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10995" windowHeight="5115" tabRatio="873" firstSheet="2" activeTab="15"/>
  </bookViews>
  <sheets>
    <sheet name="PAA 2019" sheetId="1" state="hidden" r:id="rId1"/>
    <sheet name="Plan de Acción Anual" sheetId="18" r:id="rId2"/>
    <sheet name="Objetivos y estrategias" sheetId="20" r:id="rId3"/>
    <sheet name="Direccion G" sheetId="19" r:id="rId4"/>
    <sheet name="Sec Gral" sheetId="10" r:id="rId5"/>
    <sheet name="Hidrología" sheetId="5" r:id="rId6"/>
    <sheet name="Meteorología" sheetId="6" r:id="rId7"/>
    <sheet name="Ecosistemas V2" sheetId="13" state="hidden" r:id="rId8"/>
    <sheet name="SEA - I" sheetId="11" state="hidden" r:id="rId9"/>
    <sheet name="SEA" sheetId="16" r:id="rId10"/>
    <sheet name="Ecosistemas" sheetId="7" r:id="rId11"/>
    <sheet name="OSPA" sheetId="8" r:id="rId12"/>
    <sheet name="OI" sheetId="9" state="hidden" r:id="rId13"/>
    <sheet name="O. Informática" sheetId="17" r:id="rId14"/>
    <sheet name="Seguimiento" sheetId="14" state="hidden" r:id="rId15"/>
    <sheet name="OAP" sheetId="12" r:id="rId16"/>
    <sheet name="Seguimiento " sheetId="3" state="hidden" r:id="rId17"/>
  </sheets>
  <definedNames>
    <definedName name="_xlnm._FilterDatabase" localSheetId="3" hidden="1">'Direccion G'!$A$2:$E$6</definedName>
    <definedName name="_xlnm._FilterDatabase" localSheetId="10" hidden="1">Ecosistemas!$A$2:$E$15</definedName>
    <definedName name="_xlnm._FilterDatabase" localSheetId="7" hidden="1">'Ecosistemas V2'!$A$12:$BX$28</definedName>
    <definedName name="_xlnm._FilterDatabase" localSheetId="5" hidden="1">Hidrología!$A$4:$E$27</definedName>
    <definedName name="_xlnm._FilterDatabase" localSheetId="6" hidden="1">Meteorología!$A$4:$E$7</definedName>
    <definedName name="_xlnm._FilterDatabase" localSheetId="13" hidden="1">'O. Informática'!$A$2:$E$6</definedName>
    <definedName name="_xlnm._FilterDatabase" localSheetId="15" hidden="1">OAP!$A$2:$E$2</definedName>
    <definedName name="_xlnm._FilterDatabase" localSheetId="2" hidden="1">'Objetivos y estrategias'!$A$4:$R$53</definedName>
    <definedName name="_xlnm._FilterDatabase" localSheetId="12" hidden="1">OI!$A$12:$BU$25</definedName>
    <definedName name="_xlnm._FilterDatabase" localSheetId="11" hidden="1">OSPA!#REF!</definedName>
    <definedName name="_xlnm._FilterDatabase" localSheetId="0" hidden="1">'PAA 2019'!$A$11:$BU$136</definedName>
    <definedName name="_xlnm._FilterDatabase" localSheetId="9" hidden="1">SEA!$A$2:$E$11</definedName>
    <definedName name="_xlnm._FilterDatabase" localSheetId="8" hidden="1">'SEA - I'!$A$8:$BW$38</definedName>
    <definedName name="_xlnm._FilterDatabase" localSheetId="4" hidden="1">'Sec Gral'!$A$3:$E$6</definedName>
    <definedName name="_xlnm._FilterDatabase" localSheetId="16" hidden="1">'Seguimiento '!$A$3:$K$81</definedName>
    <definedName name="A_Obj1" localSheetId="3">OFFSET(#REF!,0,0,COUNTA(#REF!)-1,1)</definedName>
    <definedName name="A_Obj1" localSheetId="10">OFFSET(#REF!,0,0,COUNTA(#REF!)-1,1)</definedName>
    <definedName name="A_Obj1" localSheetId="5">OFFSET(#REF!,0,0,COUNTA(#REF!)-1,1)</definedName>
    <definedName name="A_Obj1" localSheetId="6">OFFSET(#REF!,0,0,COUNTA(#REF!)-1,1)</definedName>
    <definedName name="A_Obj1" localSheetId="15">OFFSET(#REF!,0,0,COUNTA(#REF!)-1,1)</definedName>
    <definedName name="A_Obj1" localSheetId="2">OFFSET(#REF!,0,0,COUNTA(#REF!)-1,1)</definedName>
    <definedName name="A_Obj1" localSheetId="12">OFFSET(#REF!,0,0,COUNTA(#REF!)-1,1)</definedName>
    <definedName name="A_Obj1" localSheetId="11">OFFSET(#REF!,0,0,COUNTA(#REF!)-1,1)</definedName>
    <definedName name="A_Obj1" localSheetId="8">OFFSET(#REF!,0,0,COUNTA(#REF!)-1,1)</definedName>
    <definedName name="A_Obj1" localSheetId="4">OFFSET(#REF!,0,0,COUNTA(#REF!)-1,1)</definedName>
    <definedName name="A_Obj1">OFFSET(#REF!,0,0,COUNTA(#REF!)-1,1)</definedName>
    <definedName name="A_Obj2" localSheetId="3">OFFSET(#REF!,0,0,COUNTA(#REF!)-1,1)</definedName>
    <definedName name="A_Obj2" localSheetId="10">OFFSET(#REF!,0,0,COUNTA(#REF!)-1,1)</definedName>
    <definedName name="A_Obj2" localSheetId="5">OFFSET(#REF!,0,0,COUNTA(#REF!)-1,1)</definedName>
    <definedName name="A_Obj2" localSheetId="6">OFFSET(#REF!,0,0,COUNTA(#REF!)-1,1)</definedName>
    <definedName name="A_Obj2" localSheetId="15">OFFSET(#REF!,0,0,COUNTA(#REF!)-1,1)</definedName>
    <definedName name="A_Obj2" localSheetId="2">OFFSET(#REF!,0,0,COUNTA(#REF!)-1,1)</definedName>
    <definedName name="A_Obj2" localSheetId="12">OFFSET(#REF!,0,0,COUNTA(#REF!)-1,1)</definedName>
    <definedName name="A_Obj2" localSheetId="11">OFFSET(#REF!,0,0,COUNTA(#REF!)-1,1)</definedName>
    <definedName name="A_Obj2" localSheetId="8">OFFSET(#REF!,0,0,COUNTA(#REF!)-1,1)</definedName>
    <definedName name="A_Obj2" localSheetId="4">OFFSET(#REF!,0,0,COUNTA(#REF!)-1,1)</definedName>
    <definedName name="A_Obj2">OFFSET(#REF!,0,0,COUNTA(#REF!)-1,1)</definedName>
    <definedName name="A_Obj3" localSheetId="3">OFFSET(#REF!,0,0,COUNTA(#REF!)-1,1)</definedName>
    <definedName name="A_Obj3" localSheetId="10">OFFSET(#REF!,0,0,COUNTA(#REF!)-1,1)</definedName>
    <definedName name="A_Obj3" localSheetId="5">OFFSET(#REF!,0,0,COUNTA(#REF!)-1,1)</definedName>
    <definedName name="A_Obj3" localSheetId="6">OFFSET(#REF!,0,0,COUNTA(#REF!)-1,1)</definedName>
    <definedName name="A_Obj3" localSheetId="15">OFFSET(#REF!,0,0,COUNTA(#REF!)-1,1)</definedName>
    <definedName name="A_Obj3" localSheetId="2">OFFSET(#REF!,0,0,COUNTA(#REF!)-1,1)</definedName>
    <definedName name="A_Obj3" localSheetId="12">OFFSET(#REF!,0,0,COUNTA(#REF!)-1,1)</definedName>
    <definedName name="A_Obj3" localSheetId="11">OFFSET(#REF!,0,0,COUNTA(#REF!)-1,1)</definedName>
    <definedName name="A_Obj3" localSheetId="8">OFFSET(#REF!,0,0,COUNTA(#REF!)-1,1)</definedName>
    <definedName name="A_Obj3" localSheetId="4">OFFSET(#REF!,0,0,COUNTA(#REF!)-1,1)</definedName>
    <definedName name="A_Obj3">OFFSET(#REF!,0,0,COUNTA(#REF!)-1,1)</definedName>
    <definedName name="A_Obj4" localSheetId="3">OFFSET(#REF!,0,0,COUNTA(#REF!)-1,1)</definedName>
    <definedName name="A_Obj4" localSheetId="10">OFFSET(#REF!,0,0,COUNTA(#REF!)-1,1)</definedName>
    <definedName name="A_Obj4" localSheetId="5">OFFSET(#REF!,0,0,COUNTA(#REF!)-1,1)</definedName>
    <definedName name="A_Obj4" localSheetId="6">OFFSET(#REF!,0,0,COUNTA(#REF!)-1,1)</definedName>
    <definedName name="A_Obj4" localSheetId="15">OFFSET(#REF!,0,0,COUNTA(#REF!)-1,1)</definedName>
    <definedName name="A_Obj4" localSheetId="2">OFFSET(#REF!,0,0,COUNTA(#REF!)-1,1)</definedName>
    <definedName name="A_Obj4" localSheetId="12">OFFSET(#REF!,0,0,COUNTA(#REF!)-1,1)</definedName>
    <definedName name="A_Obj4" localSheetId="11">OFFSET(#REF!,0,0,COUNTA(#REF!)-1,1)</definedName>
    <definedName name="A_Obj4" localSheetId="8">OFFSET(#REF!,0,0,COUNTA(#REF!)-1,1)</definedName>
    <definedName name="A_Obj4" localSheetId="4">OFFSET(#REF!,0,0,COUNTA(#REF!)-1,1)</definedName>
    <definedName name="A_Obj4">OFFSET(#REF!,0,0,COUNTA(#REF!)-1,1)</definedName>
    <definedName name="Acc_1" localSheetId="3">#REF!</definedName>
    <definedName name="Acc_1" localSheetId="10">#REF!</definedName>
    <definedName name="Acc_1" localSheetId="5">#REF!</definedName>
    <definedName name="Acc_1" localSheetId="6">#REF!</definedName>
    <definedName name="Acc_1" localSheetId="15">#REF!</definedName>
    <definedName name="Acc_1" localSheetId="2">#REF!</definedName>
    <definedName name="Acc_1" localSheetId="12">#REF!</definedName>
    <definedName name="Acc_1" localSheetId="11">#REF!</definedName>
    <definedName name="Acc_1" localSheetId="8">#REF!</definedName>
    <definedName name="Acc_1" localSheetId="4">#REF!</definedName>
    <definedName name="Acc_1">#REF!</definedName>
    <definedName name="Acc_2" localSheetId="3">#REF!</definedName>
    <definedName name="Acc_2" localSheetId="10">#REF!</definedName>
    <definedName name="Acc_2" localSheetId="5">#REF!</definedName>
    <definedName name="Acc_2" localSheetId="6">#REF!</definedName>
    <definedName name="Acc_2" localSheetId="15">#REF!</definedName>
    <definedName name="Acc_2" localSheetId="2">#REF!</definedName>
    <definedName name="Acc_2" localSheetId="12">#REF!</definedName>
    <definedName name="Acc_2" localSheetId="11">#REF!</definedName>
    <definedName name="Acc_2" localSheetId="8">#REF!</definedName>
    <definedName name="Acc_2" localSheetId="4">#REF!</definedName>
    <definedName name="Acc_2">#REF!</definedName>
    <definedName name="Acc_3" localSheetId="3">#REF!</definedName>
    <definedName name="Acc_3" localSheetId="10">#REF!</definedName>
    <definedName name="Acc_3" localSheetId="5">#REF!</definedName>
    <definedName name="Acc_3" localSheetId="6">#REF!</definedName>
    <definedName name="Acc_3" localSheetId="15">#REF!</definedName>
    <definedName name="Acc_3" localSheetId="2">#REF!</definedName>
    <definedName name="Acc_3" localSheetId="12">#REF!</definedName>
    <definedName name="Acc_3" localSheetId="11">#REF!</definedName>
    <definedName name="Acc_3" localSheetId="8">#REF!</definedName>
    <definedName name="Acc_3" localSheetId="4">#REF!</definedName>
    <definedName name="Acc_3">#REF!</definedName>
    <definedName name="Acc_4" localSheetId="3">#REF!</definedName>
    <definedName name="Acc_4" localSheetId="10">#REF!</definedName>
    <definedName name="Acc_4" localSheetId="5">#REF!</definedName>
    <definedName name="Acc_4" localSheetId="6">#REF!</definedName>
    <definedName name="Acc_4" localSheetId="15">#REF!</definedName>
    <definedName name="Acc_4" localSheetId="2">#REF!</definedName>
    <definedName name="Acc_4" localSheetId="12">#REF!</definedName>
    <definedName name="Acc_4" localSheetId="11">#REF!</definedName>
    <definedName name="Acc_4" localSheetId="8">#REF!</definedName>
    <definedName name="Acc_4" localSheetId="4">#REF!</definedName>
    <definedName name="Acc_4">#REF!</definedName>
    <definedName name="Acc_5" localSheetId="3">#REF!</definedName>
    <definedName name="Acc_5" localSheetId="10">#REF!</definedName>
    <definedName name="Acc_5" localSheetId="5">#REF!</definedName>
    <definedName name="Acc_5" localSheetId="6">#REF!</definedName>
    <definedName name="Acc_5" localSheetId="15">#REF!</definedName>
    <definedName name="Acc_5" localSheetId="2">#REF!</definedName>
    <definedName name="Acc_5" localSheetId="12">#REF!</definedName>
    <definedName name="Acc_5" localSheetId="11">#REF!</definedName>
    <definedName name="Acc_5" localSheetId="8">#REF!</definedName>
    <definedName name="Acc_5" localSheetId="4">#REF!</definedName>
    <definedName name="Acc_5">#REF!</definedName>
    <definedName name="Acc_6" localSheetId="3">#REF!</definedName>
    <definedName name="Acc_6" localSheetId="10">#REF!</definedName>
    <definedName name="Acc_6" localSheetId="5">#REF!</definedName>
    <definedName name="Acc_6" localSheetId="6">#REF!</definedName>
    <definedName name="Acc_6" localSheetId="15">#REF!</definedName>
    <definedName name="Acc_6" localSheetId="2">#REF!</definedName>
    <definedName name="Acc_6" localSheetId="12">#REF!</definedName>
    <definedName name="Acc_6" localSheetId="11">#REF!</definedName>
    <definedName name="Acc_6" localSheetId="8">#REF!</definedName>
    <definedName name="Acc_6" localSheetId="4">#REF!</definedName>
    <definedName name="Acc_6">#REF!</definedName>
    <definedName name="Acc_7" localSheetId="3">#REF!</definedName>
    <definedName name="Acc_7" localSheetId="10">#REF!</definedName>
    <definedName name="Acc_7" localSheetId="5">#REF!</definedName>
    <definedName name="Acc_7" localSheetId="6">#REF!</definedName>
    <definedName name="Acc_7" localSheetId="15">#REF!</definedName>
    <definedName name="Acc_7" localSheetId="2">#REF!</definedName>
    <definedName name="Acc_7" localSheetId="12">#REF!</definedName>
    <definedName name="Acc_7" localSheetId="11">#REF!</definedName>
    <definedName name="Acc_7" localSheetId="8">#REF!</definedName>
    <definedName name="Acc_7" localSheetId="4">#REF!</definedName>
    <definedName name="Acc_7">#REF!</definedName>
    <definedName name="Acc_8" localSheetId="3">#REF!</definedName>
    <definedName name="Acc_8" localSheetId="10">#REF!</definedName>
    <definedName name="Acc_8" localSheetId="5">#REF!</definedName>
    <definedName name="Acc_8" localSheetId="6">#REF!</definedName>
    <definedName name="Acc_8" localSheetId="15">#REF!</definedName>
    <definedName name="Acc_8" localSheetId="2">#REF!</definedName>
    <definedName name="Acc_8" localSheetId="12">#REF!</definedName>
    <definedName name="Acc_8" localSheetId="11">#REF!</definedName>
    <definedName name="Acc_8" localSheetId="8">#REF!</definedName>
    <definedName name="Acc_8" localSheetId="4">#REF!</definedName>
    <definedName name="Acc_8">#REF!</definedName>
    <definedName name="Acc_9" localSheetId="3">#REF!</definedName>
    <definedName name="Acc_9" localSheetId="10">#REF!</definedName>
    <definedName name="Acc_9" localSheetId="5">#REF!</definedName>
    <definedName name="Acc_9" localSheetId="6">#REF!</definedName>
    <definedName name="Acc_9" localSheetId="15">#REF!</definedName>
    <definedName name="Acc_9" localSheetId="2">#REF!</definedName>
    <definedName name="Acc_9" localSheetId="12">#REF!</definedName>
    <definedName name="Acc_9" localSheetId="11">#REF!</definedName>
    <definedName name="Acc_9" localSheetId="8">#REF!</definedName>
    <definedName name="Acc_9" localSheetId="4">#REF!</definedName>
    <definedName name="Acc_9">#REF!</definedName>
    <definedName name="_xlnm.Print_Area" localSheetId="10">Ecosistemas!$A$2:$B$15</definedName>
    <definedName name="_xlnm.Print_Area" localSheetId="5">Hidrología!$A$3:$B$27</definedName>
    <definedName name="_xlnm.Print_Area" localSheetId="6">Meteorología!$A$2:$B$7</definedName>
    <definedName name="_xlnm.Print_Area" localSheetId="15">OAP!$A$2:$B$2</definedName>
    <definedName name="_xlnm.Print_Area" localSheetId="12">OI!$D$11:$I$24</definedName>
    <definedName name="_xlnm.Print_Area" localSheetId="11">OSPA!$A$2:$B$5</definedName>
    <definedName name="_xlnm.Print_Area" localSheetId="0">'PAA 2019'!$D$11:$I$115</definedName>
    <definedName name="_xlnm.Print_Area" localSheetId="8">'SEA - I'!$D$7:$I$23</definedName>
    <definedName name="_xlnm.Print_Area" localSheetId="4">'Sec Gral'!$A$2:$B$7</definedName>
    <definedName name="Departamentos" localSheetId="3">#REF!</definedName>
    <definedName name="Departamentos" localSheetId="10">#REF!</definedName>
    <definedName name="Departamentos" localSheetId="5">#REF!</definedName>
    <definedName name="Departamentos" localSheetId="6">#REF!</definedName>
    <definedName name="Departamentos" localSheetId="15">#REF!</definedName>
    <definedName name="Departamentos" localSheetId="2">#REF!</definedName>
    <definedName name="Departamentos" localSheetId="12">#REF!</definedName>
    <definedName name="Departamentos" localSheetId="11">#REF!</definedName>
    <definedName name="Departamentos" localSheetId="8">#REF!</definedName>
    <definedName name="Departamentos" localSheetId="4">#REF!</definedName>
    <definedName name="Departamentos">#REF!</definedName>
    <definedName name="Fuentes" localSheetId="3">#REF!</definedName>
    <definedName name="Fuentes" localSheetId="10">#REF!</definedName>
    <definedName name="Fuentes" localSheetId="5">#REF!</definedName>
    <definedName name="Fuentes" localSheetId="6">#REF!</definedName>
    <definedName name="Fuentes" localSheetId="15">#REF!</definedName>
    <definedName name="Fuentes" localSheetId="2">#REF!</definedName>
    <definedName name="Fuentes" localSheetId="12">#REF!</definedName>
    <definedName name="Fuentes" localSheetId="11">#REF!</definedName>
    <definedName name="Fuentes" localSheetId="8">#REF!</definedName>
    <definedName name="Fuentes" localSheetId="4">#REF!</definedName>
    <definedName name="Fuentes">#REF!</definedName>
    <definedName name="Indicadores" localSheetId="3">#REF!</definedName>
    <definedName name="Indicadores" localSheetId="10">#REF!</definedName>
    <definedName name="Indicadores" localSheetId="5">#REF!</definedName>
    <definedName name="Indicadores" localSheetId="6">#REF!</definedName>
    <definedName name="Indicadores" localSheetId="15">#REF!</definedName>
    <definedName name="Indicadores" localSheetId="2">#REF!</definedName>
    <definedName name="Indicadores" localSheetId="12">#REF!</definedName>
    <definedName name="Indicadores" localSheetId="11">#REF!</definedName>
    <definedName name="Indicadores" localSheetId="8">#REF!</definedName>
    <definedName name="Indicadores" localSheetId="4">#REF!</definedName>
    <definedName name="Indicadores">#REF!</definedName>
    <definedName name="Objetivos" localSheetId="3">OFFSET(#REF!,0,0,COUNTA(#REF!)-1,1)</definedName>
    <definedName name="Objetivos" localSheetId="10">OFFSET(#REF!,0,0,COUNTA(#REF!)-1,1)</definedName>
    <definedName name="Objetivos" localSheetId="5">OFFSET(#REF!,0,0,COUNTA(#REF!)-1,1)</definedName>
    <definedName name="Objetivos" localSheetId="6">OFFSET(#REF!,0,0,COUNTA(#REF!)-1,1)</definedName>
    <definedName name="Objetivos" localSheetId="15">OFFSET(#REF!,0,0,COUNTA(#REF!)-1,1)</definedName>
    <definedName name="Objetivos" localSheetId="2">OFFSET(#REF!,0,0,COUNTA(#REF!)-1,1)</definedName>
    <definedName name="Objetivos" localSheetId="12">OFFSET(#REF!,0,0,COUNTA(#REF!)-1,1)</definedName>
    <definedName name="Objetivos" localSheetId="11">OFFSET(#REF!,0,0,COUNTA(#REF!)-1,1)</definedName>
    <definedName name="Objetivos" localSheetId="8">OFFSET(#REF!,0,0,COUNTA(#REF!)-1,1)</definedName>
    <definedName name="Objetivos" localSheetId="4">OFFSET(#REF!,0,0,COUNTA(#REF!)-1,1)</definedName>
    <definedName name="Objetivos">OFFSET(#REF!,0,0,COUNTA(#REF!)-1,1)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7" l="1"/>
  <c r="H1" i="7"/>
  <c r="I1" i="7"/>
  <c r="F1" i="7"/>
  <c r="G1" i="6"/>
  <c r="H1" i="6"/>
  <c r="I1" i="6"/>
  <c r="F1" i="6"/>
  <c r="I11" i="16" l="1"/>
  <c r="F3" i="8" l="1"/>
  <c r="H1" i="19" l="1"/>
  <c r="G1" i="19"/>
  <c r="G1" i="10"/>
  <c r="H1" i="17"/>
  <c r="G1" i="17"/>
  <c r="F1" i="17"/>
  <c r="H1" i="8"/>
  <c r="G1" i="8"/>
  <c r="H1" i="16"/>
  <c r="G1" i="16"/>
  <c r="F1" i="16"/>
  <c r="I29" i="5"/>
  <c r="I28" i="5"/>
  <c r="I27" i="5"/>
  <c r="I26" i="5"/>
  <c r="I25" i="5"/>
  <c r="I23" i="5"/>
  <c r="I22" i="5"/>
  <c r="I21" i="5"/>
  <c r="I20" i="5"/>
  <c r="I19" i="5"/>
  <c r="I18" i="5"/>
  <c r="I16" i="5"/>
  <c r="I15" i="5"/>
  <c r="I14" i="5"/>
  <c r="I13" i="5"/>
  <c r="I12" i="5"/>
  <c r="I11" i="5"/>
  <c r="I10" i="5"/>
  <c r="I8" i="5"/>
  <c r="I7" i="5"/>
  <c r="I6" i="5"/>
  <c r="I5" i="5"/>
  <c r="I4" i="5"/>
  <c r="H2" i="5"/>
  <c r="G2" i="5"/>
  <c r="F2" i="5"/>
  <c r="F4" i="8"/>
  <c r="F6" i="6"/>
  <c r="H3" i="12"/>
  <c r="H1" i="12" s="1"/>
  <c r="I2" i="5" l="1"/>
  <c r="F1" i="19" l="1"/>
  <c r="F1" i="8" l="1"/>
  <c r="I4" i="19" l="1"/>
  <c r="I3" i="19"/>
  <c r="I8" i="12"/>
  <c r="I7" i="12"/>
  <c r="I6" i="12"/>
  <c r="I5" i="12"/>
  <c r="I3" i="12"/>
  <c r="F12" i="10"/>
  <c r="F1" i="10" s="1"/>
  <c r="H11" i="10"/>
  <c r="H1" i="10" s="1"/>
  <c r="I11" i="10"/>
  <c r="I10" i="10"/>
  <c r="I9" i="10"/>
  <c r="I4" i="10"/>
  <c r="I3" i="10"/>
  <c r="I6" i="17"/>
  <c r="I5" i="17"/>
  <c r="I4" i="17"/>
  <c r="I3" i="17"/>
  <c r="I5" i="8"/>
  <c r="I4" i="8"/>
  <c r="I3" i="8"/>
  <c r="I15" i="7"/>
  <c r="I14" i="7"/>
  <c r="I13" i="7"/>
  <c r="I16" i="7"/>
  <c r="I10" i="7"/>
  <c r="I12" i="7"/>
  <c r="I11" i="7"/>
  <c r="I3" i="7"/>
  <c r="I8" i="7"/>
  <c r="I7" i="7"/>
  <c r="I4" i="7"/>
  <c r="I6" i="7"/>
  <c r="I5" i="7"/>
  <c r="I10" i="16"/>
  <c r="I9" i="16"/>
  <c r="I7" i="16"/>
  <c r="I5" i="16"/>
  <c r="I4" i="16"/>
  <c r="I3" i="16"/>
  <c r="I7" i="6"/>
  <c r="I6" i="6"/>
  <c r="I3" i="6"/>
  <c r="I4" i="6"/>
  <c r="BF81" i="3"/>
  <c r="BB81" i="3"/>
  <c r="AX81" i="3"/>
  <c r="AT81" i="3"/>
  <c r="AP81" i="3"/>
  <c r="AL81" i="3"/>
  <c r="AH81" i="3"/>
  <c r="AD81" i="3"/>
  <c r="Z81" i="3"/>
  <c r="V81" i="3"/>
  <c r="R81" i="3"/>
  <c r="BF77" i="3"/>
  <c r="BB77" i="3"/>
  <c r="AX77" i="3"/>
  <c r="AT77" i="3"/>
  <c r="AP77" i="3"/>
  <c r="AL77" i="3"/>
  <c r="AH77" i="3"/>
  <c r="AD77" i="3"/>
  <c r="Z77" i="3"/>
  <c r="V77" i="3"/>
  <c r="R77" i="3"/>
  <c r="N77" i="3"/>
  <c r="G77" i="3"/>
  <c r="BT25" i="9"/>
  <c r="BT24" i="9"/>
  <c r="BT23" i="9"/>
  <c r="BT22" i="9"/>
  <c r="BT21" i="9"/>
  <c r="BT20" i="9"/>
  <c r="BT19" i="9"/>
  <c r="BT18" i="9"/>
  <c r="BT17" i="9"/>
  <c r="BT16" i="9"/>
  <c r="BT15" i="9"/>
  <c r="BT14" i="9"/>
  <c r="BT13" i="9"/>
  <c r="BV45" i="11"/>
  <c r="BW45" i="11" s="1"/>
  <c r="BU45" i="11"/>
  <c r="BW44" i="11"/>
  <c r="BW43" i="11"/>
  <c r="BW42" i="11"/>
  <c r="BW41" i="11"/>
  <c r="BT38" i="11"/>
  <c r="BT37" i="11"/>
  <c r="BT36" i="11"/>
  <c r="BT35" i="11"/>
  <c r="BT34" i="11"/>
  <c r="BT33" i="11"/>
  <c r="BT32" i="11"/>
  <c r="BT31" i="11"/>
  <c r="BT30" i="11"/>
  <c r="BT29" i="11"/>
  <c r="BT28" i="11"/>
  <c r="BT27" i="11"/>
  <c r="BT26" i="11"/>
  <c r="BT25" i="11"/>
  <c r="BT24" i="11"/>
  <c r="BT23" i="11"/>
  <c r="BT22" i="11"/>
  <c r="BT21" i="11"/>
  <c r="BT20" i="11"/>
  <c r="BT19" i="11"/>
  <c r="BT18" i="11"/>
  <c r="BT17" i="11"/>
  <c r="BT16" i="11"/>
  <c r="BT15" i="11"/>
  <c r="BT14" i="11"/>
  <c r="BT13" i="11"/>
  <c r="BT12" i="11"/>
  <c r="BT11" i="11"/>
  <c r="BT10" i="11"/>
  <c r="BV33" i="13"/>
  <c r="BW33" i="13" s="1"/>
  <c r="BU33" i="13"/>
  <c r="BV32" i="13"/>
  <c r="BU32" i="13"/>
  <c r="BW32" i="13" s="1"/>
  <c r="BV31" i="13"/>
  <c r="BU31" i="13"/>
  <c r="BV30" i="13"/>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U124" i="1"/>
  <c r="BQ95" i="1"/>
  <c r="BM95" i="1"/>
  <c r="BI95" i="1"/>
  <c r="BE95" i="1"/>
  <c r="BA95" i="1"/>
  <c r="AW95" i="1"/>
  <c r="AS95" i="1"/>
  <c r="AO95" i="1"/>
  <c r="AK95" i="1"/>
  <c r="AG95" i="1"/>
  <c r="AC95" i="1"/>
  <c r="BQ91" i="1"/>
  <c r="BM91" i="1"/>
  <c r="BI91" i="1"/>
  <c r="BE91" i="1"/>
  <c r="BA91" i="1"/>
  <c r="AW91" i="1"/>
  <c r="AS91" i="1"/>
  <c r="AO91" i="1"/>
  <c r="AK91" i="1"/>
  <c r="AG91" i="1"/>
  <c r="AC91" i="1"/>
  <c r="Y91" i="1"/>
  <c r="R91" i="1"/>
  <c r="BM77" i="1"/>
  <c r="BI77" i="1"/>
  <c r="BE77" i="1"/>
  <c r="BA77" i="1"/>
  <c r="AW77" i="1"/>
  <c r="AS77" i="1"/>
  <c r="AO77" i="1"/>
  <c r="AK77" i="1"/>
  <c r="AG77" i="1"/>
  <c r="AC77" i="1"/>
  <c r="Y77" i="1"/>
  <c r="M65" i="1"/>
  <c r="BQ59" i="1"/>
  <c r="BM59" i="1"/>
  <c r="BI59" i="1"/>
  <c r="BE59" i="1"/>
  <c r="BA59" i="1"/>
  <c r="AW59" i="1"/>
  <c r="AS59" i="1"/>
  <c r="AO59" i="1"/>
  <c r="AK59" i="1"/>
  <c r="AG59" i="1"/>
  <c r="AC59" i="1"/>
  <c r="Y59" i="1"/>
  <c r="BT59" i="1" s="1"/>
  <c r="M59" i="1"/>
  <c r="BT28" i="1"/>
  <c r="BT27" i="1"/>
  <c r="BT26" i="1"/>
  <c r="AK19" i="1"/>
  <c r="AG19" i="1"/>
  <c r="AC19" i="1"/>
  <c r="BW30" i="13" l="1"/>
  <c r="BT77" i="1"/>
  <c r="BW31" i="13"/>
  <c r="BW34" i="13" s="1"/>
  <c r="BW46" i="11"/>
  <c r="I1" i="8"/>
  <c r="I1" i="17"/>
  <c r="I1" i="12"/>
  <c r="I12" i="10"/>
  <c r="I1" i="10" s="1"/>
  <c r="I1" i="19"/>
  <c r="I1" i="16"/>
</calcChain>
</file>

<file path=xl/comments1.xml><?xml version="1.0" encoding="utf-8"?>
<comments xmlns="http://schemas.openxmlformats.org/spreadsheetml/2006/main">
  <authors>
    <author>ovrod</author>
  </authors>
  <commentList>
    <comment ref="B4" authorId="0" shapeId="0">
      <text>
        <r>
          <rPr>
            <b/>
            <sz val="9"/>
            <color indexed="81"/>
            <rFont val="Tahoma"/>
            <family val="2"/>
          </rPr>
          <t>ovrod:</t>
        </r>
        <r>
          <rPr>
            <sz val="9"/>
            <color indexed="81"/>
            <rFont val="Tahoma"/>
            <family val="2"/>
          </rPr>
          <t xml:space="preserve">
se cambia la actividad en plan de acción dejándola alineada con el documento del proyecto de inversión la actividad que había era "Implementación y desarrollo de estrategias comunicacionales, que permitan la divulgación de información científica y la socialización de contenidos (campañas institucionales, publicaciones, comunicados, boletines, entre otros) para difundir los mensajes de prevención y posicionar la imagen institucional."
</t>
        </r>
      </text>
    </comment>
  </commentList>
</comments>
</file>

<file path=xl/comments2.xml><?xml version="1.0" encoding="utf-8"?>
<comments xmlns="http://schemas.openxmlformats.org/spreadsheetml/2006/main">
  <authors>
    <author>Olga Viviana Rodriguez Vargas</author>
  </authors>
  <commentList>
    <comment ref="B15" authorId="0" shapeId="0">
      <text>
        <r>
          <rPr>
            <b/>
            <sz val="9"/>
            <color indexed="81"/>
            <rFont val="Tahoma"/>
            <family val="2"/>
          </rPr>
          <t>Olga Viviana Rodriguez Vargas:</t>
        </r>
        <r>
          <rPr>
            <sz val="9"/>
            <color indexed="81"/>
            <rFont val="Tahoma"/>
            <family val="2"/>
          </rPr>
          <t xml:space="preserve">
Estaba otra,la tomé del seguimiento</t>
        </r>
      </text>
    </comment>
  </commentList>
</comments>
</file>

<file path=xl/comments3.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4.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sharedStrings.xml><?xml version="1.0" encoding="utf-8"?>
<sst xmlns="http://schemas.openxmlformats.org/spreadsheetml/2006/main" count="3707" uniqueCount="1447">
  <si>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</si>
  <si>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</si>
  <si>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</si>
  <si>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</si>
  <si>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</si>
  <si>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</si>
  <si>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</si>
  <si>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</si>
  <si>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</si>
  <si>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</si>
  <si>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</si>
  <si>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</si>
  <si>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</si>
  <si>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</si>
  <si>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</si>
  <si>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</si>
  <si>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</si>
  <si>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</si>
  <si>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</si>
  <si>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</si>
  <si>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</si>
  <si>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</si>
  <si>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</si>
  <si>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</si>
  <si>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</si>
  <si>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</si>
  <si>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</si>
  <si>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</si>
  <si>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</si>
  <si>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</si>
  <si>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</si>
  <si>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</si>
  <si>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</si>
  <si>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</si>
  <si>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</si>
  <si>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</si>
  <si>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</si>
  <si>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</si>
  <si>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</si>
  <si>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</si>
  <si>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</si>
  <si>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</si>
  <si>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</si>
  <si>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</si>
  <si>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</si>
  <si>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</si>
  <si>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</si>
  <si>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</si>
  <si>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</si>
  <si>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</si>
  <si>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</si>
  <si>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</si>
  <si>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</si>
  <si>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</si>
  <si>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</si>
  <si>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</si>
  <si>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</si>
  <si>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</si>
  <si>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</si>
  <si>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</si>
  <si>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</si>
  <si>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</si>
  <si>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</si>
  <si>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</si>
  <si>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</si>
  <si>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</si>
  <si>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</si>
  <si>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</si>
  <si>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</si>
  <si>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</si>
  <si>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</si>
  <si>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</si>
  <si>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</si>
  <si>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</si>
  <si>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</si>
  <si>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</si>
  <si>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</si>
  <si>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</si>
  <si>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</si>
  <si>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</si>
  <si>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</si>
  <si>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</si>
  <si>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</si>
  <si>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</si>
  <si>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</si>
  <si>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</si>
  <si>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</si>
  <si>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</si>
  <si>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</si>
  <si>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</si>
  <si>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</si>
  <si>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</si>
  <si>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</si>
  <si>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</si>
  <si>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</si>
  <si>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</si>
  <si>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</si>
  <si>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</si>
  <si>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</si>
  <si>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</si>
  <si>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</si>
  <si>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</si>
  <si>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</si>
  <si>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</si>
  <si>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</si>
  <si>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</si>
  <si>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</si>
  <si>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</si>
  <si>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</si>
  <si>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</si>
  <si>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</si>
  <si>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</si>
  <si>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</si>
  <si>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</si>
  <si>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</si>
  <si>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</si>
  <si>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</si>
  <si>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</si>
  <si>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</si>
  <si>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</si>
  <si>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</si>
  <si>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</si>
  <si>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</si>
  <si>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</si>
  <si>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</si>
  <si>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</si>
  <si>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</si>
  <si>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</si>
  <si>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</si>
  <si>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</si>
  <si>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</si>
  <si>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</si>
  <si>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</si>
  <si>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</si>
  <si>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</si>
  <si>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</si>
  <si>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</si>
  <si>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</si>
  <si>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</si>
  <si>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</si>
  <si>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</si>
  <si>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</si>
  <si>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</si>
  <si>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</si>
  <si>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</si>
  <si>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</si>
  <si>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</si>
  <si>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</si>
  <si>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</si>
  <si>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</si>
  <si>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</si>
  <si>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</si>
  <si>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</si>
  <si>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</si>
  <si>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</si>
  <si>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</si>
  <si>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</si>
  <si>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</si>
  <si>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</si>
  <si>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</si>
  <si>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</si>
  <si>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</si>
  <si>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</si>
  <si>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</si>
  <si>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</si>
  <si>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</si>
  <si>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</si>
  <si>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</si>
  <si>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</si>
  <si>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</si>
  <si>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</si>
  <si>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</si>
  <si>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</si>
  <si>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</si>
  <si>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</si>
  <si>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</si>
  <si>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</si>
  <si>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</si>
  <si>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</si>
  <si>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</si>
  <si>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</si>
  <si>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</si>
  <si>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</si>
  <si>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</si>
  <si>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</si>
  <si>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</si>
  <si>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</si>
  <si>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</si>
  <si>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</si>
  <si>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</si>
  <si>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</si>
  <si>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</si>
  <si>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</si>
  <si>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</si>
  <si>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</si>
  <si>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</si>
  <si>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</si>
  <si>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</si>
  <si>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</si>
  <si>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</si>
  <si>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</si>
  <si>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</si>
  <si>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</si>
  <si>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</si>
  <si>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</si>
  <si>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</si>
  <si>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</si>
  <si>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</si>
  <si>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</si>
  <si>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</si>
  <si>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</si>
  <si>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</si>
  <si>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</si>
  <si>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</si>
  <si>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</si>
  <si>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</si>
  <si>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</si>
  <si>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</si>
  <si>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</si>
  <si>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</si>
  <si>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</si>
  <si>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</si>
  <si>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</si>
  <si>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</si>
  <si>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</si>
  <si>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</si>
  <si>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</si>
  <si>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</si>
  <si>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</si>
  <si>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</si>
  <si>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</si>
  <si>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</si>
  <si>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</si>
  <si>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</si>
  <si>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</si>
  <si>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</si>
  <si>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</si>
  <si>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</si>
  <si>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</si>
  <si>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</si>
  <si>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</si>
  <si>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</si>
  <si>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</si>
  <si>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</si>
  <si>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</si>
  <si>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</si>
  <si>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</si>
  <si>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</si>
  <si>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</si>
  <si>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</si>
  <si>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</si>
  <si>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</si>
  <si>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</si>
  <si>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</si>
  <si>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</si>
  <si>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</si>
  <si>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</si>
  <si>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</si>
  <si>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</si>
  <si>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</si>
  <si>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</si>
  <si>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</si>
  <si>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</si>
  <si>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</si>
  <si>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</si>
  <si>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</si>
  <si>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</si>
  <si>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</si>
  <si>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</si>
  <si>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</si>
  <si>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</si>
  <si>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</si>
  <si>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</si>
  <si>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</si>
  <si>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</si>
  <si>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</si>
  <si>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</si>
  <si>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</si>
  <si>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</si>
  <si>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</si>
  <si>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</si>
  <si>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</si>
  <si>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</si>
  <si>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</si>
  <si>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</si>
  <si>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</si>
  <si>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</si>
  <si>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</si>
  <si>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</si>
  <si>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</si>
  <si>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</si>
  <si>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</si>
  <si>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</si>
  <si>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</si>
  <si>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</si>
  <si>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</si>
  <si>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</si>
  <si>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</si>
  <si>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</si>
  <si>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</si>
  <si>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</si>
  <si>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</si>
  <si>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</si>
  <si>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</si>
  <si>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</si>
  <si>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</si>
  <si>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</si>
  <si>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</si>
  <si>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</si>
  <si>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</si>
  <si>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</si>
  <si>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</si>
  <si>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</si>
  <si>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</si>
  <si>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</si>
  <si>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</si>
  <si>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</si>
  <si>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</si>
  <si>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</si>
  <si>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</si>
  <si>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</si>
  <si>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</si>
  <si>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</si>
  <si>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</si>
  <si>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</si>
  <si>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</si>
  <si>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</si>
  <si>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</si>
  <si>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</si>
  <si>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</si>
  <si>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</si>
  <si>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</si>
  <si>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</si>
  <si>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</si>
  <si>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</si>
  <si>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</si>
  <si>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</si>
  <si>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</si>
  <si>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</si>
  <si>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</si>
  <si>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</si>
  <si>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</si>
  <si>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</si>
  <si>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</si>
  <si>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</si>
  <si>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</si>
  <si>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</si>
  <si>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</si>
  <si>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</si>
  <si>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</si>
  <si>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</si>
  <si>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</si>
  <si>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</si>
  <si>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</si>
  <si>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</si>
  <si>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</si>
  <si>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</si>
  <si>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</si>
  <si>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</si>
  <si>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</si>
  <si>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</si>
  <si>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</si>
  <si>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</si>
  <si>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</si>
  <si>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</si>
  <si>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</si>
  <si>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</si>
  <si>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</si>
  <si>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</si>
  <si>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</si>
  <si>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</si>
  <si>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</si>
  <si>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</si>
  <si>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</si>
  <si>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</si>
  <si>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</si>
  <si>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</si>
  <si>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</si>
  <si>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</si>
  <si>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</si>
  <si>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</si>
  <si>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</si>
  <si>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</si>
  <si>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</si>
  <si>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</si>
  <si>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</si>
  <si>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</si>
  <si>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</si>
  <si>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</si>
  <si>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</si>
  <si>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</si>
  <si>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</si>
  <si>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</si>
  <si>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</si>
  <si>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</si>
  <si>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</si>
  <si>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</si>
  <si>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</si>
  <si>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</si>
  <si>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</si>
  <si>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</si>
  <si>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</si>
  <si>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</si>
  <si>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</si>
  <si>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</si>
  <si>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</si>
  <si>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</si>
  <si>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</si>
  <si>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</si>
  <si>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</si>
  <si>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</si>
  <si>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</si>
  <si>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</si>
  <si>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</si>
  <si>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</si>
  <si>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</si>
  <si>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</si>
  <si>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</si>
  <si>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</si>
  <si>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</si>
  <si>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</si>
  <si>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</si>
  <si>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</si>
  <si>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</si>
  <si>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</si>
  <si>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</si>
  <si>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</si>
  <si>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</si>
  <si>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</si>
  <si>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</si>
  <si>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</si>
  <si>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</si>
  <si>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</si>
  <si>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</si>
  <si>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</si>
  <si>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</si>
  <si>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</si>
  <si>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</si>
  <si>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</si>
  <si>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</si>
  <si>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</si>
  <si>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</si>
  <si>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</si>
  <si>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</si>
  <si>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</si>
  <si>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</si>
  <si>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</si>
  <si>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</si>
  <si>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</si>
  <si>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</si>
  <si>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</si>
  <si>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</si>
  <si>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</si>
  <si>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</si>
  <si>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</si>
  <si>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</si>
  <si>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</si>
  <si>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</si>
  <si>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</si>
  <si>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</si>
  <si>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</si>
  <si>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</si>
  <si>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</si>
  <si>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</si>
  <si>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</si>
  <si>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</si>
  <si>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</si>
  <si>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</si>
  <si>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</si>
  <si>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</si>
  <si>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</si>
  <si>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</si>
  <si>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</si>
  <si>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</si>
  <si>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</si>
  <si>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</si>
  <si>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</si>
  <si>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</si>
  <si>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</si>
  <si>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</si>
  <si>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</si>
  <si>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</si>
  <si>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</si>
  <si>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</si>
  <si>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</si>
  <si>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</si>
  <si>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</si>
  <si>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</si>
  <si>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</si>
  <si>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</si>
  <si>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</si>
  <si>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</si>
  <si>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</si>
  <si>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</si>
  <si>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</si>
  <si>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</si>
  <si>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</si>
  <si>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</si>
  <si>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</si>
  <si>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</si>
  <si>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</si>
  <si>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</si>
  <si>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</si>
  <si>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</si>
  <si>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</si>
  <si>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</si>
  <si>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</si>
  <si>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</si>
  <si>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</si>
  <si>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</si>
  <si>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</si>
  <si>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</si>
  <si>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</si>
  <si>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</si>
  <si>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</si>
  <si>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</si>
  <si>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</si>
  <si>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</si>
  <si>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</si>
  <si>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</si>
  <si>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</si>
  <si>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</si>
  <si>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</si>
  <si>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</si>
  <si>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</si>
  <si>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</si>
  <si>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</si>
  <si>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</si>
  <si>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</si>
  <si>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</si>
  <si>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</si>
  <si>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</si>
  <si>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</si>
  <si>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</si>
  <si>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</si>
  <si>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</si>
  <si>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</si>
  <si>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</si>
  <si>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</si>
  <si>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</si>
  <si>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</si>
  <si>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</si>
  <si>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</si>
  <si>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</si>
  <si>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</si>
  <si>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</si>
  <si>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</si>
  <si>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</si>
  <si>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</si>
  <si>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</si>
  <si>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</si>
  <si>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</si>
  <si>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</si>
  <si>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</si>
  <si>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</si>
  <si>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</si>
  <si>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</si>
  <si>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</si>
  <si>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</si>
  <si>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</si>
  <si>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</si>
  <si>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</si>
  <si>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</si>
  <si>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</si>
  <si>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</si>
  <si>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</si>
  <si>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</si>
  <si>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</si>
  <si>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</si>
  <si>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</si>
  <si>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</si>
  <si>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</si>
  <si>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</si>
  <si>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</si>
  <si>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</si>
  <si>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</si>
  <si>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</si>
  <si>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</si>
  <si>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</si>
  <si>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</si>
  <si>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</si>
  <si>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</si>
  <si>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</si>
  <si>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</si>
  <si>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</si>
  <si>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</si>
  <si>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</si>
  <si>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</si>
  <si>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</si>
  <si>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</si>
  <si>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</si>
  <si>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</si>
  <si>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</si>
  <si>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</si>
  <si>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</si>
  <si>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</si>
  <si>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</si>
  <si>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</si>
  <si>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</si>
  <si>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</si>
  <si>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</si>
  <si>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</si>
  <si>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</si>
  <si>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</si>
  <si>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</si>
  <si>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</si>
  <si>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</si>
  <si>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</si>
  <si>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</si>
  <si>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</si>
  <si>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</si>
  <si>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</si>
  <si>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</si>
  <si>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</si>
  <si>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</si>
  <si>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</si>
  <si>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</si>
  <si>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</si>
  <si>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</si>
  <si>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</si>
  <si>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</si>
  <si>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</si>
  <si>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</si>
  <si>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</si>
  <si>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</si>
  <si>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</si>
  <si>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</si>
  <si>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</si>
  <si>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</si>
  <si>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</si>
  <si>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</si>
  <si>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</si>
  <si>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</si>
  <si>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</si>
  <si>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</si>
  <si>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</si>
  <si>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</si>
  <si>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</si>
  <si>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</si>
  <si>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</si>
  <si>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</si>
  <si>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</si>
  <si>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</si>
  <si>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</si>
  <si>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</si>
  <si>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</si>
  <si>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</si>
  <si>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</si>
  <si>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</si>
  <si>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</si>
  <si>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</si>
  <si>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</si>
  <si>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</si>
  <si>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</si>
  <si>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</si>
  <si>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</si>
  <si>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</si>
  <si>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</si>
  <si>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</si>
  <si>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</si>
  <si>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</si>
  <si>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</si>
  <si>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</si>
  <si>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</si>
  <si>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</si>
  <si>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</si>
  <si>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</si>
  <si>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</si>
  <si>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</si>
  <si>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</si>
  <si>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</si>
  <si>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</si>
  <si>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</si>
  <si>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</si>
  <si>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</si>
  <si>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</si>
  <si>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</si>
  <si>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</si>
  <si>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</si>
  <si>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</si>
  <si>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</si>
  <si>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</si>
  <si>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</si>
  <si>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</si>
  <si>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</si>
  <si>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</si>
  <si>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</si>
  <si>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</si>
  <si>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</si>
  <si>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</si>
  <si>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</si>
  <si>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</si>
  <si>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</si>
  <si>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</si>
  <si>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</si>
  <si>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</si>
  <si>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</si>
  <si>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</si>
  <si>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</si>
  <si>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</si>
  <si>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</si>
  <si>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</si>
  <si>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</si>
  <si>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</si>
  <si>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</si>
  <si>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</si>
  <si>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</si>
  <si>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</si>
  <si>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</si>
  <si>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</si>
  <si>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</si>
  <si>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</si>
  <si>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</si>
  <si>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</si>
  <si>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</si>
  <si>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</si>
  <si>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</si>
  <si>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</si>
  <si>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</si>
  <si>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</si>
  <si>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</si>
  <si>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</si>
  <si>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</si>
  <si>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</si>
  <si>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</si>
  <si>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</si>
  <si>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</si>
  <si>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</si>
  <si>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</si>
  <si>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</si>
  <si>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</si>
  <si>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</si>
  <si>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</si>
  <si>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</si>
  <si>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</si>
  <si>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</si>
  <si>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</si>
  <si>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</si>
  <si>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</si>
  <si>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</si>
  <si>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</si>
  <si>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</si>
  <si>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</si>
  <si>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</si>
  <si>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</si>
  <si>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</si>
  <si>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</si>
  <si>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</si>
  <si>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</si>
  <si>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</si>
  <si>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</si>
  <si>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</si>
  <si>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</si>
  <si>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</si>
  <si>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</si>
  <si>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</si>
  <si>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</si>
  <si>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t>Oficina Asesora de Planeación</t>
  </si>
  <si>
    <t>Informes</t>
  </si>
  <si>
    <t>Proyectos actualizados y registrados en SUIFP</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</si>
  <si>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</si>
  <si>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</si>
  <si>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Actividad principal</t>
  </si>
  <si>
    <t>Programado        I trimestre</t>
  </si>
  <si>
    <t>Avance I trimestre</t>
  </si>
  <si>
    <t>Cumplimiento I trimestre</t>
  </si>
  <si>
    <t>TOTAL</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</si>
  <si>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</si>
  <si>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</si>
  <si>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</si>
  <si>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</si>
  <si>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</si>
  <si>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</si>
  <si>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</si>
  <si>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</si>
  <si>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</si>
  <si>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</si>
  <si>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</si>
  <si>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</si>
  <si>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</si>
  <si>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</si>
  <si>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</si>
  <si>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</si>
  <si>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</si>
  <si>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</si>
  <si>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</si>
  <si>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</si>
  <si>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</si>
  <si>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</si>
  <si>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</si>
  <si>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</si>
  <si>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</si>
  <si>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</si>
  <si>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</si>
  <si>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</si>
  <si>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</si>
  <si>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</si>
  <si>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</si>
  <si>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</si>
  <si>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</si>
  <si>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</si>
  <si>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</si>
  <si>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</si>
  <si>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</si>
  <si>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</si>
  <si>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</si>
  <si>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</si>
  <si>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</si>
  <si>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</si>
  <si>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</si>
  <si>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</si>
  <si>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</si>
  <si>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</si>
  <si>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</si>
  <si>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</si>
  <si>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</si>
  <si>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</si>
  <si>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</si>
  <si>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</si>
  <si>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</si>
  <si>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</si>
  <si>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</si>
  <si>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</si>
  <si>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</si>
  <si>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</si>
  <si>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</si>
  <si>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</si>
  <si>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</si>
  <si>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</si>
  <si>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</si>
  <si>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</si>
  <si>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</si>
  <si>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</si>
  <si>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</si>
  <si>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</si>
  <si>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</si>
  <si>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</si>
  <si>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</si>
  <si>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</si>
  <si>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</si>
  <si>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</si>
  <si>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</si>
  <si>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</si>
  <si>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</si>
  <si>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</si>
  <si>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</si>
  <si>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</si>
  <si>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</si>
  <si>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</si>
  <si>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</si>
  <si>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</si>
  <si>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</si>
  <si>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</si>
  <si>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</si>
  <si>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</si>
  <si>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</si>
  <si>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</si>
  <si>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</si>
  <si>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</si>
  <si>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</si>
  <si>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</si>
  <si>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</si>
  <si>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</si>
  <si>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</si>
  <si>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</si>
  <si>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</si>
  <si>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</si>
  <si>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</si>
  <si>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</si>
  <si>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</si>
  <si>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</si>
  <si>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</si>
  <si>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</si>
  <si>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</si>
  <si>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</si>
  <si>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</si>
  <si>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</si>
  <si>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</si>
  <si>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</si>
  <si>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</si>
  <si>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</si>
  <si>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</si>
  <si>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</si>
  <si>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</si>
  <si>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Informe de avance</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</si>
  <si>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</si>
  <si>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</si>
  <si>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</si>
  <si>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</si>
  <si>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</si>
  <si>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</si>
  <si>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</si>
  <si>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</si>
  <si>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</si>
  <si>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</si>
  <si>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</si>
  <si>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</si>
  <si>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</si>
  <si>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</si>
  <si>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</si>
  <si>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</si>
  <si>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</si>
  <si>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</si>
  <si>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</si>
  <si>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</si>
  <si>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</si>
  <si>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</si>
  <si>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</si>
  <si>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</si>
  <si>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</si>
  <si>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</si>
  <si>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</si>
  <si>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</si>
  <si>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</si>
  <si>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</si>
  <si>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</si>
  <si>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</si>
  <si>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</si>
  <si>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</si>
  <si>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</si>
  <si>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</si>
  <si>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</si>
  <si>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</si>
  <si>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</si>
  <si>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</si>
  <si>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</si>
  <si>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</si>
  <si>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</si>
  <si>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</si>
  <si>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</si>
  <si>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</si>
  <si>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</si>
  <si>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</si>
  <si>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</si>
  <si>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</si>
  <si>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</si>
  <si>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</si>
  <si>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</si>
  <si>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</si>
  <si>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</si>
  <si>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</si>
  <si>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</si>
  <si>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</si>
  <si>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</si>
  <si>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</si>
  <si>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</si>
  <si>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</si>
  <si>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</si>
  <si>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</si>
  <si>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</si>
  <si>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</si>
  <si>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</si>
  <si>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</si>
  <si>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</si>
  <si>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</si>
  <si>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</si>
  <si>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</si>
  <si>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</si>
  <si>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</si>
  <si>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</si>
  <si>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</si>
  <si>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</si>
  <si>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</si>
  <si>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</si>
  <si>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</si>
  <si>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</si>
  <si>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</si>
  <si>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</si>
  <si>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</si>
  <si>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</si>
  <si>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</si>
  <si>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Porcentaje de avance en productos entregables</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</si>
  <si>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</si>
  <si>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</si>
  <si>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</si>
  <si>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</si>
  <si>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</si>
  <si>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</si>
  <si>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</si>
  <si>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</si>
  <si>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</si>
  <si>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</si>
  <si>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</si>
  <si>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</si>
  <si>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</si>
  <si>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</si>
  <si>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</si>
  <si>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</si>
  <si>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</si>
  <si>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</si>
  <si>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</si>
  <si>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</si>
  <si>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</si>
  <si>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</si>
  <si>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</si>
  <si>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</si>
  <si>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</si>
  <si>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</si>
  <si>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</si>
  <si>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</si>
  <si>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</si>
  <si>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</si>
  <si>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</si>
  <si>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</si>
  <si>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</si>
  <si>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</si>
  <si>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</si>
  <si>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</si>
  <si>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</si>
  <si>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</si>
  <si>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</si>
  <si>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</si>
  <si>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</si>
  <si>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</si>
  <si>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</si>
  <si>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</si>
  <si>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</si>
  <si>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</si>
  <si>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</si>
  <si>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</si>
  <si>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</si>
  <si>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</si>
  <si>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</si>
  <si>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</si>
  <si>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</si>
  <si>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</si>
  <si>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</si>
  <si>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</si>
  <si>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</si>
  <si>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t>No.</t>
  </si>
  <si>
    <t>Instituto de Hidrología Meteorología y Estudios Ambientales</t>
  </si>
  <si>
    <t>ACTIVIDAD</t>
  </si>
  <si>
    <t>HIDRO01</t>
  </si>
  <si>
    <t>HIDRO02</t>
  </si>
  <si>
    <t>HIDRO03</t>
  </si>
  <si>
    <t>HIDRO04</t>
  </si>
  <si>
    <t>HIDRO05</t>
  </si>
  <si>
    <t>HIDRO06</t>
  </si>
  <si>
    <t>HIDRO07</t>
  </si>
  <si>
    <t>Aplicar herramientas de modelación de procesos hidrológicos para mejorar el conocimiento de la amenaza asociada a las dinámicas de inundación, avenidas torrenciales y crecientes súbitas</t>
  </si>
  <si>
    <t>HIDRO08</t>
  </si>
  <si>
    <t>HIDRO09</t>
  </si>
  <si>
    <t>Operación y mantenimiento de la red hidrometeorológica</t>
  </si>
  <si>
    <t>Hojas de inspección capturadas en DHIME</t>
  </si>
  <si>
    <t>HIDRO10</t>
  </si>
  <si>
    <t>HIDRO11</t>
  </si>
  <si>
    <t>HIDRO12</t>
  </si>
  <si>
    <t>Datos estaciones hidrometeorologicas automaticas</t>
  </si>
  <si>
    <t>HIDRO13</t>
  </si>
  <si>
    <t>Estructuras y elementos metálicos</t>
  </si>
  <si>
    <t>Gestionar el cumplimiento de la normatividad vigente en materia de manejo de residuos sólidos y líquidos</t>
  </si>
  <si>
    <t>HIDRO14</t>
  </si>
  <si>
    <t>HIDRO15</t>
  </si>
  <si>
    <t>HIDRO16</t>
  </si>
  <si>
    <t>Insumos y reactivos adquiridos en el laboratorio</t>
  </si>
  <si>
    <t>HIDRO17</t>
  </si>
  <si>
    <t>HIDRO18</t>
  </si>
  <si>
    <t>Plan de Acción Anual 2020</t>
  </si>
  <si>
    <t>Equipos con mantenimiento y funcionamiento correcto</t>
  </si>
  <si>
    <t>HIDRO21</t>
  </si>
  <si>
    <t>HIDRO22</t>
  </si>
  <si>
    <t>Resultados de las evaluaciones de las pruebas de desempeño</t>
  </si>
  <si>
    <t xml:space="preserve">ACTIVIDAD </t>
  </si>
  <si>
    <t>Documentos de insumos técnicos</t>
  </si>
  <si>
    <t>Realizar asistencia técnica a las entidades del SINA, SNGRD, SISCLIMA, sector productivo y sociedad en general con respecto a la información y conocimiento generado en la subdirección.</t>
  </si>
  <si>
    <t>Encuentros realizados</t>
  </si>
  <si>
    <t>Reporte del indicador</t>
  </si>
  <si>
    <t xml:space="preserve">Fortalecer el programa de monitoreo y seguimiento de la degradación de los suelos y las tierras en Colombia </t>
  </si>
  <si>
    <t>Informe del comportamiento del ciclo del carbono en ecosistemas de alta montaña</t>
  </si>
  <si>
    <t>Un documento con la cuenta ambiental de bosque en unidades físicas para el periodo 2012-2017</t>
  </si>
  <si>
    <t>Plan de trabajo ejecutado</t>
  </si>
  <si>
    <t xml:space="preserve">Implementar procedimientos  para  la selección y la compra de los servicios y suministros que utiliza el laboratorio y que afectan a la calidad  de  los  ensayos </t>
  </si>
  <si>
    <t>Implementar pruebas de evaluación de desempeño en el laboratorio de calidad ambiental del ideam</t>
  </si>
  <si>
    <t>LA ACTIVIDAD OSPA02 ESTÁ EN SEGUIMIENTO CONTRACTUAL CON RECUROS POR $1.781.082.000 PROPIOS, Y NO ESTÁ EN PLAN DE ACCION</t>
  </si>
  <si>
    <t xml:space="preserve">Proyectos de inversión </t>
  </si>
  <si>
    <t>Requerimientos</t>
  </si>
  <si>
    <t xml:space="preserve"> Informes de calibración</t>
  </si>
  <si>
    <t>ESTUDI01</t>
  </si>
  <si>
    <t>ESTUDI06</t>
  </si>
  <si>
    <t>ESTUDI02</t>
  </si>
  <si>
    <t>ESTUDI03</t>
  </si>
  <si>
    <t>ESTUDI04</t>
  </si>
  <si>
    <t>ESTUDI05</t>
  </si>
  <si>
    <t>ESTUDI07</t>
  </si>
  <si>
    <t>Software</t>
  </si>
  <si>
    <t>Servicios de conectividad en operación</t>
  </si>
  <si>
    <t>Servicio de centro de datos alterno para el plan de recuperación de desastres</t>
  </si>
  <si>
    <t xml:space="preserve">Reporte de casos mensual </t>
  </si>
  <si>
    <t>OSPA01</t>
  </si>
  <si>
    <t>OSPA02</t>
  </si>
  <si>
    <t>OAP02</t>
  </si>
  <si>
    <t>OAP03</t>
  </si>
  <si>
    <t>OAP01</t>
  </si>
  <si>
    <t>3204049 o 3299006</t>
  </si>
  <si>
    <t>INFO01</t>
  </si>
  <si>
    <t>INFO02</t>
  </si>
  <si>
    <t>INFO03</t>
  </si>
  <si>
    <t>INFO04</t>
  </si>
  <si>
    <t xml:space="preserve"> Fortalecer el monitoreo y seguimiento del estado  de los ecosistemas y sus servicios ecosistémicos</t>
  </si>
  <si>
    <t>Documentos técnicos</t>
  </si>
  <si>
    <t>Monitoreo de la dinámica de los glaciares de Colombia</t>
  </si>
  <si>
    <t>Realizar actividades de muestreo para el Laboratorio de Calidad Ambiental.</t>
  </si>
  <si>
    <t>Pruebas de desempeño reportadas a CALA</t>
  </si>
  <si>
    <t>OSPA03</t>
  </si>
  <si>
    <t>Número de mejoras en la configuración asociadas al pronóstico hidrológico</t>
  </si>
  <si>
    <t>Boletines emitidos</t>
  </si>
  <si>
    <t>Boletines de pronóstico</t>
  </si>
  <si>
    <t>Áreas operativas estandarizadas y operando conforme a la norma 17025, monitoreos de las estaciones apoyadas por el Laboratorio, Solicitudes de materiales y muestras atendidas</t>
  </si>
  <si>
    <t>Informes presentados</t>
  </si>
  <si>
    <t>Adecuar la infraestructura física de las sedes del instituto, de acuerdo a los recursos asignados, por medio de la realización de las actividades de mantenimiento preventivo y correctivo</t>
  </si>
  <si>
    <t>INVERSION NACION - 3204 (REC 11)</t>
  </si>
  <si>
    <t>INVERSION NACION - 3299 (REC 11)</t>
  </si>
  <si>
    <t>TOTAL ASIGNADO</t>
  </si>
  <si>
    <t>ECOSIS09</t>
  </si>
  <si>
    <t>ECOSIS10</t>
  </si>
  <si>
    <t>ECOSIS08</t>
  </si>
  <si>
    <t>ECOSIS11</t>
  </si>
  <si>
    <t>ECOSIS12</t>
  </si>
  <si>
    <t>ECOSIS07</t>
  </si>
  <si>
    <t>ECOSIS04</t>
  </si>
  <si>
    <t>ECOSIS01</t>
  </si>
  <si>
    <t>ECOSIS16</t>
  </si>
  <si>
    <t>ECOSIS13</t>
  </si>
  <si>
    <t>ECOSIS14</t>
  </si>
  <si>
    <t>ECOSIS15</t>
  </si>
  <si>
    <t>INVERSION PROPIOS 
(REC 20)</t>
  </si>
  <si>
    <t>INVERSION NACION - 3204 
(REC 11)</t>
  </si>
  <si>
    <t>INVERSION PROPIOS
 (REC 20)</t>
  </si>
  <si>
    <t>INVERSION NACION - 3299
 (REC 11)</t>
  </si>
  <si>
    <t>INVERSION NACION - 3204
 (REC 11)</t>
  </si>
  <si>
    <t xml:space="preserve">Generar datos e información provenientes del seguimiento y monitoreo hidrológico, y preparar la información necesaria para atender y responder solicitudes en el proceso de hidrología </t>
  </si>
  <si>
    <t>Porcentaje de avance del proceso estadístico para validación de datos hidrológicos</t>
  </si>
  <si>
    <t>Datos validados del año 2019 en el banco de datos DHIME, en las variables de nivel, caudal y sedimentos</t>
  </si>
  <si>
    <t>Fortalecer el conocimiento de las aguas subterráneas, mediante la operación o seguimiento a la Red Nacional de Aguas Subterráneas y la Red Nacional de Isotopía</t>
  </si>
  <si>
    <t>Documentos elaborados</t>
  </si>
  <si>
    <t>Evaluación del estado de la calidad del agua</t>
  </si>
  <si>
    <t>Un documento de análisis consolidado de los resultados de laboratorio de las doce campañas realizadas en la cuenca Mira-Mataje, desde el 2014 hasta 2019 . Un documento con los avances sobre los requerimientos para la certificación ante el DANE, de las variables de calidad del agua. Un documento del INRNR actualizado al 2018, en el componente de Calidad del Agua. Un documento con las actividades desarrolladas en el convenio SYKE-Ideam. Un documento sobre la evaluación de dos redes regionales de calidad del agua</t>
  </si>
  <si>
    <t>Evaluación integral del recurso hídrico y seguimiento a indicadores</t>
  </si>
  <si>
    <t xml:space="preserve"> Un documento con la consolidación de los requerimientos para el proceso de certificación de las operaciones estadísticas relacionadas con oferta hídrica y calidad del agua. Un documento con el reporte de actividades desarrolladas durante el año, con los indicadores de la temática agua. Un documento con la consolidación de actividades del año, relacionadas con el seguimiento y acompañamiento técnico en temas de evaluación hidrológica (ENA, ERA, Instrumentos de planificación) en respuesta a los requerimientos allegados al Ideam  </t>
  </si>
  <si>
    <t>Operación y mantenimiento evolutivo del Sistema de Información de Recurso Hídrico (SIRH)</t>
  </si>
  <si>
    <t>Un Documento del seguimiento a cargue de información a SIRH y calidad de los datos</t>
  </si>
  <si>
    <t>100 % de datos validados (corresponde a las estaciones hidrológicas activas en el 2019) en el banco de datos DHIME, en las variables de nivel, caudal y sedimentos</t>
  </si>
  <si>
    <t>Documentos técnicos generados</t>
  </si>
  <si>
    <t>Tres documentos técnicos (“Caracterización de avenidas torrenciales en dos centros poblados”, “Caracterización de inundaciones en dos centros poblados priorizados” y
“Reporte de Implementación de herramientas y metodologías para caracterización y pronóstico de crecidas repentinas”</t>
  </si>
  <si>
    <t xml:space="preserve">Modelación hidrológica orientada a predicción hidrológica y estimación de oferta hídrica
</t>
  </si>
  <si>
    <t xml:space="preserve">Documentos técnicos generados
</t>
  </si>
  <si>
    <t xml:space="preserve">Diez documentos mensuales con insumos para predicción hidrológica. 
Un documento con estimación y análisis de oferta hídrica y caudales mensual, para 2018
Un documento de implementación de metodología alterna para mejorar predicción hidrológica y predicción hidrológica,  en diez nuevas estaciones
</t>
  </si>
  <si>
    <t>10 mensuales 
2 técnicos</t>
  </si>
  <si>
    <t xml:space="preserve">Monitoreo y modelación hidrológica orientada a la caracterización de la dinámica de ríos transfronterizos, caso río Amazonas. Servicio de modelación hidrológica
</t>
  </si>
  <si>
    <t>Documento técnico generado</t>
  </si>
  <si>
    <t>Un documento con el análisis de transporte de sedimentos, geomorfología y resultados del modelamiento hidrodinámico de transporte de sedimentos y geomorfológico del río Amazonas, sector Leticia-Atacuarí</t>
  </si>
  <si>
    <t>Configuración en el servidor en vivo con las cinco mejoras relacionadas con pronóstico hidrológico</t>
  </si>
  <si>
    <t xml:space="preserve">Disponibilidad de información en plataformas centrales para uso y consulta en tiempo real
</t>
  </si>
  <si>
    <t>Cantidad de estaciones hidrometeorológicas modernizadas</t>
  </si>
  <si>
    <t>Estaciones hidrometeorológicas modernizadas</t>
  </si>
  <si>
    <t>Porcentaje de datos recibidos respecto al total de datos esperados desde las estaciones hidrometeorológicas automáticas.</t>
  </si>
  <si>
    <t>Disponibilidad de información en plataformas DHIME</t>
  </si>
  <si>
    <t>Información cargada y validada/meta anual de cargue de información para 2020</t>
  </si>
  <si>
    <t>Datos hidrológicos y meteorológicos procesados y validados</t>
  </si>
  <si>
    <t>Porcentaje de instrumentos calibrados/valor esperado para el 2020 de instrumento recibidos para calibración) x 100</t>
  </si>
  <si>
    <t>Reparación y calibración de instrumental convencional y revisión y calibración al componente automático para la generación y obtención de datos veraces y confiables</t>
  </si>
  <si>
    <t>Total de estructuras fabricadas/total de estructuras estimadas a fabricar para el 2020) x 100</t>
  </si>
  <si>
    <t>Porcentaje instrumentos convencionales/total de instrumentos estimados para reparación por las AOP para la vigencia 2020) x 100</t>
  </si>
  <si>
    <t xml:space="preserve">Reparación y calibración de instrumental convencional, y revisión y calibración al componente automático para la generación y obtención de datos veraces y confiables
</t>
  </si>
  <si>
    <t>35 %
 (Dada la limitación presupuestal en la compra de repuestos)</t>
  </si>
  <si>
    <t>Caracterizaciones de vertimiento y disposición de RESPEL realizadas</t>
  </si>
  <si>
    <t xml:space="preserve">Un documento con resultados de análisis fisicoquímico de los vertimientos de Laboratorio.
Un documento de disposición de Respel por cada recolección realizada
</t>
  </si>
  <si>
    <t xml:space="preserve">Una caracterización de vertimientos de Laboratorio 
Disponer 100 % de Respel generado en el Laboratorio 
</t>
  </si>
  <si>
    <t xml:space="preserve">Garantizar mínimo el 80 % de las solicitudes de transporte de material y muestras de la red </t>
  </si>
  <si>
    <t>Fortalecer física y tecnológicamente el Laboratorio de Calidad Ambiental</t>
  </si>
  <si>
    <t>Equipos comprados</t>
  </si>
  <si>
    <t>Equipos nuevos en funcionamiento en el Laboratorio de Calidad Ambiental</t>
  </si>
  <si>
    <t>Adquirir tres  tipos de equipos, conforme al presupuesto y las especificaciones técnicas para Laboratorio  de Calidad Ambiental</t>
  </si>
  <si>
    <t>Insumos y reactivos necesarios para el análisis de laboratorio de la red de calidad del Ideam</t>
  </si>
  <si>
    <t>Adquirir el 100 % de insumos y reactivos para ejecutar las  técnicas de Laboratorio  de Calidad Ambiental</t>
  </si>
  <si>
    <t>implementar el análisis de la calidad del agua de la red de calidad del Ideam</t>
  </si>
  <si>
    <t xml:space="preserve">Análisis de mínimo de las muestras allegadas al Laboratorio </t>
  </si>
  <si>
    <t>Resultados de análisis de mínimo de muestras allegadas al Laboratorio</t>
  </si>
  <si>
    <t xml:space="preserve"> Garantizar el análisis de mínimo el 97 % de las muestras allegadas al Laboratorio, bajo los estándares de la norma 17025: 2017</t>
  </si>
  <si>
    <t>Implementar procedimientos para el mantenimiento planificado de los equipos de medición, con el fin de asegurar el funcionamiento correcto.</t>
  </si>
  <si>
    <t>Informes de mantenimiento a los equipos de Laboratorio</t>
  </si>
  <si>
    <t>Mantenimiento a tres equipos especializados del Laboratorio</t>
  </si>
  <si>
    <t>Participar en un 70 % de pruebas de evaluación de desempeño, para asegurar el control de las técnicas analíticas de laboratorio</t>
  </si>
  <si>
    <t>Realizar los procesos de gestión de datos y red meteorológicos que fortalezcan el banco de datos y la plataforma de DHIME del Ideam</t>
  </si>
  <si>
    <t>Estaciones tratadas/total de estaciones seleccionadas) x 100</t>
  </si>
  <si>
    <t>Series resultantes del proceso de control de calidad, complementación y homogeneización de las variables meteorológicas precipitación y temperatura</t>
  </si>
  <si>
    <t>100 % de implementación de metodologías de control de calidad, complementación y homogeneización de las series temporales de las variables meteorológicas precipitación y temperatura del aire, con el fin de contribuir al aseguramiento de la calidad del dato</t>
  </si>
  <si>
    <t>Avance de auditorías realizadas/total de auditorías programadas x 100</t>
  </si>
  <si>
    <t>Informe detallado de las auditorías realizadas</t>
  </si>
  <si>
    <t>Elaborar insumos para la prestación de servicios climáticos para los sectores agropecuario, salud y energético en el Marco Nacional de los Servicios Climáticos (MNSC)</t>
  </si>
  <si>
    <t>Información climática generada para la planificación eficiente en sectores</t>
  </si>
  <si>
    <t>Documento (boletines, presentaciones, base de datos, informes, entre otros)</t>
  </si>
  <si>
    <t xml:space="preserve"> Realizar modelación de tiempo y clima para el análisis de sus implicaciones en las alertas hidrometeorológicas y análisis sectorial en el Marco Nacional de los Servicios Climáticos (MNSC)</t>
  </si>
  <si>
    <t>Estudio técnico científico que fortalezca la modelización de sistemas climatológicos en el MNSC</t>
  </si>
  <si>
    <t>Documento que contenga estudio técnico-científico</t>
  </si>
  <si>
    <t xml:space="preserve">Realizar la prestación del servicio de meteorología aeronáutica para la aeronavegación nacional e internacional </t>
  </si>
  <si>
    <t>Reportes generados/total de reportes x 100</t>
  </si>
  <si>
    <t>Reportes del servicio de meteorología aeronáutica para la aeronavegación nacional e internacional</t>
  </si>
  <si>
    <t>170.820 de reportes en el servicio de meteorología aeronáutica en 27 aeropuertos del país, de manera continua y con calidad</t>
  </si>
  <si>
    <t xml:space="preserve"> Analizar datos e insumos técnicos relacionados con temas de competencia del instituto</t>
  </si>
  <si>
    <t xml:space="preserve">Documento técnico elaborado/documentos técnicos totales x 100 </t>
  </si>
  <si>
    <t xml:space="preserve">Elaborar documentos técnicos, protocolos, mapas, metodologías, planes, informes, escenarios y estudios para sustentar decisiones </t>
  </si>
  <si>
    <t xml:space="preserve"> Informe de avance elaborado/informes totales x 100 </t>
  </si>
  <si>
    <t>Realizar asistencia técnica a las entidades del SINA, SNGRD, SISCLIMA, sector productivo y sociedad en general, con respecto a la información y conocimiento generado en la subdirección</t>
  </si>
  <si>
    <t xml:space="preserve">Encuentros realizados/encuentros totales x 100 </t>
  </si>
  <si>
    <t xml:space="preserve">Estación instalada/estaciones totales x 100 </t>
  </si>
  <si>
    <t>Estación de calidad del aire instalada y operando en Buenaventura</t>
  </si>
  <si>
    <t xml:space="preserve">Diseñar, desarrollar, implementar, poner en marcha y administrar los sistemas de información, Sisaire, RUA, Respel, PCB, RETC y Sistema de Información de Cambio Climático </t>
  </si>
  <si>
    <t xml:space="preserve">Informe de  seguimiento al avance elaborado/informes totales x 100 </t>
  </si>
  <si>
    <t>Informe de seguimiento al avance</t>
  </si>
  <si>
    <t>Diseñar, desarrollar, implementar, mantener y mejorar las operaciones estadísticas para certificación del DANE</t>
  </si>
  <si>
    <t>Acreditar organismos de evaluación de la conformidad en análisis ambientales requeridos por las autoridades ambientales y autorizar la medición de emisiones generadas por fuentes móviles</t>
  </si>
  <si>
    <t>Eficiencia en la emisión de los actos administrativos generados con ocasión de los trámites de acreditación de laboratorios, y autorización de la medición de emisiones generadas por fuentes móviles</t>
  </si>
  <si>
    <t>&gt;95 %</t>
  </si>
  <si>
    <t>Mejorar la competencia, operación coherente y tiempos de respuesta del Ideam como organismos de acreditación en los procesos de acreditación de laboratorios, y autorización de la medición de emisiones generadas por fuentes móviles</t>
  </si>
  <si>
    <t>Documentos para mejorar los trámites de acreditación de laboratorios y autorización de la medición de emisiones generadas por fuentes móviles</t>
  </si>
  <si>
    <t>Campañas</t>
  </si>
  <si>
    <t>Actualización de las cuentas económicas ambientales asociadas al bosque en unidades físicas</t>
  </si>
  <si>
    <t xml:space="preserve"> Implementación de actividades para la investigación asociada a recursos genéticos forestales</t>
  </si>
  <si>
    <t>Gestión de información geográfica del Ideam</t>
  </si>
  <si>
    <t xml:space="preserve">Plan de implementado </t>
  </si>
  <si>
    <t>Coordinar acciones en el marco de GEO y Comisión Colombiana del Espacio (CCE).</t>
  </si>
  <si>
    <t>Plan de trabajo de  las actividades enmarcadas en la iniciativa internacional de  observación de la tierra GEO, y en la Comisión Colombiana del Espacio (CCE)</t>
  </si>
  <si>
    <t>Gestión de información de indicadores y estadísticas ambientales institucionales.</t>
  </si>
  <si>
    <t xml:space="preserve">Requerimientos atendidos </t>
  </si>
  <si>
    <t>Informe sobre los  requerimientos internos, nacionales e internacionales, relacionados con indicadores ambientales, economía circular, operaciones estadísticas y cuentas ambientales</t>
  </si>
  <si>
    <t>Dar cumplimiento a las líneas estratégicas definidas en el Plan de Acción del SIAC, 2015-2020</t>
  </si>
  <si>
    <t xml:space="preserve">Plan de acción 2015-2020,  ejecutado </t>
  </si>
  <si>
    <t>Generación de productos y servicios a partir de la incorporación de datos de métodos de medición de variables hidrometeorológicas como apoyo al establecimiento del Sistema Nacional de Alertas Tempranas, ante amenazas hidrometeorológicas y de los centros regionales de pronósticos que permita contribuir a los procesos de gestión del Riesgo y a los mecanismos de réplica de los sistemas de alerta regionales, con la participación de las autoridades ambientales regionales.</t>
  </si>
  <si>
    <t>Datos recibidos de radares meteorológicos/total de datos esperados de radares meteorológicos x 100</t>
  </si>
  <si>
    <t xml:space="preserve">Productos  generados con base en datos hidrometeorológicos (imágenes de satélite, radares, otros sensores) </t>
  </si>
  <si>
    <t xml:space="preserve">Disponer  productos y servicios  basados en datos hidrometeorológicos  de manera oportuna que permitan contribuir al análisis y generación de pronósticos y alertas al servicio de la OSPA y de los centros regionales de pronostico con los cuales la OSPA Interactúa.  </t>
  </si>
  <si>
    <t>Generar pronósticos y alertas hidrometeorológicas de manera continua (24 horas día, 365 días al año) y asesoramiento a entidades del SINA y del SNGRD.</t>
  </si>
  <si>
    <t>Gestión interinstitucional que permita la generación de productos y servicios a través de la operación de Centros Regionales de Pronósticos y Alertas, como parte del  Fortalecimiento del Sistema de Alertas Tempranas y del conocimiento de la gestión del riesgo.</t>
  </si>
  <si>
    <t>Boletines emitidos oportunamente/total de boletines emitidos x 100</t>
  </si>
  <si>
    <t>Boletines de pronósticos diario producto del funcionamiento de Centros Regionales de Pronósticos y Alertas</t>
  </si>
  <si>
    <t>Soporte y mantenimiento de aplicativos adquiridos apoyo</t>
  </si>
  <si>
    <t xml:space="preserve">incidentes solucionados/incidentes reportados </t>
  </si>
  <si>
    <t>Participar de las actividades que contribuyan al posicionamiento de la entidad en loa ámbitos nacional e internacional, en cumplimiento de la misión institucional</t>
  </si>
  <si>
    <t xml:space="preserve">Comisiones realizadas/ comisiones programadas x 100 </t>
  </si>
  <si>
    <t>Informes de la Comisión</t>
  </si>
  <si>
    <t>Divulgación del video de pronóstico diario (tres diarios, siete días a la semana), que describe el estado de las condiciones hidrometeorológicas actuales. Este producto es elaborado y emitido por RTVC, con la supervisión del Grupo Comunicaciones y Prensa de del Ideam.</t>
  </si>
  <si>
    <t>videos emitidos o publicados/total videos producidos x 100</t>
  </si>
  <si>
    <t>Implementación de una política</t>
  </si>
  <si>
    <t>Sedes adecuadas en infraestructura</t>
  </si>
  <si>
    <t>Dos sedes adecuadas en infraestructura</t>
  </si>
  <si>
    <t>Realizar los estudios y diseños técnicos para la construcción de la nueva sede física, del área operativa 7 Pasto</t>
  </si>
  <si>
    <t>Estudios y diseños técnicos</t>
  </si>
  <si>
    <t>Estudios y diseños técnicos para la construcción de la nueva sede del área operativa 7</t>
  </si>
  <si>
    <t>Garantizar a los usuarios internos y externos del Instituto, una atención y orientación oportuna, eficaz, eficiente y con calidad, ofreciendo un trato amable y el acceso efectivo a la información de la que dispone el IDEAM</t>
  </si>
  <si>
    <t>Certificaciones meteorológicas generadas/ solicitud de certificaciones meteorológicas</t>
  </si>
  <si>
    <t>Certificaciones meteorológicas</t>
  </si>
  <si>
    <t>Documentos intervenidos/ documentos a intervenir, según TRD</t>
  </si>
  <si>
    <t>100 %
 de las certificaciones de tiempo y clima.</t>
  </si>
  <si>
    <t>Mejorar los procesos de planificación, apoyo, operación, evaluación de desempeño y mejora del Sistema de Gestión Integrado</t>
  </si>
  <si>
    <t>Requerimientos solicitados/requerimientos atendidos x 100</t>
  </si>
  <si>
    <t>Informes de auditorías/auditorías atendidas x 100</t>
  </si>
  <si>
    <t>Implementar y acompañar en la ejecución de las dimensiones y políticas de MIPG 2.0</t>
  </si>
  <si>
    <t>Monitorear y realizar seguimiento a los planes institucionales 2020</t>
  </si>
  <si>
    <t>Formular, programar, distribuir y realizar seguimiento a la ejecución de recursos del Presupuesto General de la Nación</t>
  </si>
  <si>
    <r>
      <t xml:space="preserve">Un documento actualizado de la Red Nacional de Aguas Subterráneas y Red Nacional de Isotopía. Un documento que describa las actividades de instalación y mantenimiento de las estaciones de isotopía, según priorización establecida por la Subdirección de Hidrología. Un documento de actualización de la </t>
    </r>
    <r>
      <rPr>
        <i/>
        <sz val="9"/>
        <color rgb="FF000000"/>
        <rFont val="Calibri"/>
        <family val="2"/>
        <scheme val="minor"/>
      </rPr>
      <t>Guía metodológica para delimitación de zonas de recarga</t>
    </r>
    <r>
      <rPr>
        <sz val="9"/>
        <color rgb="FF000000"/>
        <rFont val="Calibri"/>
        <family val="2"/>
        <scheme val="minor"/>
      </rPr>
      <t>, de acuerdo con los resultados de mesas técnicas, talleres, encuentros interinstitucionales. Un documento con el análisis de la información reportada por las autoridades ambientales de la Red Nacional de Aguas Subterráneas</t>
    </r>
  </si>
  <si>
    <r>
      <t xml:space="preserve">Acciones encaminadas a la conservación genética de la especie </t>
    </r>
    <r>
      <rPr>
        <i/>
        <sz val="9"/>
        <color rgb="FF000000"/>
        <rFont val="Calibri"/>
        <family val="2"/>
        <scheme val="minor"/>
      </rPr>
      <t>Eucalyptus globulus</t>
    </r>
  </si>
  <si>
    <r>
      <t xml:space="preserve">Informe de la implementación de acciones para la conservación genética de la especie </t>
    </r>
    <r>
      <rPr>
        <i/>
        <sz val="9"/>
        <color rgb="FF000000"/>
        <rFont val="Calibri"/>
        <family val="2"/>
        <scheme val="minor"/>
      </rPr>
      <t>Eucalyptus globulus</t>
    </r>
  </si>
  <si>
    <t>INVERSION
 NACION - 3299
 (REC 11)</t>
  </si>
  <si>
    <r>
      <t xml:space="preserve">Implementar, operar y licencias de </t>
    </r>
    <r>
      <rPr>
        <i/>
        <sz val="9"/>
        <color rgb="FF000000"/>
        <rFont val="Calibri"/>
        <family val="2"/>
        <scheme val="minor"/>
      </rPr>
      <t xml:space="preserve">software </t>
    </r>
    <r>
      <rPr>
        <sz val="9"/>
        <color rgb="FF000000"/>
        <rFont val="Calibri"/>
        <family val="2"/>
        <scheme val="minor"/>
      </rPr>
      <t>comercial Ideam</t>
    </r>
  </si>
  <si>
    <r>
      <t>Software</t>
    </r>
    <r>
      <rPr>
        <sz val="9"/>
        <color rgb="FF000000"/>
        <rFont val="Calibri"/>
        <family val="2"/>
        <scheme val="minor"/>
      </rPr>
      <t xml:space="preserve"> Suite Vision operando</t>
    </r>
  </si>
  <si>
    <t>INVERSION 
NACION - 3204 
(REC 11)</t>
  </si>
  <si>
    <t>INVERSION 
NACION - 3299
 (REC 11)</t>
  </si>
  <si>
    <t xml:space="preserve">Once  informe de entrenamiento y estandarización de labores de muestreo y análisis de sedimentos en las áreas operativas.
Once soportes de capacitación y autorización de labores  de muestreo y análisis de sedimentos en las áreas operativas. Mínimo un Informe de las comisiones a el río Bogotá, Nevados, y cuencas binacionales. Muestras radicadas en el Laboratorio.
</t>
  </si>
  <si>
    <t>METEO02</t>
  </si>
  <si>
    <t>METEO01</t>
  </si>
  <si>
    <t>METEO04</t>
  </si>
  <si>
    <t>METEO03</t>
  </si>
  <si>
    <t>Porcentaje de disponibilidad de la infraestructura crítica operando adecuadamente</t>
  </si>
  <si>
    <t>Disponibilidad de la plataforma</t>
  </si>
  <si>
    <t>Documentos intervenidos</t>
  </si>
  <si>
    <t>Adquisición de componentes de hardware y software</t>
  </si>
  <si>
    <t>No. de incidentes solucionados / No. Incidentes reportados</t>
  </si>
  <si>
    <t>100%
Incidentes solucionados</t>
  </si>
  <si>
    <t>Soporte y mantenimiento aplicativos adquiridos</t>
  </si>
  <si>
    <t>Servicio de administracion de los sistemas de información para los procesos de toma de decisiones (Secretaría General) Gestión documental</t>
  </si>
  <si>
    <t xml:space="preserve">Servicio de divulgación de conocimiento generado para la Planificación sectorial y la gestión ambiental </t>
  </si>
  <si>
    <t xml:space="preserve">Continuar con el monitoreo del ciclo de carbono en ecosistemas de alta montaña </t>
  </si>
  <si>
    <t>Gestión de información de estadísticas sobre el recurso forestal</t>
  </si>
  <si>
    <t xml:space="preserve">Número de boletines </t>
  </si>
  <si>
    <t>Boletín forestal 2019</t>
  </si>
  <si>
    <t>Fortalecer el monitoreo y seguimiento de la dinámica de las coberturas de la Tierra</t>
  </si>
  <si>
    <t>Porcentaje de avance en la implementación de la metodología  Corine Land Cover para la obtención del mapa de coberturas de la tierra año 2018.</t>
  </si>
  <si>
    <t>8 %  del territorio continental con implemetación de metodología CLC</t>
  </si>
  <si>
    <t>% de avance de insumos ténicos para la zonificación de susceptibilidad de los suelos a la desertificación.</t>
  </si>
  <si>
    <t>62%
Preparar los insumos técnicos para la zonificación de susceptibilidad de los suelos a la desertificación</t>
  </si>
  <si>
    <t>Conocimiento del riesgo de desastres. Monitoreo y seguimiento para el pronóstico de la amenaza por deslizamientos en Colombia, para alertas tempranas.</t>
  </si>
  <si>
    <t>Documentos para ejecución técnica del contrato.</t>
  </si>
  <si>
    <t>% de avance de documentos técnicos elaborados.</t>
  </si>
  <si>
    <t xml:space="preserve"> Base de datos actualizada</t>
  </si>
  <si>
    <t>documento técnico</t>
  </si>
  <si>
    <t xml:space="preserve">  Monitoreo glaciar para dos sitios piloto</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</si>
  <si>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</si>
  <si>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</si>
  <si>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</si>
  <si>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</si>
  <si>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</si>
  <si>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</si>
  <si>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</si>
  <si>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</si>
  <si>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</si>
  <si>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</si>
  <si>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</si>
  <si>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</si>
  <si>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</si>
  <si>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</si>
  <si>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</si>
  <si>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</si>
  <si>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</si>
  <si>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</si>
  <si>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</si>
  <si>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</si>
  <si>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</si>
  <si>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</si>
  <si>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</si>
  <si>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</si>
  <si>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</si>
  <si>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</si>
  <si>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</si>
  <si>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</si>
  <si>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</si>
  <si>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</si>
  <si>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</si>
  <si>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</si>
  <si>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</si>
  <si>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</si>
  <si>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</si>
  <si>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</si>
  <si>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</si>
  <si>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</si>
  <si>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</si>
  <si>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</si>
  <si>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</si>
  <si>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</si>
  <si>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</si>
  <si>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</si>
  <si>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</si>
  <si>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</si>
  <si>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</si>
  <si>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</si>
  <si>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</si>
  <si>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</si>
  <si>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</si>
  <si>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</si>
  <si>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</si>
  <si>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</si>
  <si>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</si>
  <si>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</si>
  <si>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</si>
  <si>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</si>
  <si>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</si>
  <si>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</si>
  <si>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</si>
  <si>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</si>
  <si>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</si>
  <si>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</si>
  <si>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</si>
  <si>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</si>
  <si>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</si>
  <si>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</si>
  <si>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</si>
  <si>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</si>
  <si>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</si>
  <si>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</si>
  <si>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</si>
  <si>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</si>
  <si>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</si>
  <si>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</si>
  <si>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</si>
  <si>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</si>
  <si>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</si>
  <si>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</si>
  <si>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</si>
  <si>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</si>
  <si>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</si>
  <si>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</si>
  <si>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</si>
  <si>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</si>
  <si>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</si>
  <si>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</si>
  <si>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</si>
  <si>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</si>
  <si>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</si>
  <si>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</si>
  <si>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</si>
  <si>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</si>
  <si>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</si>
  <si>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</si>
  <si>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</si>
  <si>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</si>
  <si>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</si>
  <si>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</si>
  <si>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</si>
  <si>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</si>
  <si>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</si>
  <si>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</si>
  <si>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</si>
  <si>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</si>
  <si>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</si>
  <si>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</si>
  <si>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</si>
  <si>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</si>
  <si>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</si>
  <si>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</si>
  <si>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</si>
  <si>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</si>
  <si>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</si>
  <si>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</si>
  <si>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</si>
  <si>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</si>
  <si>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</si>
  <si>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</si>
  <si>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</si>
  <si>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</si>
  <si>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</si>
  <si>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</si>
  <si>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</si>
  <si>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</si>
  <si>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</si>
  <si>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OBJETIVOS ESTRATÉGICOS INSTITUCIONALES  2019-2029 alineación con PND 2018-2022</t>
  </si>
  <si>
    <t>Porcentaje de operación  y matenimiento a la red hidrometeorológica bajo el esquema de   4-3-2-2 para proveer información  hidrometeorológica y el adecuado funcionamiento de la red  a partir del promedio de %</t>
  </si>
  <si>
    <t xml:space="preserve"> 62 % de la información cargada y validada para mantener actualizada la base de datos con la información capturada y analizada en las áreas operativas</t>
  </si>
  <si>
    <t>35 %
 (Dada la limitacion presupuestal en la compra de ferreteria)</t>
  </si>
  <si>
    <t>60 %  
(Dada la limitacion presupuestal de recursos asignados)</t>
  </si>
  <si>
    <t>Preparar insumos técnicos para actualizar los umbrales de lluvia detonante de deslizamientos para zonas seleccionadas.</t>
  </si>
  <si>
    <t>7 Cursos y/o capacitaciones virtuales actualizados y/o subidso a la plataforma</t>
  </si>
  <si>
    <t xml:space="preserve">DIR01
</t>
  </si>
  <si>
    <t>DIR02</t>
  </si>
  <si>
    <t>Plan Estratégico de Comunicaciones y Publicaciones Implementado (Plan Institucional de Posicionamiento)</t>
  </si>
  <si>
    <t>100% 
(1098 videos)</t>
  </si>
  <si>
    <t>Video pronósticos diarios emitidos</t>
  </si>
  <si>
    <t>Implementar estrategias comunicacionales que permitan divulgar la información científica y los mensajes de prevención, a través de la socialización de contenidos (campañas institucionales, publicaciones, comunicados, boletines, entre otros) para posicionar la imagen institucional.</t>
  </si>
  <si>
    <t xml:space="preserve">Documento de una política editorial
</t>
  </si>
  <si>
    <t xml:space="preserve"> Política editorial implementada</t>
  </si>
  <si>
    <t xml:space="preserve">Implementar estrategias comunicacionales que permitan divulgar la información científica y los mensajes de prevención, a través de la socialización de contenidos (campañas institucionales, publicaciones, comunicados, boletines, entre otros) para posicionar la imagen institucional </t>
  </si>
  <si>
    <t>Diseño, diagramación de contenidos y material gráfico elaborado /
Diseño, diagramación de contenidos y material gráfico solicitado * 100</t>
  </si>
  <si>
    <t xml:space="preserve">Fortalecimiento Clima Organizacional a través de estrategias
comunicacionales =
Número de campañas y contenidos de comunicación interna
atendidos/Número de campañas y contenidos de comunicación </t>
  </si>
  <si>
    <t>Informe final de los requerimientos institucionales atendidos</t>
  </si>
  <si>
    <t>Documentos técnicos para la formulación del PICIA e insumos para documento PENIA</t>
  </si>
  <si>
    <t>Dos documentos</t>
  </si>
  <si>
    <t>Documentos técnicos - guías para la Investigación científica Institucional</t>
  </si>
  <si>
    <t>Documento de Informe de avance del estado de la implementación del MIPG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</si>
</sst>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quot;$&quot;\ * #,##0_-;\-&quot;$&quot;\ * #,##0_-;_-&quot;$&quot;\ * &quot;-&quot;_-;_-@_-"/>
    <numFmt numFmtId="165" formatCode="_(* #,##0_);_(* \(#,##0\);_(* &quot;-&quot;_);_(@_)"/>
    <numFmt numFmtId="166" formatCode="0.0%"/>
    <numFmt numFmtId="167" formatCode="_-[$$-240A]\ * #,##0_-;\-[$$-240A]\ * #,##0_-;_-[$$-240A]\ * &quot;-&quot;??_-;_-@_-"/>
    <numFmt numFmtId="168" formatCode="_-[$$-240A]\ * #,##0.00_-;\-[$$-240A]\ * #,##0.00_-;_-[$$-240A]\ * &quot;-&quot;??_-;_-@_-"/>
    <numFmt numFmtId="169" formatCode="#,##0_ ;\-#,##0\ "/>
  </numFmts>
  <fonts count="45"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22"/>
      <color theme="1"/>
      <name val="Calibri"/>
      <family val="2"/>
      <scheme val="minor"/>
    </font>
    <font>
      <sz val="22"/>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rgb="FF000000"/>
      <name val="Calibri"/>
      <family val="2"/>
      <scheme val="minor"/>
    </font>
    <font>
      <i/>
      <sz val="9"/>
      <color rgb="FF000000"/>
      <name val="Calibri"/>
      <family val="2"/>
      <scheme val="minor"/>
    </font>
    <font>
      <sz val="9"/>
      <name val="Calibri"/>
      <family val="2"/>
      <scheme val="minor"/>
    </font>
    <font>
      <sz val="9"/>
      <color rgb="FF000000"/>
      <name val="Calibri"/>
      <family val="2"/>
    </font>
    <font>
      <b/>
      <sz val="9"/>
      <color rgb="FFFF0000"/>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249977111117893"/>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style="thin">
        <color auto="1"/>
      </right>
      <top style="thin">
        <color indexed="64"/>
      </top>
      <bottom style="medium">
        <color auto="1"/>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
      <left style="thin">
        <color rgb="FF000000"/>
      </left>
      <right/>
      <top style="thin">
        <color rgb="FF000000"/>
      </top>
      <bottom/>
      <diagonal/>
    </border>
  </borders>
  <cellStyleXfs count="9">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0" fontId="22" fillId="0" borderId="0"/>
  </cellStyleXfs>
  <cellXfs count="641">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8" xfId="0" applyFont="1" applyFill="1" applyBorder="1" applyAlignment="1">
      <alignment horizontal="center"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1" fillId="14" borderId="51" xfId="0" applyFont="1" applyFill="1" applyBorder="1" applyAlignment="1">
      <alignment vertical="center" wrapText="1"/>
    </xf>
    <xf numFmtId="9" fontId="21" fillId="14" borderId="52" xfId="0" applyNumberFormat="1" applyFont="1" applyFill="1" applyBorder="1" applyAlignment="1">
      <alignment horizontal="center" vertical="center" wrapText="1"/>
    </xf>
    <xf numFmtId="0" fontId="22" fillId="0" borderId="51" xfId="0" applyFont="1" applyBorder="1" applyAlignment="1">
      <alignment vertical="center" wrapText="1"/>
    </xf>
    <xf numFmtId="9" fontId="22" fillId="0" borderId="52" xfId="0" applyNumberFormat="1" applyFont="1" applyBorder="1" applyAlignment="1">
      <alignment horizontal="center" vertical="center" wrapText="1"/>
    </xf>
    <xf numFmtId="0" fontId="23" fillId="14" borderId="51" xfId="0" applyFont="1" applyFill="1" applyBorder="1" applyAlignment="1">
      <alignment vertical="center" wrapText="1"/>
    </xf>
    <xf numFmtId="9" fontId="23" fillId="14" borderId="52" xfId="0" applyNumberFormat="1" applyFont="1" applyFill="1" applyBorder="1" applyAlignment="1">
      <alignment horizontal="center" vertical="center" wrapText="1"/>
    </xf>
    <xf numFmtId="0" fontId="21" fillId="0" borderId="51" xfId="0" applyFont="1" applyBorder="1" applyAlignment="1">
      <alignment vertical="center" wrapText="1"/>
    </xf>
    <xf numFmtId="9" fontId="21" fillId="0" borderId="52" xfId="0" applyNumberFormat="1" applyFont="1" applyBorder="1" applyAlignment="1">
      <alignment horizontal="center" vertical="center" wrapText="1"/>
    </xf>
    <xf numFmtId="9" fontId="24" fillId="14" borderId="52"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9" fontId="27" fillId="0" borderId="0" xfId="0" applyNumberFormat="1" applyFont="1" applyAlignment="1">
      <alignment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vertical="center" wrapText="1"/>
    </xf>
    <xf numFmtId="167" fontId="33" fillId="0" borderId="0" xfId="0" applyNumberFormat="1"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5" fillId="16" borderId="58" xfId="0" applyFont="1" applyFill="1" applyBorder="1" applyAlignment="1">
      <alignment horizontal="center" vertical="center" wrapText="1"/>
    </xf>
    <xf numFmtId="167" fontId="35" fillId="16" borderId="59" xfId="0" applyNumberFormat="1" applyFont="1" applyFill="1" applyBorder="1" applyAlignment="1">
      <alignment vertical="center" wrapText="1"/>
    </xf>
    <xf numFmtId="167" fontId="35" fillId="16" borderId="57" xfId="0" applyNumberFormat="1" applyFont="1" applyFill="1" applyBorder="1" applyAlignment="1">
      <alignment vertical="center" wrapText="1"/>
    </xf>
    <xf numFmtId="0" fontId="34" fillId="0" borderId="40" xfId="0" applyFont="1" applyFill="1" applyBorder="1" applyAlignment="1">
      <alignment horizontal="center" vertical="center" wrapText="1"/>
    </xf>
    <xf numFmtId="0" fontId="36" fillId="2" borderId="40" xfId="0" applyFont="1" applyFill="1" applyBorder="1" applyAlignment="1">
      <alignment horizontal="center" vertical="center" wrapText="1"/>
    </xf>
    <xf numFmtId="167" fontId="36" fillId="2" borderId="13" xfId="0" applyNumberFormat="1" applyFont="1" applyFill="1" applyBorder="1" applyAlignment="1">
      <alignment horizontal="center" vertical="center" wrapText="1"/>
    </xf>
    <xf numFmtId="167" fontId="36" fillId="2" borderId="42" xfId="0" applyNumberFormat="1" applyFont="1" applyFill="1" applyBorder="1" applyAlignment="1">
      <alignment horizontal="center" vertical="center" wrapText="1"/>
    </xf>
    <xf numFmtId="0" fontId="33" fillId="9" borderId="9" xfId="0" applyFont="1" applyFill="1" applyBorder="1" applyAlignment="1">
      <alignment horizontal="justify" vertical="center" wrapText="1"/>
    </xf>
    <xf numFmtId="0" fontId="37" fillId="9" borderId="60" xfId="0" applyFont="1" applyFill="1" applyBorder="1" applyAlignment="1">
      <alignment horizontal="center" vertical="center" wrapText="1"/>
    </xf>
    <xf numFmtId="0" fontId="33" fillId="9" borderId="0" xfId="0" applyFont="1" applyFill="1" applyAlignment="1">
      <alignment vertical="center" wrapText="1"/>
    </xf>
    <xf numFmtId="9" fontId="37" fillId="9" borderId="60" xfId="0" applyNumberFormat="1" applyFont="1" applyFill="1" applyBorder="1" applyAlignment="1">
      <alignment horizontal="center" vertical="center" wrapText="1"/>
    </xf>
    <xf numFmtId="0" fontId="33" fillId="9" borderId="9" xfId="0" applyFont="1" applyFill="1" applyBorder="1" applyAlignment="1">
      <alignment horizontal="center" vertical="center" wrapText="1"/>
    </xf>
    <xf numFmtId="167" fontId="36" fillId="2" borderId="40" xfId="0" applyNumberFormat="1" applyFont="1" applyFill="1" applyBorder="1" applyAlignment="1">
      <alignment horizontal="center" vertical="center" wrapText="1"/>
    </xf>
    <xf numFmtId="0" fontId="40" fillId="9" borderId="6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16" xfId="0" applyFont="1" applyFill="1" applyBorder="1" applyAlignment="1">
      <alignment vertical="center" wrapText="1"/>
    </xf>
    <xf numFmtId="0" fontId="34" fillId="0" borderId="0" xfId="0" applyFont="1" applyFill="1" applyAlignment="1">
      <alignment vertical="center" wrapText="1"/>
    </xf>
    <xf numFmtId="0" fontId="37" fillId="9" borderId="60" xfId="0" applyFont="1" applyFill="1" applyBorder="1" applyAlignment="1">
      <alignment horizontal="justify" vertical="center" wrapText="1"/>
    </xf>
    <xf numFmtId="0" fontId="33" fillId="0" borderId="0" xfId="0" applyFont="1" applyFill="1" applyAlignment="1">
      <alignment vertical="center" wrapText="1"/>
    </xf>
    <xf numFmtId="0" fontId="36" fillId="0" borderId="11" xfId="0" applyFont="1" applyFill="1" applyBorder="1" applyAlignment="1">
      <alignment vertical="center" wrapText="1"/>
    </xf>
    <xf numFmtId="9" fontId="37" fillId="9" borderId="61" xfId="0" applyNumberFormat="1" applyFont="1" applyFill="1" applyBorder="1" applyAlignment="1">
      <alignment horizontal="center" vertical="center" wrapText="1"/>
    </xf>
    <xf numFmtId="3" fontId="37" fillId="9" borderId="60" xfId="0" applyNumberFormat="1" applyFont="1" applyFill="1" applyBorder="1" applyAlignment="1">
      <alignment horizontal="center" vertical="center" wrapText="1"/>
    </xf>
    <xf numFmtId="0" fontId="41" fillId="8" borderId="0" xfId="0" applyFont="1" applyFill="1" applyAlignment="1">
      <alignment vertical="center" wrapText="1"/>
    </xf>
    <xf numFmtId="0" fontId="36" fillId="0" borderId="0" xfId="0" applyFont="1" applyFill="1" applyBorder="1" applyAlignment="1">
      <alignment vertical="center" wrapText="1"/>
    </xf>
    <xf numFmtId="0" fontId="36" fillId="0" borderId="15" xfId="0" applyFont="1" applyFill="1" applyBorder="1" applyAlignment="1">
      <alignment vertical="center" wrapText="1"/>
    </xf>
    <xf numFmtId="0" fontId="33" fillId="9" borderId="0" xfId="0" applyFont="1" applyFill="1" applyAlignment="1">
      <alignment horizontal="left" vertical="center" wrapText="1"/>
    </xf>
    <xf numFmtId="167" fontId="34" fillId="9" borderId="9" xfId="0" applyNumberFormat="1" applyFont="1" applyFill="1" applyBorder="1" applyAlignment="1">
      <alignment vertical="center" wrapText="1"/>
    </xf>
    <xf numFmtId="0" fontId="36" fillId="2" borderId="13" xfId="0" applyFont="1" applyFill="1" applyBorder="1" applyAlignment="1">
      <alignment horizontal="center" vertical="center" wrapText="1"/>
    </xf>
    <xf numFmtId="0" fontId="34" fillId="0" borderId="0" xfId="0" applyFont="1" applyFill="1" applyAlignment="1">
      <alignment horizontal="center" vertical="center" wrapText="1"/>
    </xf>
    <xf numFmtId="167" fontId="33" fillId="0" borderId="0" xfId="0" applyNumberFormat="1" applyFont="1" applyFill="1" applyAlignment="1">
      <alignment vertical="center" wrapText="1"/>
    </xf>
    <xf numFmtId="0" fontId="33" fillId="0" borderId="9" xfId="0" applyFont="1" applyFill="1" applyBorder="1" applyAlignment="1">
      <alignment horizontal="left" vertical="center" wrapText="1"/>
    </xf>
    <xf numFmtId="0" fontId="39" fillId="0" borderId="9" xfId="0" applyFont="1" applyFill="1" applyBorder="1" applyAlignment="1">
      <alignment horizontal="left" vertical="center" wrapText="1"/>
    </xf>
    <xf numFmtId="43" fontId="33" fillId="0" borderId="8" xfId="0" applyNumberFormat="1" applyFont="1" applyFill="1" applyBorder="1" applyAlignment="1">
      <alignment horizontal="left" vertical="center" wrapText="1"/>
    </xf>
    <xf numFmtId="0" fontId="33" fillId="0" borderId="9" xfId="0" applyFont="1" applyFill="1" applyBorder="1" applyAlignment="1">
      <alignment horizontal="center" vertical="center" wrapText="1"/>
    </xf>
    <xf numFmtId="0" fontId="33" fillId="0" borderId="0" xfId="0" applyFont="1" applyAlignment="1">
      <alignment horizontal="left" vertical="center" wrapText="1"/>
    </xf>
    <xf numFmtId="167" fontId="35" fillId="9" borderId="9" xfId="0" applyNumberFormat="1" applyFont="1" applyFill="1" applyBorder="1" applyAlignment="1">
      <alignment vertical="center" wrapText="1"/>
    </xf>
    <xf numFmtId="167" fontId="34" fillId="0" borderId="0" xfId="0" applyNumberFormat="1" applyFont="1" applyAlignment="1">
      <alignment vertical="center" wrapText="1"/>
    </xf>
    <xf numFmtId="167" fontId="34" fillId="9" borderId="0" xfId="0" applyNumberFormat="1" applyFont="1" applyFill="1" applyAlignment="1">
      <alignment vertical="center" wrapText="1"/>
    </xf>
    <xf numFmtId="167" fontId="34" fillId="0" borderId="0" xfId="0" applyNumberFormat="1" applyFont="1" applyFill="1" applyAlignment="1">
      <alignment vertical="center" wrapText="1"/>
    </xf>
    <xf numFmtId="168" fontId="33" fillId="0" borderId="0" xfId="0" applyNumberFormat="1" applyFont="1" applyAlignment="1">
      <alignment vertical="center" wrapText="1"/>
    </xf>
    <xf numFmtId="0" fontId="37" fillId="9" borderId="9" xfId="0"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167" fontId="34" fillId="9" borderId="9" xfId="0" applyNumberFormat="1" applyFont="1" applyFill="1" applyBorder="1" applyAlignment="1">
      <alignment horizontal="center" vertical="center" wrapText="1"/>
    </xf>
    <xf numFmtId="167" fontId="34" fillId="9" borderId="14"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0" fontId="33" fillId="9" borderId="45" xfId="0" applyFont="1" applyFill="1" applyBorder="1" applyAlignment="1">
      <alignment horizontal="justify" vertical="center" wrapText="1"/>
    </xf>
    <xf numFmtId="167" fontId="34" fillId="9" borderId="47" xfId="0" applyNumberFormat="1" applyFont="1" applyFill="1" applyBorder="1" applyAlignment="1">
      <alignment vertical="center" wrapText="1"/>
    </xf>
    <xf numFmtId="0" fontId="33" fillId="9" borderId="65" xfId="0" applyFont="1" applyFill="1" applyBorder="1" applyAlignment="1">
      <alignment horizontal="justify" vertical="center" wrapText="1"/>
    </xf>
    <xf numFmtId="0" fontId="33" fillId="9" borderId="0" xfId="0" applyFont="1" applyFill="1" applyBorder="1" applyAlignment="1">
      <alignment vertical="center" wrapText="1"/>
    </xf>
    <xf numFmtId="0" fontId="33" fillId="9" borderId="43" xfId="0" applyFont="1" applyFill="1" applyBorder="1" applyAlignment="1">
      <alignment horizontal="justify" vertical="center" wrapText="1"/>
    </xf>
    <xf numFmtId="0" fontId="37" fillId="9" borderId="66" xfId="0" applyFont="1" applyFill="1" applyBorder="1" applyAlignment="1">
      <alignment horizontal="center" vertical="center" wrapText="1"/>
    </xf>
    <xf numFmtId="167" fontId="34" fillId="9" borderId="56" xfId="0" applyNumberFormat="1" applyFont="1" applyFill="1" applyBorder="1" applyAlignment="1">
      <alignment vertical="center" wrapText="1"/>
    </xf>
    <xf numFmtId="167" fontId="34" fillId="9" borderId="44" xfId="0" applyNumberFormat="1" applyFont="1" applyFill="1" applyBorder="1" applyAlignment="1">
      <alignment vertical="center" wrapText="1"/>
    </xf>
    <xf numFmtId="14" fontId="33" fillId="9" borderId="9" xfId="0" applyNumberFormat="1" applyFont="1" applyFill="1" applyBorder="1" applyAlignment="1">
      <alignment horizontal="center" vertical="center" wrapText="1"/>
    </xf>
    <xf numFmtId="0" fontId="37" fillId="9" borderId="64" xfId="0" applyFont="1" applyFill="1" applyBorder="1" applyAlignment="1">
      <alignment horizontal="center" vertical="center"/>
    </xf>
    <xf numFmtId="0" fontId="33" fillId="9" borderId="64" xfId="0" applyFont="1" applyFill="1" applyBorder="1" applyAlignment="1">
      <alignment horizontal="center" vertical="center" wrapText="1"/>
    </xf>
    <xf numFmtId="0" fontId="33" fillId="9" borderId="14" xfId="0" applyFont="1" applyFill="1" applyBorder="1" applyAlignment="1">
      <alignment horizontal="justify" vertical="center" wrapText="1"/>
    </xf>
    <xf numFmtId="0" fontId="33" fillId="9" borderId="8" xfId="0" applyFont="1" applyFill="1" applyBorder="1" applyAlignment="1">
      <alignment horizontal="justify" vertical="center" wrapText="1"/>
    </xf>
    <xf numFmtId="0" fontId="39" fillId="9" borderId="9" xfId="0" applyFont="1" applyFill="1" applyBorder="1" applyAlignment="1">
      <alignment horizontal="center" vertical="center" wrapText="1"/>
    </xf>
    <xf numFmtId="167" fontId="34" fillId="9" borderId="9" xfId="0" applyNumberFormat="1" applyFont="1" applyFill="1" applyBorder="1" applyAlignment="1">
      <alignment horizontal="right" vertical="center" wrapText="1"/>
    </xf>
    <xf numFmtId="9" fontId="37" fillId="9" borderId="62" xfId="0" applyNumberFormat="1" applyFont="1" applyFill="1" applyBorder="1" applyAlignment="1">
      <alignment horizontal="center" vertical="center" wrapText="1"/>
    </xf>
    <xf numFmtId="10" fontId="37" fillId="9" borderId="60" xfId="0" applyNumberFormat="1" applyFont="1" applyFill="1" applyBorder="1" applyAlignment="1">
      <alignment horizontal="center" vertical="center" wrapText="1"/>
    </xf>
    <xf numFmtId="169" fontId="37" fillId="9" borderId="60" xfId="7" applyNumberFormat="1" applyFont="1" applyFill="1" applyBorder="1" applyAlignment="1">
      <alignment horizontal="center" vertical="center" wrapText="1"/>
    </xf>
    <xf numFmtId="167" fontId="34" fillId="9" borderId="31" xfId="0" applyNumberFormat="1" applyFont="1" applyFill="1" applyBorder="1" applyAlignment="1">
      <alignment horizontal="center" vertical="center" wrapText="1"/>
    </xf>
    <xf numFmtId="0" fontId="37" fillId="9" borderId="9" xfId="0" applyFont="1" applyFill="1" applyBorder="1" applyAlignment="1">
      <alignment horizontal="justify" vertical="center" wrapText="1"/>
    </xf>
    <xf numFmtId="0" fontId="37" fillId="9" borderId="63" xfId="0" applyFont="1" applyFill="1" applyBorder="1" applyAlignment="1">
      <alignment horizontal="justify" vertical="center" wrapText="1"/>
    </xf>
    <xf numFmtId="0" fontId="37" fillId="9" borderId="0" xfId="0" applyFont="1" applyFill="1" applyAlignment="1">
      <alignment horizontal="justify" vertical="center"/>
    </xf>
    <xf numFmtId="14" fontId="33" fillId="9" borderId="9" xfId="0" applyNumberFormat="1" applyFont="1" applyFill="1" applyBorder="1" applyAlignment="1">
      <alignment horizontal="justify" vertical="center" wrapText="1"/>
    </xf>
    <xf numFmtId="0" fontId="37" fillId="9" borderId="66" xfId="0" applyFont="1" applyFill="1" applyBorder="1" applyAlignment="1">
      <alignment horizontal="justify" vertical="center" wrapText="1"/>
    </xf>
    <xf numFmtId="0" fontId="40" fillId="9" borderId="60" xfId="0" applyFont="1" applyFill="1" applyBorder="1" applyAlignment="1">
      <alignment horizontal="justify" vertical="center" wrapText="1"/>
    </xf>
    <xf numFmtId="0" fontId="37" fillId="9" borderId="61" xfId="0" applyFont="1" applyFill="1" applyBorder="1" applyAlignment="1">
      <alignment horizontal="justify" vertical="center" wrapText="1"/>
    </xf>
    <xf numFmtId="0" fontId="37" fillId="9" borderId="62" xfId="0" applyFont="1" applyFill="1" applyBorder="1" applyAlignment="1">
      <alignment horizontal="justify" vertical="center" wrapText="1"/>
    </xf>
    <xf numFmtId="0" fontId="37" fillId="9" borderId="9" xfId="0" applyFont="1" applyFill="1" applyBorder="1" applyAlignment="1">
      <alignment horizontal="justify" vertical="center"/>
    </xf>
    <xf numFmtId="0" fontId="33" fillId="0" borderId="8"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3" fillId="0" borderId="8" xfId="0" applyFont="1" applyFill="1" applyBorder="1" applyAlignment="1">
      <alignment horizontal="center" vertical="center" wrapText="1"/>
    </xf>
    <xf numFmtId="167" fontId="36" fillId="2" borderId="70" xfId="0" applyNumberFormat="1" applyFont="1" applyFill="1" applyBorder="1" applyAlignment="1">
      <alignment horizontal="center" vertical="center" wrapText="1"/>
    </xf>
    <xf numFmtId="0" fontId="33" fillId="9" borderId="7" xfId="0" applyFont="1" applyFill="1" applyBorder="1" applyAlignment="1">
      <alignment vertical="center" wrapText="1"/>
    </xf>
    <xf numFmtId="0" fontId="33" fillId="9" borderId="45" xfId="0" applyFont="1" applyFill="1" applyBorder="1" applyAlignment="1">
      <alignment horizontal="center" vertical="center" wrapText="1"/>
    </xf>
    <xf numFmtId="0" fontId="40" fillId="9" borderId="9" xfId="0" applyFont="1" applyFill="1" applyBorder="1" applyAlignment="1">
      <alignment horizontal="justify" vertical="center" wrapText="1"/>
    </xf>
    <xf numFmtId="0" fontId="40" fillId="9" borderId="9"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40" fillId="9" borderId="56" xfId="0" applyFont="1" applyFill="1" applyBorder="1" applyAlignment="1">
      <alignment horizontal="justify" vertical="center" wrapText="1"/>
    </xf>
    <xf numFmtId="0" fontId="40" fillId="9" borderId="56" xfId="0" applyFont="1" applyFill="1" applyBorder="1" applyAlignment="1">
      <alignment horizontal="center" vertical="center" wrapText="1"/>
    </xf>
    <xf numFmtId="0" fontId="36" fillId="2" borderId="71" xfId="0" applyFont="1" applyFill="1" applyBorder="1" applyAlignment="1">
      <alignment horizontal="center" vertical="center" wrapText="1"/>
    </xf>
    <xf numFmtId="167" fontId="35" fillId="9" borderId="47" xfId="0" applyNumberFormat="1" applyFont="1" applyFill="1" applyBorder="1" applyAlignment="1">
      <alignment vertical="center" wrapText="1"/>
    </xf>
    <xf numFmtId="0" fontId="40" fillId="9" borderId="66" xfId="0" applyFont="1" applyFill="1" applyBorder="1" applyAlignment="1">
      <alignment horizontal="justify" vertical="center" wrapText="1"/>
    </xf>
    <xf numFmtId="0" fontId="40" fillId="9" borderId="66" xfId="0" applyFont="1" applyFill="1" applyBorder="1" applyAlignment="1">
      <alignment horizontal="center" vertical="center" wrapText="1"/>
    </xf>
    <xf numFmtId="167" fontId="35" fillId="9" borderId="56" xfId="0" applyNumberFormat="1" applyFont="1" applyFill="1" applyBorder="1" applyAlignment="1">
      <alignment vertical="center" wrapText="1"/>
    </xf>
    <xf numFmtId="167" fontId="35" fillId="9" borderId="44" xfId="0" applyNumberFormat="1" applyFont="1" applyFill="1" applyBorder="1" applyAlignment="1">
      <alignment vertical="center" wrapText="1"/>
    </xf>
    <xf numFmtId="0" fontId="34" fillId="0" borderId="71" xfId="0" applyFont="1" applyBorder="1" applyAlignment="1">
      <alignment horizontal="center" vertical="center" wrapText="1"/>
    </xf>
    <xf numFmtId="167" fontId="34" fillId="9" borderId="47" xfId="0" applyNumberFormat="1" applyFont="1" applyFill="1" applyBorder="1" applyAlignment="1">
      <alignment horizontal="right" vertical="center" wrapText="1"/>
    </xf>
    <xf numFmtId="167" fontId="34" fillId="9" borderId="56" xfId="0" applyNumberFormat="1" applyFont="1" applyFill="1" applyBorder="1" applyAlignment="1">
      <alignment horizontal="right" vertical="center" wrapText="1"/>
    </xf>
    <xf numFmtId="167" fontId="34" fillId="9" borderId="44" xfId="0" applyNumberFormat="1" applyFont="1" applyFill="1" applyBorder="1" applyAlignment="1">
      <alignment horizontal="right" vertical="center" wrapText="1"/>
    </xf>
    <xf numFmtId="0" fontId="35" fillId="16" borderId="71" xfId="0" applyFont="1" applyFill="1" applyBorder="1" applyAlignment="1">
      <alignment horizontal="center" vertical="center" wrapText="1"/>
    </xf>
    <xf numFmtId="167" fontId="35" fillId="16" borderId="40" xfId="0" applyNumberFormat="1" applyFont="1" applyFill="1" applyBorder="1" applyAlignment="1">
      <alignment vertical="center" wrapText="1"/>
    </xf>
    <xf numFmtId="167" fontId="35" fillId="16" borderId="70" xfId="0" applyNumberFormat="1" applyFont="1" applyFill="1" applyBorder="1" applyAlignment="1">
      <alignment vertical="center" wrapText="1"/>
    </xf>
    <xf numFmtId="9" fontId="37" fillId="9" borderId="66" xfId="0" applyNumberFormat="1" applyFont="1" applyFill="1" applyBorder="1" applyAlignment="1">
      <alignment horizontal="center" vertical="center" wrapText="1"/>
    </xf>
    <xf numFmtId="167" fontId="34" fillId="9" borderId="47" xfId="6" applyNumberFormat="1" applyFont="1" applyFill="1" applyBorder="1" applyAlignment="1">
      <alignment vertical="center" wrapText="1"/>
    </xf>
    <xf numFmtId="167" fontId="34" fillId="9" borderId="47" xfId="6"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3" fontId="37" fillId="9" borderId="56" xfId="7" applyNumberFormat="1" applyFont="1" applyFill="1" applyBorder="1" applyAlignment="1">
      <alignment horizontal="center" vertical="center" wrapText="1"/>
    </xf>
    <xf numFmtId="167" fontId="34" fillId="9" borderId="56" xfId="0" applyNumberFormat="1" applyFont="1" applyFill="1" applyBorder="1" applyAlignment="1">
      <alignment horizontal="center" vertical="center" wrapText="1"/>
    </xf>
    <xf numFmtId="167" fontId="34" fillId="9" borderId="44" xfId="6" applyNumberFormat="1" applyFont="1" applyFill="1" applyBorder="1" applyAlignment="1">
      <alignment horizontal="center" vertical="center" wrapText="1"/>
    </xf>
    <xf numFmtId="0" fontId="38" fillId="9" borderId="66" xfId="0" applyFont="1" applyFill="1" applyBorder="1" applyAlignment="1">
      <alignment horizontal="justify" vertical="center" wrapText="1"/>
    </xf>
    <xf numFmtId="0" fontId="34" fillId="0" borderId="27" xfId="0" applyFont="1" applyBorder="1" applyAlignment="1">
      <alignment horizontal="center" vertical="center" wrapText="1"/>
    </xf>
    <xf numFmtId="0" fontId="33" fillId="9" borderId="4" xfId="0" applyFont="1" applyFill="1" applyBorder="1" applyAlignment="1">
      <alignment vertical="center" wrapText="1"/>
    </xf>
    <xf numFmtId="0" fontId="33" fillId="9" borderId="72" xfId="0" applyFont="1" applyFill="1" applyBorder="1" applyAlignment="1">
      <alignment horizontal="left" vertical="center" wrapText="1"/>
    </xf>
    <xf numFmtId="0" fontId="36" fillId="2" borderId="41" xfId="0" applyFont="1" applyFill="1" applyBorder="1" applyAlignment="1">
      <alignment horizontal="center" vertical="center" wrapText="1"/>
    </xf>
    <xf numFmtId="0" fontId="37" fillId="9" borderId="73" xfId="0" applyFont="1" applyFill="1" applyBorder="1" applyAlignment="1">
      <alignment horizontal="justify" vertical="center" wrapText="1"/>
    </xf>
    <xf numFmtId="0" fontId="37" fillId="9" borderId="74"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33" fillId="9" borderId="72" xfId="0"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7" fillId="9" borderId="43" xfId="0" applyFont="1" applyFill="1" applyBorder="1" applyAlignment="1">
      <alignment horizontal="justify" vertical="center" wrapText="1"/>
    </xf>
    <xf numFmtId="0" fontId="36" fillId="2" borderId="18" xfId="0" applyFont="1" applyFill="1" applyBorder="1" applyAlignment="1">
      <alignment horizontal="center" vertical="center" wrapText="1"/>
    </xf>
    <xf numFmtId="0" fontId="37" fillId="9" borderId="78" xfId="0" applyFont="1" applyFill="1" applyBorder="1" applyAlignment="1">
      <alignment horizontal="justify" vertical="center" wrapText="1"/>
    </xf>
    <xf numFmtId="0" fontId="37" fillId="9" borderId="30" xfId="0" applyFont="1" applyFill="1" applyBorder="1" applyAlignment="1">
      <alignment horizontal="justify" vertical="center" wrapText="1"/>
    </xf>
    <xf numFmtId="0" fontId="33" fillId="9" borderId="30" xfId="0" applyFont="1" applyFill="1" applyBorder="1" applyAlignment="1">
      <alignment horizontal="justify" vertical="center" wrapText="1"/>
    </xf>
    <xf numFmtId="0" fontId="39" fillId="9" borderId="38" xfId="0" applyFont="1" applyFill="1" applyBorder="1" applyAlignment="1">
      <alignment horizontal="justify" vertical="center" wrapText="1"/>
    </xf>
    <xf numFmtId="0" fontId="39" fillId="9" borderId="79" xfId="0" applyFont="1" applyFill="1" applyBorder="1" applyAlignment="1">
      <alignment horizontal="justify" vertical="center" wrapText="1"/>
    </xf>
    <xf numFmtId="0" fontId="39" fillId="9" borderId="30" xfId="0" applyFont="1" applyFill="1" applyBorder="1" applyAlignment="1">
      <alignment horizontal="justify" vertical="center" wrapText="1"/>
    </xf>
    <xf numFmtId="0" fontId="37" fillId="9" borderId="80" xfId="0" applyFont="1" applyFill="1" applyBorder="1" applyAlignment="1">
      <alignment horizontal="justify" vertical="center" wrapText="1"/>
    </xf>
    <xf numFmtId="0" fontId="37" fillId="9" borderId="81" xfId="0" applyFont="1" applyFill="1" applyBorder="1" applyAlignment="1">
      <alignment horizontal="justify" vertical="center"/>
    </xf>
    <xf numFmtId="0" fontId="37" fillId="9" borderId="82" xfId="0" applyFont="1" applyFill="1" applyBorder="1" applyAlignment="1">
      <alignment horizontal="justify" vertical="center"/>
    </xf>
    <xf numFmtId="0" fontId="34" fillId="0" borderId="27" xfId="0" applyFont="1" applyFill="1" applyBorder="1" applyAlignment="1">
      <alignment horizontal="center" vertical="center" wrapText="1"/>
    </xf>
    <xf numFmtId="0" fontId="40" fillId="9" borderId="45" xfId="0" applyFont="1" applyFill="1" applyBorder="1" applyAlignment="1">
      <alignment horizontal="justify" vertical="center" wrapText="1"/>
    </xf>
    <xf numFmtId="0" fontId="40" fillId="9" borderId="43"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40" fillId="9" borderId="73" xfId="0" applyFont="1" applyFill="1" applyBorder="1" applyAlignment="1">
      <alignment horizontal="justify" vertical="center" wrapText="1"/>
    </xf>
    <xf numFmtId="0" fontId="40" fillId="9" borderId="74" xfId="0" applyFont="1" applyFill="1" applyBorder="1" applyAlignment="1">
      <alignment horizontal="justify" vertical="center" wrapText="1"/>
    </xf>
    <xf numFmtId="0" fontId="37" fillId="9" borderId="83" xfId="0" applyFont="1" applyFill="1" applyBorder="1" applyAlignment="1">
      <alignment horizontal="justify" vertical="center" wrapText="1"/>
    </xf>
    <xf numFmtId="0" fontId="37" fillId="9" borderId="84" xfId="0" applyFont="1" applyFill="1" applyBorder="1" applyAlignment="1">
      <alignment horizontal="justify" vertical="center" wrapText="1"/>
    </xf>
    <xf numFmtId="0" fontId="34" fillId="0" borderId="1" xfId="0" applyFont="1" applyBorder="1" applyAlignment="1">
      <alignment horizontal="center" vertical="center" wrapText="1"/>
    </xf>
    <xf numFmtId="0" fontId="33" fillId="9" borderId="28" xfId="0" applyFont="1" applyFill="1" applyBorder="1" applyAlignment="1">
      <alignment horizontal="justify" vertical="center" wrapText="1"/>
    </xf>
    <xf numFmtId="0" fontId="33" fillId="9" borderId="72"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3" fillId="9" borderId="28" xfId="0" applyFont="1" applyFill="1" applyBorder="1" applyAlignment="1">
      <alignment horizontal="left" vertical="center" wrapText="1"/>
    </xf>
    <xf numFmtId="0" fontId="37" fillId="9" borderId="76" xfId="0" applyFont="1" applyFill="1" applyBorder="1" applyAlignment="1">
      <alignment horizontal="justify" vertical="center" wrapText="1"/>
    </xf>
    <xf numFmtId="0" fontId="37" fillId="9" borderId="85" xfId="0" applyFont="1" applyFill="1" applyBorder="1" applyAlignment="1">
      <alignment horizontal="justify" vertical="center" wrapText="1"/>
    </xf>
    <xf numFmtId="0" fontId="0" fillId="0" borderId="0" xfId="0" applyFont="1"/>
    <xf numFmtId="0" fontId="0" fillId="0" borderId="0" xfId="0" applyFont="1" applyAlignment="1">
      <alignment vertical="center"/>
    </xf>
    <xf numFmtId="49" fontId="42" fillId="17" borderId="43"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49" fontId="42" fillId="18" borderId="87" xfId="8" applyNumberFormat="1" applyFont="1" applyFill="1" applyBorder="1" applyAlignment="1" applyProtection="1">
      <alignment horizontal="center" vertical="center" wrapText="1"/>
      <protection locked="0"/>
    </xf>
    <xf numFmtId="49" fontId="42" fillId="18" borderId="56" xfId="8" applyNumberFormat="1" applyFont="1" applyFill="1" applyBorder="1" applyAlignment="1" applyProtection="1">
      <alignment horizontal="center" vertical="center" wrapText="1"/>
      <protection locked="0"/>
    </xf>
    <xf numFmtId="49" fontId="42" fillId="17" borderId="8" xfId="8" applyNumberFormat="1" applyFont="1" applyFill="1" applyBorder="1" applyAlignment="1" applyProtection="1">
      <alignment horizontal="center" vertical="center" wrapText="1"/>
      <protection locked="0"/>
    </xf>
    <xf numFmtId="49" fontId="42" fillId="17" borderId="69" xfId="8" applyNumberFormat="1" applyFont="1" applyFill="1" applyBorder="1" applyAlignment="1" applyProtection="1">
      <alignment horizontal="center" vertical="center" wrapText="1"/>
      <protection locked="0"/>
    </xf>
    <xf numFmtId="0" fontId="0" fillId="0" borderId="89" xfId="0" applyFont="1" applyBorder="1" applyAlignment="1">
      <alignment horizontal="left" vertical="center" wrapText="1" indent="2"/>
    </xf>
    <xf numFmtId="0" fontId="0" fillId="0" borderId="89" xfId="0" applyFont="1" applyBorder="1" applyAlignment="1">
      <alignment vertical="center" wrapText="1"/>
    </xf>
    <xf numFmtId="0" fontId="0" fillId="0" borderId="90" xfId="0" applyFont="1" applyBorder="1" applyAlignment="1">
      <alignment vertical="center" wrapText="1"/>
    </xf>
    <xf numFmtId="0" fontId="0" fillId="0" borderId="91" xfId="0" applyFont="1" applyBorder="1" applyAlignment="1">
      <alignment vertical="center" wrapText="1"/>
    </xf>
    <xf numFmtId="0" fontId="0" fillId="0" borderId="92" xfId="0" applyFont="1" applyBorder="1" applyAlignment="1">
      <alignment vertical="center" wrapText="1"/>
    </xf>
    <xf numFmtId="0" fontId="0" fillId="0" borderId="93" xfId="0" applyFont="1" applyBorder="1" applyAlignment="1">
      <alignment vertical="center" wrapText="1"/>
    </xf>
    <xf numFmtId="0" fontId="0" fillId="0" borderId="94" xfId="0" applyFont="1" applyBorder="1" applyAlignment="1">
      <alignment wrapText="1"/>
    </xf>
    <xf numFmtId="0" fontId="0" fillId="0" borderId="95" xfId="0" applyFont="1" applyBorder="1" applyAlignment="1">
      <alignment wrapText="1"/>
    </xf>
    <xf numFmtId="0" fontId="0" fillId="0" borderId="96" xfId="0" applyFont="1" applyBorder="1" applyAlignment="1">
      <alignment wrapText="1"/>
    </xf>
    <xf numFmtId="0" fontId="0" fillId="0" borderId="97" xfId="0" applyFont="1" applyBorder="1" applyAlignment="1">
      <alignment wrapText="1"/>
    </xf>
    <xf numFmtId="0" fontId="0" fillId="0" borderId="0" xfId="0" applyFont="1" applyAlignment="1">
      <alignment wrapText="1"/>
    </xf>
    <xf numFmtId="0" fontId="0" fillId="0" borderId="98" xfId="0" applyFont="1" applyBorder="1" applyAlignment="1">
      <alignment horizontal="left" vertical="center" wrapText="1" indent="2"/>
    </xf>
    <xf numFmtId="0" fontId="0" fillId="0" borderId="98" xfId="0" applyFont="1" applyBorder="1" applyAlignment="1">
      <alignment vertical="center"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99" xfId="0" applyFont="1" applyBorder="1" applyAlignment="1">
      <alignment wrapText="1"/>
    </xf>
    <xf numFmtId="0" fontId="0" fillId="0" borderId="98" xfId="0" applyFont="1" applyBorder="1" applyAlignment="1">
      <alignment wrapText="1"/>
    </xf>
    <xf numFmtId="0" fontId="0" fillId="0" borderId="102" xfId="0" applyFont="1" applyBorder="1" applyAlignment="1">
      <alignment wrapText="1"/>
    </xf>
    <xf numFmtId="0" fontId="0" fillId="0" borderId="103" xfId="0" applyFont="1" applyBorder="1" applyAlignment="1">
      <alignment wrapText="1"/>
    </xf>
    <xf numFmtId="0" fontId="0" fillId="0" borderId="104" xfId="0" applyFont="1" applyBorder="1" applyAlignment="1">
      <alignment horizontal="left" vertical="center" wrapText="1" indent="2"/>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06" xfId="0" applyFont="1" applyBorder="1" applyAlignment="1">
      <alignment vertical="center" wrapText="1"/>
    </xf>
    <xf numFmtId="0" fontId="0" fillId="0" borderId="107"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horizontal="left" vertical="center" wrapText="1" indent="2"/>
    </xf>
    <xf numFmtId="0" fontId="0" fillId="0" borderId="109" xfId="0" applyFont="1" applyBorder="1" applyAlignment="1">
      <alignment vertical="center" wrapText="1"/>
    </xf>
    <xf numFmtId="0" fontId="0" fillId="0" borderId="110" xfId="0" applyFont="1" applyBorder="1" applyAlignment="1">
      <alignment vertical="center" wrapText="1"/>
    </xf>
    <xf numFmtId="0" fontId="0" fillId="0" borderId="111" xfId="0" applyFont="1" applyBorder="1" applyAlignment="1">
      <alignment vertical="center" wrapText="1"/>
    </xf>
    <xf numFmtId="0" fontId="0" fillId="0" borderId="112" xfId="0" applyFont="1" applyBorder="1" applyAlignment="1">
      <alignment vertical="center" wrapText="1"/>
    </xf>
    <xf numFmtId="0" fontId="0" fillId="0" borderId="113" xfId="0" applyFont="1" applyBorder="1" applyAlignment="1">
      <alignment vertical="center" wrapText="1"/>
    </xf>
    <xf numFmtId="0" fontId="0" fillId="4" borderId="102" xfId="0" applyFont="1" applyFill="1" applyBorder="1" applyAlignment="1">
      <alignment vertical="center" wrapText="1"/>
    </xf>
    <xf numFmtId="0" fontId="0" fillId="4" borderId="102" xfId="0" applyFont="1" applyFill="1" applyBorder="1" applyAlignment="1">
      <alignment wrapText="1"/>
    </xf>
    <xf numFmtId="0" fontId="0" fillId="0" borderId="105" xfId="0" applyFont="1" applyBorder="1" applyAlignment="1">
      <alignment wrapText="1"/>
    </xf>
    <xf numFmtId="0" fontId="0" fillId="0" borderId="104" xfId="0" applyFont="1" applyBorder="1" applyAlignment="1">
      <alignment wrapText="1"/>
    </xf>
    <xf numFmtId="0" fontId="0" fillId="0" borderId="108" xfId="0" applyFont="1" applyBorder="1" applyAlignment="1">
      <alignment wrapText="1"/>
    </xf>
    <xf numFmtId="0" fontId="0" fillId="0" borderId="114" xfId="0" applyFont="1" applyBorder="1" applyAlignment="1">
      <alignment wrapText="1"/>
    </xf>
    <xf numFmtId="0" fontId="0" fillId="0" borderId="110" xfId="0" applyFont="1" applyBorder="1" applyAlignment="1">
      <alignment wrapText="1"/>
    </xf>
    <xf numFmtId="0" fontId="0" fillId="0" borderId="109" xfId="0" applyFont="1" applyBorder="1" applyAlignment="1">
      <alignment wrapText="1"/>
    </xf>
    <xf numFmtId="0" fontId="0" fillId="0" borderId="113" xfId="0" applyFont="1" applyBorder="1" applyAlignment="1">
      <alignment wrapText="1"/>
    </xf>
    <xf numFmtId="0" fontId="0" fillId="0" borderId="115" xfId="0" applyFont="1" applyBorder="1" applyAlignment="1">
      <alignment wrapText="1"/>
    </xf>
    <xf numFmtId="0" fontId="12" fillId="0" borderId="98" xfId="0" applyFont="1" applyBorder="1" applyAlignment="1">
      <alignment horizontal="left" vertical="center" wrapText="1" indent="2"/>
    </xf>
    <xf numFmtId="0" fontId="12" fillId="0" borderId="104" xfId="0" applyFont="1" applyBorder="1" applyAlignment="1">
      <alignment horizontal="left" vertical="center" wrapText="1" indent="2"/>
    </xf>
    <xf numFmtId="0" fontId="12" fillId="0" borderId="109" xfId="0" applyFont="1" applyBorder="1" applyAlignment="1">
      <alignment horizontal="left" vertical="center" wrapText="1" indent="2"/>
    </xf>
    <xf numFmtId="0" fontId="13" fillId="0" borderId="9" xfId="0" applyFont="1" applyBorder="1" applyAlignment="1">
      <alignment vertical="center" wrapText="1"/>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116" xfId="0" applyFont="1" applyBorder="1" applyAlignment="1">
      <alignment vertical="center" wrapText="1"/>
    </xf>
    <xf numFmtId="0" fontId="0" fillId="0" borderId="117" xfId="0" applyFont="1" applyBorder="1" applyAlignment="1">
      <alignment vertical="center" wrapText="1"/>
    </xf>
    <xf numFmtId="0" fontId="0" fillId="0" borderId="63"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63" xfId="0" applyFont="1" applyBorder="1" applyAlignment="1">
      <alignment wrapText="1"/>
    </xf>
    <xf numFmtId="0" fontId="0" fillId="0" borderId="118" xfId="0" applyFont="1" applyBorder="1" applyAlignment="1">
      <alignment wrapText="1"/>
    </xf>
    <xf numFmtId="0" fontId="0" fillId="0" borderId="90" xfId="0" applyFont="1" applyBorder="1" applyAlignment="1">
      <alignment wrapText="1"/>
    </xf>
    <xf numFmtId="0" fontId="0" fillId="0" borderId="89" xfId="0" applyFont="1" applyBorder="1" applyAlignment="1">
      <alignment wrapText="1"/>
    </xf>
    <xf numFmtId="0" fontId="0" fillId="0" borderId="93" xfId="0" applyFont="1" applyBorder="1" applyAlignment="1">
      <alignment wrapText="1"/>
    </xf>
    <xf numFmtId="0" fontId="0" fillId="0" borderId="119" xfId="0" applyFont="1" applyBorder="1" applyAlignment="1">
      <alignment wrapText="1"/>
    </xf>
    <xf numFmtId="0" fontId="0" fillId="0" borderId="121" xfId="0" applyFont="1" applyBorder="1" applyAlignment="1">
      <alignment vertical="center" wrapText="1"/>
    </xf>
    <xf numFmtId="0" fontId="0" fillId="0" borderId="122" xfId="0" applyFont="1" applyBorder="1" applyAlignment="1">
      <alignment vertical="center" wrapText="1"/>
    </xf>
    <xf numFmtId="0" fontId="0" fillId="0" borderId="123" xfId="0" applyFont="1" applyBorder="1" applyAlignment="1">
      <alignment vertical="center" wrapText="1"/>
    </xf>
    <xf numFmtId="0" fontId="0" fillId="0" borderId="124" xfId="0" applyFont="1" applyBorder="1" applyAlignment="1">
      <alignment vertical="center" wrapText="1"/>
    </xf>
    <xf numFmtId="0" fontId="0" fillId="0" borderId="125" xfId="0" applyFont="1" applyBorder="1" applyAlignment="1">
      <alignment vertical="center" wrapText="1"/>
    </xf>
    <xf numFmtId="0" fontId="0" fillId="0" borderId="122" xfId="0" applyFont="1" applyBorder="1" applyAlignment="1">
      <alignment wrapText="1"/>
    </xf>
    <xf numFmtId="0" fontId="0" fillId="0" borderId="121" xfId="0" applyFont="1" applyBorder="1" applyAlignment="1">
      <alignment wrapText="1"/>
    </xf>
    <xf numFmtId="0" fontId="0" fillId="0" borderId="125" xfId="0" applyFont="1" applyBorder="1" applyAlignment="1">
      <alignment wrapText="1"/>
    </xf>
    <xf numFmtId="0" fontId="0" fillId="0" borderId="126" xfId="0" applyFont="1" applyBorder="1" applyAlignment="1">
      <alignment wrapText="1"/>
    </xf>
    <xf numFmtId="0" fontId="0" fillId="0" borderId="0" xfId="0" applyFont="1" applyAlignment="1">
      <alignment vertical="center" wrapText="1"/>
    </xf>
    <xf numFmtId="0" fontId="33" fillId="9" borderId="65" xfId="0" applyFont="1" applyFill="1" applyBorder="1" applyAlignment="1">
      <alignment horizontal="center" vertical="center" wrapText="1"/>
    </xf>
    <xf numFmtId="0" fontId="37" fillId="9" borderId="127" xfId="0" applyFont="1" applyFill="1" applyBorder="1" applyAlignment="1">
      <alignment horizontal="justify" vertical="center" wrapText="1"/>
    </xf>
    <xf numFmtId="0" fontId="37" fillId="9" borderId="61" xfId="0" applyFont="1" applyFill="1" applyBorder="1" applyAlignment="1">
      <alignment horizontal="center" vertical="center" wrapText="1"/>
    </xf>
    <xf numFmtId="167" fontId="34" fillId="9" borderId="14" xfId="0" applyNumberFormat="1" applyFont="1" applyFill="1" applyBorder="1" applyAlignment="1">
      <alignment vertical="center" wrapText="1"/>
    </xf>
    <xf numFmtId="167" fontId="34" fillId="9" borderId="67" xfId="0" applyNumberFormat="1" applyFont="1" applyFill="1" applyBorder="1" applyAlignment="1">
      <alignment vertical="center" wrapText="1"/>
    </xf>
    <xf numFmtId="9" fontId="37" fillId="9" borderId="9" xfId="0" applyNumberFormat="1" applyFont="1" applyFill="1" applyBorder="1" applyAlignment="1">
      <alignment horizontal="center" vertical="center" wrapText="1"/>
    </xf>
    <xf numFmtId="0" fontId="34" fillId="0" borderId="41" xfId="0" applyFont="1" applyBorder="1" applyAlignment="1">
      <alignment horizontal="center" vertical="center" wrapText="1"/>
    </xf>
    <xf numFmtId="9" fontId="37" fillId="9" borderId="56" xfId="0" applyNumberFormat="1"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7" fillId="9" borderId="25" xfId="0" applyFont="1" applyFill="1" applyBorder="1" applyAlignment="1">
      <alignment horizontal="justify" vertical="center" wrapText="1"/>
    </xf>
    <xf numFmtId="0" fontId="37" fillId="9" borderId="87" xfId="0" applyFont="1" applyFill="1" applyBorder="1" applyAlignment="1">
      <alignment horizontal="justify" vertical="center" wrapText="1"/>
    </xf>
    <xf numFmtId="0" fontId="36" fillId="2" borderId="42" xfId="0" applyFont="1" applyFill="1" applyBorder="1" applyAlignment="1">
      <alignment horizontal="center" vertical="center" wrapText="1"/>
    </xf>
    <xf numFmtId="0" fontId="37" fillId="9" borderId="47" xfId="0" applyFont="1" applyFill="1" applyBorder="1" applyAlignment="1">
      <alignment horizontal="justify" vertical="center" wrapText="1"/>
    </xf>
    <xf numFmtId="0" fontId="37" fillId="9" borderId="44" xfId="0" applyFont="1" applyFill="1" applyBorder="1" applyAlignment="1">
      <alignment horizontal="justify"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9" fontId="5" fillId="0" borderId="11" xfId="1" applyFont="1" applyBorder="1" applyAlignment="1">
      <alignment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9" fontId="5" fillId="0" borderId="40" xfId="1" applyFont="1" applyBorder="1" applyAlignment="1">
      <alignment vertical="center" wrapText="1"/>
    </xf>
    <xf numFmtId="0" fontId="31" fillId="0" borderId="0" xfId="0" applyFont="1" applyAlignment="1">
      <alignment horizontal="center"/>
    </xf>
    <xf numFmtId="0" fontId="3" fillId="0" borderId="0" xfId="0" applyFont="1" applyAlignment="1">
      <alignment horizontal="center"/>
    </xf>
    <xf numFmtId="0" fontId="12" fillId="0" borderId="98" xfId="0" applyFont="1" applyBorder="1" applyAlignment="1">
      <alignment horizontal="left" vertical="center" wrapText="1" indent="2"/>
    </xf>
    <xf numFmtId="0" fontId="12" fillId="0" borderId="104" xfId="0" applyFont="1" applyBorder="1" applyAlignment="1">
      <alignment horizontal="left" vertical="center" wrapText="1" indent="2"/>
    </xf>
    <xf numFmtId="0" fontId="8" fillId="0" borderId="0" xfId="0" applyFont="1" applyAlignment="1">
      <alignment horizontal="center"/>
    </xf>
    <xf numFmtId="49" fontId="42" fillId="17" borderId="27" xfId="8" applyNumberFormat="1" applyFont="1" applyFill="1" applyBorder="1" applyAlignment="1" applyProtection="1">
      <alignment horizontal="center" vertical="center" wrapText="1"/>
      <protection locked="0"/>
    </xf>
    <xf numFmtId="49" fontId="42" fillId="17" borderId="23" xfId="8" applyNumberFormat="1" applyFont="1" applyFill="1" applyBorder="1" applyAlignment="1" applyProtection="1">
      <alignment horizontal="center" vertical="center" wrapText="1"/>
      <protection locked="0"/>
    </xf>
    <xf numFmtId="49" fontId="42" fillId="17" borderId="24" xfId="8" applyNumberFormat="1" applyFont="1" applyFill="1" applyBorder="1" applyAlignment="1" applyProtection="1">
      <alignment horizontal="center" vertical="center" wrapText="1"/>
      <protection locked="0"/>
    </xf>
    <xf numFmtId="49" fontId="42" fillId="18" borderId="23" xfId="8" applyNumberFormat="1" applyFont="1" applyFill="1" applyBorder="1" applyAlignment="1" applyProtection="1">
      <alignment horizontal="center" vertical="center" wrapText="1"/>
      <protection locked="0"/>
    </xf>
    <xf numFmtId="49" fontId="42" fillId="18" borderId="24" xfId="8" applyNumberFormat="1" applyFont="1" applyFill="1" applyBorder="1" applyAlignment="1" applyProtection="1">
      <alignment horizontal="center" vertical="center" wrapText="1"/>
      <protection locked="0"/>
    </xf>
    <xf numFmtId="49" fontId="42" fillId="17" borderId="13"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0" fontId="0" fillId="0" borderId="109" xfId="0" applyFont="1" applyBorder="1" applyAlignment="1">
      <alignment horizontal="left" vertical="center" wrapText="1"/>
    </xf>
    <xf numFmtId="0" fontId="0" fillId="0" borderId="104" xfId="0" applyFont="1" applyBorder="1" applyAlignment="1">
      <alignment horizontal="left" vertical="center" wrapText="1"/>
    </xf>
    <xf numFmtId="49" fontId="42" fillId="17" borderId="22" xfId="8" applyNumberFormat="1" applyFont="1" applyFill="1" applyBorder="1" applyAlignment="1" applyProtection="1">
      <alignment horizontal="center" vertical="center" wrapText="1"/>
      <protection locked="0"/>
    </xf>
    <xf numFmtId="49" fontId="42" fillId="17" borderId="86" xfId="8" applyNumberFormat="1" applyFont="1" applyFill="1" applyBorder="1" applyAlignment="1" applyProtection="1">
      <alignment horizontal="center" vertical="center" wrapText="1"/>
      <protection locked="0"/>
    </xf>
    <xf numFmtId="0" fontId="0" fillId="0" borderId="88" xfId="0" applyFont="1" applyBorder="1" applyAlignment="1">
      <alignment horizontal="left" vertical="center" wrapText="1"/>
    </xf>
    <xf numFmtId="0" fontId="0" fillId="0" borderId="120" xfId="0" applyFont="1" applyBorder="1" applyAlignment="1">
      <alignment horizontal="left" vertical="center" wrapText="1"/>
    </xf>
    <xf numFmtId="0" fontId="0" fillId="0" borderId="89" xfId="0" applyFont="1" applyBorder="1" applyAlignment="1">
      <alignment horizontal="left" vertical="center" wrapText="1"/>
    </xf>
    <xf numFmtId="0" fontId="0" fillId="0" borderId="98" xfId="0" applyFont="1" applyBorder="1" applyAlignment="1">
      <alignment horizontal="left" vertical="center" wrapText="1"/>
    </xf>
    <xf numFmtId="0" fontId="0" fillId="0" borderId="98" xfId="0" applyFont="1" applyBorder="1" applyAlignment="1">
      <alignment horizontal="left" vertical="center" wrapText="1" indent="2"/>
    </xf>
    <xf numFmtId="0" fontId="0" fillId="0" borderId="104" xfId="0" applyFont="1" applyBorder="1" applyAlignment="1">
      <alignment horizontal="left" vertical="center" wrapText="1" indent="2"/>
    </xf>
    <xf numFmtId="0" fontId="0" fillId="0" borderId="109" xfId="0" applyFont="1" applyBorder="1" applyAlignment="1">
      <alignment horizontal="left" vertical="center" wrapText="1" indent="2"/>
    </xf>
    <xf numFmtId="0" fontId="13" fillId="0" borderId="89" xfId="0" applyFont="1" applyBorder="1" applyAlignment="1">
      <alignment horizontal="left" vertical="center" wrapText="1"/>
    </xf>
    <xf numFmtId="0" fontId="13" fillId="0" borderId="98" xfId="0" applyFont="1" applyBorder="1" applyAlignment="1">
      <alignment horizontal="left" vertical="center" wrapText="1"/>
    </xf>
    <xf numFmtId="0" fontId="13" fillId="0" borderId="121" xfId="0" applyFont="1" applyBorder="1" applyAlignment="1">
      <alignment horizontal="left" vertical="center" wrapText="1"/>
    </xf>
    <xf numFmtId="0" fontId="13" fillId="0" borderId="98" xfId="0" applyFont="1" applyBorder="1" applyAlignment="1">
      <alignment horizontal="left" vertical="center" wrapText="1" indent="2"/>
    </xf>
    <xf numFmtId="0" fontId="13" fillId="0" borderId="104" xfId="0" applyFont="1" applyBorder="1" applyAlignment="1">
      <alignment horizontal="left" vertical="center" wrapText="1" indent="2"/>
    </xf>
    <xf numFmtId="0" fontId="12" fillId="0" borderId="109" xfId="0" applyFont="1" applyBorder="1" applyAlignment="1">
      <alignment horizontal="left" vertical="center" wrapText="1" indent="2"/>
    </xf>
    <xf numFmtId="167" fontId="34" fillId="9" borderId="14" xfId="0" applyNumberFormat="1" applyFont="1" applyFill="1" applyBorder="1" applyAlignment="1">
      <alignment horizontal="center" vertical="center" wrapText="1"/>
    </xf>
    <xf numFmtId="167" fontId="34" fillId="9" borderId="31"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167" fontId="34" fillId="9" borderId="67" xfId="6" applyNumberFormat="1" applyFont="1" applyFill="1" applyBorder="1" applyAlignment="1">
      <alignment horizontal="center" vertical="center" wrapText="1"/>
    </xf>
    <xf numFmtId="167" fontId="34" fillId="9" borderId="68" xfId="6" applyNumberFormat="1" applyFont="1" applyFill="1" applyBorder="1" applyAlignment="1">
      <alignment horizontal="center" vertical="center" wrapText="1"/>
    </xf>
    <xf numFmtId="167" fontId="34" fillId="9" borderId="69" xfId="6" applyNumberFormat="1" applyFont="1" applyFill="1" applyBorder="1" applyAlignment="1">
      <alignment horizontal="center" vertical="center" wrapText="1"/>
    </xf>
    <xf numFmtId="0" fontId="33" fillId="9" borderId="14" xfId="0" applyFont="1" applyFill="1" applyBorder="1" applyAlignment="1">
      <alignment horizontal="justify" vertical="center" wrapText="1"/>
    </xf>
    <xf numFmtId="0" fontId="33" fillId="9" borderId="31" xfId="0" applyFont="1" applyFill="1" applyBorder="1" applyAlignment="1">
      <alignment horizontal="justify" vertical="center" wrapText="1"/>
    </xf>
    <xf numFmtId="0" fontId="33" fillId="9" borderId="8" xfId="0" applyFont="1" applyFill="1" applyBorder="1" applyAlignment="1">
      <alignment horizontal="justify" vertical="center" wrapText="1"/>
    </xf>
    <xf numFmtId="167" fontId="34" fillId="9" borderId="9" xfId="0" applyNumberFormat="1" applyFont="1" applyFill="1" applyBorder="1" applyAlignment="1">
      <alignment horizontal="center" vertical="center" wrapText="1"/>
    </xf>
    <xf numFmtId="167" fontId="34" fillId="9" borderId="47" xfId="0" applyNumberFormat="1" applyFont="1" applyFill="1" applyBorder="1" applyAlignment="1">
      <alignment horizontal="center" vertical="center" wrapText="1"/>
    </xf>
    <xf numFmtId="167" fontId="34" fillId="9" borderId="67" xfId="0" applyNumberFormat="1" applyFont="1" applyFill="1" applyBorder="1" applyAlignment="1">
      <alignment horizontal="center" vertical="center" wrapText="1"/>
    </xf>
    <xf numFmtId="167" fontId="34" fillId="9" borderId="68" xfId="0" applyNumberFormat="1" applyFont="1" applyFill="1" applyBorder="1" applyAlignment="1">
      <alignment horizontal="center" vertical="center" wrapText="1"/>
    </xf>
    <xf numFmtId="167" fontId="34" fillId="9" borderId="69" xfId="0" applyNumberFormat="1"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24" fillId="14" borderId="53"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1" fillId="2" borderId="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3" fillId="9" borderId="75"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vertical="center" wrapText="1"/>
    </xf>
    <xf numFmtId="0" fontId="17" fillId="0" borderId="20" xfId="0" applyFont="1" applyBorder="1" applyAlignment="1">
      <alignment horizontal="center" vertical="center" wrapText="1"/>
    </xf>
    <xf numFmtId="9" fontId="17" fillId="0" borderId="11" xfId="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0" fontId="37" fillId="9" borderId="76" xfId="0" applyFont="1" applyFill="1" applyBorder="1" applyAlignment="1">
      <alignment horizontal="justify" vertical="center" wrapText="1"/>
    </xf>
    <xf numFmtId="0" fontId="37" fillId="9" borderId="77" xfId="0" applyFont="1" applyFill="1" applyBorder="1" applyAlignment="1">
      <alignment horizontal="justify" vertical="center" wrapText="1"/>
    </xf>
    <xf numFmtId="0" fontId="33" fillId="9" borderId="4" xfId="0" applyFont="1" applyFill="1" applyBorder="1" applyAlignment="1">
      <alignment horizontal="center"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cellXfs>
  <cellStyles count="9">
    <cellStyle name="Millares" xfId="7" builtinId="3"/>
    <cellStyle name="Millares [0]" xfId="2" builtinId="6"/>
    <cellStyle name="Millares [0] 2" xfId="4"/>
    <cellStyle name="Moneda [0]" xfId="6" builtinId="7"/>
    <cellStyle name="Moneda [0] 2" xfId="3"/>
    <cellStyle name="Moneda [0] 3" xfId="5"/>
    <cellStyle name="Normal" xfId="0" builtinId="0"/>
    <cellStyle name="Normal 2" xfId="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540" t="s">
        <v>94</v>
      </c>
      <c r="Q10" s="540"/>
      <c r="R10" s="540"/>
      <c r="S10" s="541"/>
      <c r="T10" s="539" t="s">
        <v>95</v>
      </c>
      <c r="U10" s="540"/>
      <c r="V10" s="540"/>
      <c r="W10" s="539" t="s">
        <v>243</v>
      </c>
      <c r="X10" s="540"/>
      <c r="Y10" s="548"/>
      <c r="Z10" s="540"/>
      <c r="AA10" s="540"/>
      <c r="AB10" s="540"/>
      <c r="AC10" s="548"/>
      <c r="AD10" s="540"/>
      <c r="AE10" s="540"/>
      <c r="AF10" s="540"/>
      <c r="AG10" s="548"/>
      <c r="AH10" s="540"/>
      <c r="AI10" s="540"/>
      <c r="AJ10" s="540"/>
      <c r="AK10" s="548"/>
      <c r="AL10" s="540"/>
      <c r="AM10" s="540"/>
      <c r="AN10" s="540"/>
      <c r="AO10" s="548"/>
      <c r="AP10" s="540"/>
      <c r="AQ10" s="540"/>
      <c r="AR10" s="540"/>
      <c r="AS10" s="548"/>
      <c r="AT10" s="540"/>
      <c r="AU10" s="540"/>
      <c r="AV10" s="540"/>
      <c r="AW10" s="548"/>
      <c r="AX10" s="540"/>
      <c r="AY10" s="540"/>
      <c r="AZ10" s="540"/>
      <c r="BA10" s="548"/>
      <c r="BB10" s="540"/>
      <c r="BC10" s="540"/>
      <c r="BD10" s="540"/>
      <c r="BE10" s="548"/>
      <c r="BF10" s="540"/>
      <c r="BG10" s="540"/>
      <c r="BH10" s="540"/>
      <c r="BI10" s="549"/>
      <c r="BJ10" s="540"/>
      <c r="BK10" s="540"/>
      <c r="BL10" s="540"/>
      <c r="BM10" s="548"/>
      <c r="BN10" s="540"/>
      <c r="BO10" s="540"/>
      <c r="BP10" s="540"/>
      <c r="BQ10" s="548"/>
      <c r="BR10" s="540"/>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42" t="s">
        <v>96</v>
      </c>
      <c r="X11" s="543"/>
      <c r="Y11" s="544"/>
      <c r="Z11" s="545"/>
      <c r="AA11" s="542" t="s">
        <v>97</v>
      </c>
      <c r="AB11" s="543"/>
      <c r="AC11" s="544"/>
      <c r="AD11" s="545"/>
      <c r="AE11" s="542" t="s">
        <v>238</v>
      </c>
      <c r="AF11" s="543"/>
      <c r="AG11" s="544"/>
      <c r="AH11" s="545"/>
      <c r="AI11" s="542" t="s">
        <v>239</v>
      </c>
      <c r="AJ11" s="543"/>
      <c r="AK11" s="544"/>
      <c r="AL11" s="545"/>
      <c r="AM11" s="542" t="s">
        <v>100</v>
      </c>
      <c r="AN11" s="543"/>
      <c r="AO11" s="544"/>
      <c r="AP11" s="545"/>
      <c r="AQ11" s="542" t="s">
        <v>240</v>
      </c>
      <c r="AR11" s="543"/>
      <c r="AS11" s="544"/>
      <c r="AT11" s="545"/>
      <c r="AU11" s="542" t="s">
        <v>102</v>
      </c>
      <c r="AV11" s="543"/>
      <c r="AW11" s="544"/>
      <c r="AX11" s="545"/>
      <c r="AY11" s="542" t="s">
        <v>103</v>
      </c>
      <c r="AZ11" s="543"/>
      <c r="BA11" s="544"/>
      <c r="BB11" s="545"/>
      <c r="BC11" s="542" t="s">
        <v>241</v>
      </c>
      <c r="BD11" s="543"/>
      <c r="BE11" s="544"/>
      <c r="BF11" s="545"/>
      <c r="BG11" s="542" t="s">
        <v>105</v>
      </c>
      <c r="BH11" s="543"/>
      <c r="BI11" s="547"/>
      <c r="BJ11" s="545"/>
      <c r="BK11" s="542" t="s">
        <v>106</v>
      </c>
      <c r="BL11" s="543"/>
      <c r="BM11" s="544"/>
      <c r="BN11" s="545"/>
      <c r="BO11" s="542" t="s">
        <v>242</v>
      </c>
      <c r="BP11" s="543"/>
      <c r="BQ11" s="544"/>
      <c r="BR11" s="545"/>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546" t="s">
        <v>117</v>
      </c>
      <c r="X12" s="546" t="s">
        <v>318</v>
      </c>
      <c r="Y12" s="537" t="s">
        <v>319</v>
      </c>
      <c r="Z12" s="546" t="s">
        <v>317</v>
      </c>
      <c r="AA12" s="546" t="s">
        <v>117</v>
      </c>
      <c r="AB12" s="546" t="s">
        <v>118</v>
      </c>
      <c r="AC12" s="537" t="s">
        <v>319</v>
      </c>
      <c r="AD12" s="546" t="s">
        <v>317</v>
      </c>
      <c r="AE12" s="546" t="s">
        <v>117</v>
      </c>
      <c r="AF12" s="546" t="s">
        <v>118</v>
      </c>
      <c r="AG12" s="537" t="s">
        <v>319</v>
      </c>
      <c r="AH12" s="546" t="s">
        <v>317</v>
      </c>
      <c r="AI12" s="546" t="s">
        <v>117</v>
      </c>
      <c r="AJ12" s="546" t="s">
        <v>118</v>
      </c>
      <c r="AK12" s="537" t="s">
        <v>319</v>
      </c>
      <c r="AL12" s="546" t="s">
        <v>317</v>
      </c>
      <c r="AM12" s="546" t="s">
        <v>117</v>
      </c>
      <c r="AN12" s="546" t="s">
        <v>118</v>
      </c>
      <c r="AO12" s="537" t="s">
        <v>319</v>
      </c>
      <c r="AP12" s="546" t="s">
        <v>317</v>
      </c>
      <c r="AQ12" s="546" t="s">
        <v>117</v>
      </c>
      <c r="AR12" s="546" t="s">
        <v>118</v>
      </c>
      <c r="AS12" s="537" t="s">
        <v>319</v>
      </c>
      <c r="AT12" s="546" t="s">
        <v>317</v>
      </c>
      <c r="AU12" s="546" t="s">
        <v>117</v>
      </c>
      <c r="AV12" s="546" t="s">
        <v>118</v>
      </c>
      <c r="AW12" s="537" t="s">
        <v>319</v>
      </c>
      <c r="AX12" s="546" t="s">
        <v>317</v>
      </c>
      <c r="AY12" s="546" t="s">
        <v>117</v>
      </c>
      <c r="AZ12" s="546" t="s">
        <v>118</v>
      </c>
      <c r="BA12" s="537" t="s">
        <v>319</v>
      </c>
      <c r="BB12" s="546" t="s">
        <v>317</v>
      </c>
      <c r="BC12" s="546" t="s">
        <v>117</v>
      </c>
      <c r="BD12" s="546" t="s">
        <v>118</v>
      </c>
      <c r="BE12" s="537" t="s">
        <v>319</v>
      </c>
      <c r="BF12" s="546" t="s">
        <v>317</v>
      </c>
      <c r="BG12" s="546" t="s">
        <v>117</v>
      </c>
      <c r="BH12" s="546" t="s">
        <v>118</v>
      </c>
      <c r="BI12" s="550" t="s">
        <v>319</v>
      </c>
      <c r="BJ12" s="546" t="s">
        <v>317</v>
      </c>
      <c r="BK12" s="546" t="s">
        <v>117</v>
      </c>
      <c r="BL12" s="546" t="s">
        <v>118</v>
      </c>
      <c r="BM12" s="537" t="s">
        <v>319</v>
      </c>
      <c r="BN12" s="546" t="s">
        <v>317</v>
      </c>
      <c r="BO12" s="546" t="s">
        <v>117</v>
      </c>
      <c r="BP12" s="546" t="s">
        <v>118</v>
      </c>
      <c r="BQ12" s="537" t="s">
        <v>319</v>
      </c>
      <c r="BR12" s="546"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538"/>
      <c r="AV13" s="538"/>
      <c r="AW13" s="538"/>
      <c r="AX13" s="538"/>
      <c r="AY13" s="538"/>
      <c r="AZ13" s="538"/>
      <c r="BA13" s="538"/>
      <c r="BB13" s="538"/>
      <c r="BC13" s="538"/>
      <c r="BD13" s="538"/>
      <c r="BE13" s="538"/>
      <c r="BF13" s="538"/>
      <c r="BG13" s="538"/>
      <c r="BH13" s="538"/>
      <c r="BI13" s="538"/>
      <c r="BJ13" s="538"/>
      <c r="BK13" s="538"/>
      <c r="BL13" s="538"/>
      <c r="BM13" s="538"/>
      <c r="BN13" s="538"/>
      <c r="BO13" s="538"/>
      <c r="BP13" s="538"/>
      <c r="BQ13" s="538"/>
      <c r="BR13" s="538"/>
    </row>
    <row r="14" spans="1:72" ht="90" customHeight="1" x14ac:dyDescent="0.3">
      <c r="A14" s="7"/>
      <c r="B14" s="7"/>
      <c r="C14" s="7"/>
      <c r="D14" s="12" t="s">
        <v>76</v>
      </c>
      <c r="E14" s="9" t="s">
        <v>10</v>
      </c>
      <c r="F14" s="4">
        <v>1</v>
      </c>
      <c r="G14" s="9" t="s">
        <v>73</v>
      </c>
      <c r="H14" s="4">
        <v>8</v>
      </c>
      <c r="I14" s="168" t="s">
        <v>660</v>
      </c>
      <c r="J14" s="9" t="s">
        <v>17</v>
      </c>
      <c r="K14" s="6">
        <v>43466</v>
      </c>
      <c r="L14" s="6">
        <v>43830</v>
      </c>
      <c r="M14" s="10">
        <v>120000000</v>
      </c>
      <c r="N14" s="141"/>
      <c r="O14" s="141"/>
      <c r="P14" s="6" t="s">
        <v>373</v>
      </c>
      <c r="Q14" s="104" t="s">
        <v>374</v>
      </c>
      <c r="R14" s="66">
        <v>1</v>
      </c>
      <c r="S14" s="104" t="s">
        <v>248</v>
      </c>
      <c r="T14" s="104"/>
      <c r="U14" s="104" t="s">
        <v>648</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661</v>
      </c>
      <c r="J15" s="9" t="s">
        <v>23</v>
      </c>
      <c r="K15" s="6">
        <v>43466</v>
      </c>
      <c r="L15" s="6">
        <v>43830</v>
      </c>
      <c r="M15" s="10">
        <v>50000000</v>
      </c>
      <c r="N15" s="141"/>
      <c r="O15" s="141"/>
      <c r="P15" s="6" t="s">
        <v>427</v>
      </c>
      <c r="Q15" s="104" t="s">
        <v>428</v>
      </c>
      <c r="R15" s="104" t="s">
        <v>429</v>
      </c>
      <c r="S15" s="104" t="s">
        <v>267</v>
      </c>
      <c r="T15" s="104"/>
      <c r="U15" s="104" t="s">
        <v>648</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648</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662</v>
      </c>
      <c r="J17" s="9" t="s">
        <v>591</v>
      </c>
      <c r="K17" s="6">
        <v>43466</v>
      </c>
      <c r="L17" s="6">
        <v>43830</v>
      </c>
      <c r="M17" s="10">
        <v>75000000</v>
      </c>
      <c r="N17" s="141"/>
      <c r="O17" s="141"/>
      <c r="P17" s="6" t="s">
        <v>286</v>
      </c>
      <c r="Q17" s="104" t="s">
        <v>280</v>
      </c>
      <c r="R17" s="104" t="s">
        <v>266</v>
      </c>
      <c r="S17" s="104" t="s">
        <v>267</v>
      </c>
      <c r="T17" s="104" t="s">
        <v>269</v>
      </c>
      <c r="U17" s="104" t="s">
        <v>648</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663</v>
      </c>
      <c r="J18" s="9" t="s">
        <v>18</v>
      </c>
      <c r="K18" s="6">
        <v>43466</v>
      </c>
      <c r="L18" s="138">
        <v>43830</v>
      </c>
      <c r="M18" s="139">
        <v>75000000</v>
      </c>
      <c r="N18" s="141"/>
      <c r="O18" s="141"/>
      <c r="P18" s="6" t="s">
        <v>315</v>
      </c>
      <c r="Q18" s="104" t="s">
        <v>314</v>
      </c>
      <c r="R18" s="104" t="s">
        <v>284</v>
      </c>
      <c r="S18" s="104"/>
      <c r="T18" s="104" t="s">
        <v>269</v>
      </c>
      <c r="U18" s="104" t="s">
        <v>648</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664</v>
      </c>
      <c r="J19" s="135" t="s">
        <v>665</v>
      </c>
      <c r="K19" s="136">
        <v>43466</v>
      </c>
      <c r="L19" s="136">
        <v>43830</v>
      </c>
      <c r="M19" s="137">
        <v>225000000</v>
      </c>
      <c r="N19" s="140"/>
      <c r="O19" s="140"/>
      <c r="P19" s="6" t="s">
        <v>301</v>
      </c>
      <c r="Q19" s="104" t="s">
        <v>300</v>
      </c>
      <c r="R19" s="104" t="s">
        <v>284</v>
      </c>
      <c r="S19" s="104" t="s">
        <v>287</v>
      </c>
      <c r="T19" s="104" t="s">
        <v>269</v>
      </c>
      <c r="U19" s="104" t="s">
        <v>649</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666</v>
      </c>
      <c r="J20" s="173" t="s">
        <v>667</v>
      </c>
      <c r="K20" s="6">
        <v>43525</v>
      </c>
      <c r="L20" s="6">
        <v>43830</v>
      </c>
      <c r="M20" s="10">
        <v>400000000</v>
      </c>
      <c r="N20" s="141"/>
      <c r="O20" s="141"/>
      <c r="P20" s="6" t="s">
        <v>320</v>
      </c>
      <c r="Q20" s="104" t="s">
        <v>321</v>
      </c>
      <c r="R20" s="104" t="s">
        <v>361</v>
      </c>
      <c r="S20" s="104" t="s">
        <v>267</v>
      </c>
      <c r="T20" s="104" t="s">
        <v>269</v>
      </c>
      <c r="U20" s="104" t="s">
        <v>649</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668</v>
      </c>
      <c r="J21" s="174" t="s">
        <v>14</v>
      </c>
      <c r="K21" s="138">
        <v>43497</v>
      </c>
      <c r="L21" s="138">
        <v>43830</v>
      </c>
      <c r="M21" s="139">
        <v>350000000</v>
      </c>
      <c r="N21" s="142"/>
      <c r="O21" s="142"/>
      <c r="P21" s="6" t="s">
        <v>332</v>
      </c>
      <c r="Q21" s="104" t="s">
        <v>333</v>
      </c>
      <c r="R21" s="104" t="s">
        <v>334</v>
      </c>
      <c r="S21" s="104" t="s">
        <v>267</v>
      </c>
      <c r="T21" s="104" t="s">
        <v>269</v>
      </c>
      <c r="U21" s="104" t="s">
        <v>649</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669</v>
      </c>
      <c r="J22" s="168" t="s">
        <v>647</v>
      </c>
      <c r="K22" s="6">
        <v>43466</v>
      </c>
      <c r="L22" s="6">
        <v>43830</v>
      </c>
      <c r="M22" s="10">
        <v>155000000</v>
      </c>
      <c r="N22" s="141"/>
      <c r="O22" s="141"/>
      <c r="P22" s="6" t="s">
        <v>346</v>
      </c>
      <c r="Q22" s="104" t="s">
        <v>347</v>
      </c>
      <c r="R22" s="104" t="s">
        <v>348</v>
      </c>
      <c r="S22" s="104" t="s">
        <v>267</v>
      </c>
      <c r="T22" s="104" t="s">
        <v>269</v>
      </c>
      <c r="U22" s="104" t="s">
        <v>649</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670</v>
      </c>
      <c r="J23" s="9" t="s">
        <v>357</v>
      </c>
      <c r="K23" s="6">
        <v>43466</v>
      </c>
      <c r="L23" s="6">
        <v>43830</v>
      </c>
      <c r="M23" s="10">
        <v>160000000</v>
      </c>
      <c r="N23" s="141"/>
      <c r="O23" s="141"/>
      <c r="P23" s="6" t="s">
        <v>358</v>
      </c>
      <c r="Q23" s="104" t="s">
        <v>359</v>
      </c>
      <c r="R23" s="156" t="s">
        <v>588</v>
      </c>
      <c r="S23" s="156"/>
      <c r="T23" s="104" t="s">
        <v>269</v>
      </c>
      <c r="U23" s="104" t="s">
        <v>649</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671</v>
      </c>
      <c r="J24" s="9" t="s">
        <v>403</v>
      </c>
      <c r="K24" s="6">
        <v>43466</v>
      </c>
      <c r="L24" s="6">
        <v>43830</v>
      </c>
      <c r="M24" s="10">
        <v>367500000</v>
      </c>
      <c r="N24" s="141"/>
      <c r="O24" s="141"/>
      <c r="P24" s="6" t="s">
        <v>404</v>
      </c>
      <c r="Q24" s="104" t="s">
        <v>405</v>
      </c>
      <c r="R24" s="169">
        <v>1</v>
      </c>
      <c r="S24" s="156"/>
      <c r="T24" s="104" t="s">
        <v>269</v>
      </c>
      <c r="U24" s="104" t="s">
        <v>650</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675</v>
      </c>
      <c r="J25" s="9" t="s">
        <v>672</v>
      </c>
      <c r="K25" s="6">
        <v>43497</v>
      </c>
      <c r="L25" s="6">
        <v>43830</v>
      </c>
      <c r="M25" s="10">
        <v>200000000</v>
      </c>
      <c r="N25" s="141"/>
      <c r="O25" s="141"/>
      <c r="P25" s="6" t="s">
        <v>398</v>
      </c>
      <c r="Q25" s="104" t="s">
        <v>399</v>
      </c>
      <c r="R25" s="156" t="s">
        <v>589</v>
      </c>
      <c r="S25" s="156"/>
      <c r="T25" s="104" t="s">
        <v>269</v>
      </c>
      <c r="U25" s="104" t="s">
        <v>650</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675</v>
      </c>
      <c r="J26" s="9" t="s">
        <v>673</v>
      </c>
      <c r="K26" s="6">
        <v>43466</v>
      </c>
      <c r="L26" s="6">
        <v>43830</v>
      </c>
      <c r="M26" s="10">
        <v>300000000</v>
      </c>
      <c r="N26" s="141"/>
      <c r="O26" s="141"/>
      <c r="P26" s="6" t="s">
        <v>411</v>
      </c>
      <c r="Q26" s="104" t="s">
        <v>412</v>
      </c>
      <c r="R26" s="156" t="s">
        <v>412</v>
      </c>
      <c r="S26" s="156"/>
      <c r="T26" s="104" t="s">
        <v>269</v>
      </c>
      <c r="U26" s="104" t="s">
        <v>650</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760</v>
      </c>
      <c r="J27" s="9" t="s">
        <v>674</v>
      </c>
      <c r="K27" s="6">
        <v>43466</v>
      </c>
      <c r="L27" s="6">
        <v>43830</v>
      </c>
      <c r="M27" s="10">
        <v>20000000</v>
      </c>
      <c r="N27" s="141"/>
      <c r="O27" s="141"/>
      <c r="P27" s="100" t="s">
        <v>417</v>
      </c>
      <c r="Q27" s="104" t="s">
        <v>418</v>
      </c>
      <c r="R27" s="156" t="s">
        <v>590</v>
      </c>
      <c r="S27" s="156"/>
      <c r="T27" s="104" t="s">
        <v>269</v>
      </c>
      <c r="U27" s="104" t="s">
        <v>650</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675</v>
      </c>
      <c r="J28" s="9" t="s">
        <v>676</v>
      </c>
      <c r="K28" s="6">
        <v>43497</v>
      </c>
      <c r="L28" s="6">
        <v>43830</v>
      </c>
      <c r="M28" s="10">
        <v>90000000</v>
      </c>
      <c r="N28" s="141"/>
      <c r="O28" s="141"/>
      <c r="P28" s="6" t="s">
        <v>421</v>
      </c>
      <c r="Q28" s="104" t="s">
        <v>422</v>
      </c>
      <c r="R28" s="156" t="s">
        <v>422</v>
      </c>
      <c r="S28" s="156"/>
      <c r="T28" s="104" t="s">
        <v>269</v>
      </c>
      <c r="U28" s="104" t="s">
        <v>650</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675</v>
      </c>
      <c r="J29" s="9" t="s">
        <v>22</v>
      </c>
      <c r="K29" s="6">
        <v>43466</v>
      </c>
      <c r="L29" s="6">
        <v>43830</v>
      </c>
      <c r="M29" s="10">
        <v>100000000</v>
      </c>
      <c r="N29" s="141"/>
      <c r="O29" s="141"/>
      <c r="P29" s="6"/>
      <c r="Q29" s="104"/>
      <c r="R29" s="104"/>
      <c r="S29" s="104"/>
      <c r="T29" s="104" t="s">
        <v>269</v>
      </c>
      <c r="U29" s="104" t="s">
        <v>650</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675</v>
      </c>
      <c r="J30" s="9" t="s">
        <v>677</v>
      </c>
      <c r="K30" s="6">
        <v>43466</v>
      </c>
      <c r="L30" s="6">
        <v>43830</v>
      </c>
      <c r="M30" s="10">
        <v>30000000</v>
      </c>
      <c r="N30" s="141"/>
      <c r="O30" s="141"/>
      <c r="P30" s="6"/>
      <c r="Q30" s="104"/>
      <c r="R30" s="104"/>
      <c r="S30" s="104"/>
      <c r="T30" s="104"/>
      <c r="U30" s="104" t="s">
        <v>651</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671</v>
      </c>
      <c r="J31" s="9" t="s">
        <v>678</v>
      </c>
      <c r="K31" s="6">
        <v>43466</v>
      </c>
      <c r="L31" s="6">
        <v>43830</v>
      </c>
      <c r="M31" s="10">
        <v>250000000</v>
      </c>
      <c r="N31" s="141"/>
      <c r="O31" s="141"/>
      <c r="P31" s="6"/>
      <c r="Q31" s="104"/>
      <c r="R31" s="104"/>
      <c r="S31" s="104"/>
      <c r="T31" s="104"/>
      <c r="U31" s="104" t="s">
        <v>651</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680</v>
      </c>
      <c r="J32" s="9" t="s">
        <v>679</v>
      </c>
      <c r="K32" s="6">
        <v>43466</v>
      </c>
      <c r="L32" s="6">
        <v>43830</v>
      </c>
      <c r="M32" s="10">
        <v>250000000</v>
      </c>
      <c r="N32" s="141"/>
      <c r="O32" s="141"/>
      <c r="P32" s="6"/>
      <c r="Q32" s="104"/>
      <c r="R32" s="104"/>
      <c r="S32" s="104"/>
      <c r="T32" s="104"/>
      <c r="U32" s="104" t="s">
        <v>651</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680</v>
      </c>
      <c r="J33" s="9" t="s">
        <v>681</v>
      </c>
      <c r="K33" s="6">
        <v>43466</v>
      </c>
      <c r="L33" s="6">
        <v>43830</v>
      </c>
      <c r="M33" s="10">
        <v>200000000</v>
      </c>
      <c r="N33" s="141"/>
      <c r="O33" s="141"/>
      <c r="P33" s="6"/>
      <c r="Q33" s="104"/>
      <c r="R33" s="104"/>
      <c r="S33" s="104"/>
      <c r="T33" s="104"/>
      <c r="U33" s="104" t="s">
        <v>651</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680</v>
      </c>
      <c r="J34" s="9" t="s">
        <v>682</v>
      </c>
      <c r="K34" s="6">
        <v>43466</v>
      </c>
      <c r="L34" s="6">
        <v>43830</v>
      </c>
      <c r="M34" s="10">
        <v>80000000</v>
      </c>
      <c r="N34" s="141"/>
      <c r="O34" s="141"/>
      <c r="P34" s="6"/>
      <c r="Q34" s="104"/>
      <c r="R34" s="104"/>
      <c r="S34" s="104"/>
      <c r="T34" s="104"/>
      <c r="U34" s="104" t="s">
        <v>651</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680</v>
      </c>
      <c r="J35" s="9" t="s">
        <v>761</v>
      </c>
      <c r="K35" s="6">
        <v>43466</v>
      </c>
      <c r="L35" s="6">
        <v>43830</v>
      </c>
      <c r="M35" s="10">
        <v>250000000</v>
      </c>
      <c r="N35" s="141"/>
      <c r="O35" s="141"/>
      <c r="P35" s="6"/>
      <c r="Q35" s="104"/>
      <c r="R35" s="104"/>
      <c r="S35" s="104"/>
      <c r="T35" s="104"/>
      <c r="U35" s="104" t="s">
        <v>651</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680</v>
      </c>
      <c r="J36" s="9" t="s">
        <v>683</v>
      </c>
      <c r="K36" s="6">
        <v>43466</v>
      </c>
      <c r="L36" s="6">
        <v>43830</v>
      </c>
      <c r="M36" s="10">
        <v>91350171</v>
      </c>
      <c r="N36" s="141"/>
      <c r="O36" s="141"/>
      <c r="P36" s="6"/>
      <c r="Q36" s="104"/>
      <c r="R36" s="104"/>
      <c r="S36" s="104"/>
      <c r="T36" s="104"/>
      <c r="U36" s="104" t="s">
        <v>651</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680</v>
      </c>
      <c r="J37" s="9" t="s">
        <v>684</v>
      </c>
      <c r="K37" s="6">
        <v>43466</v>
      </c>
      <c r="L37" s="6">
        <v>43830</v>
      </c>
      <c r="M37" s="10">
        <v>29127140</v>
      </c>
      <c r="N37" s="141"/>
      <c r="O37" s="141"/>
      <c r="P37" s="6"/>
      <c r="Q37" s="104"/>
      <c r="R37" s="104"/>
      <c r="S37" s="104"/>
      <c r="T37" s="104"/>
      <c r="U37" s="104" t="s">
        <v>651</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680</v>
      </c>
      <c r="J38" s="9" t="s">
        <v>685</v>
      </c>
      <c r="K38" s="6">
        <v>43466</v>
      </c>
      <c r="L38" s="6">
        <v>43830</v>
      </c>
      <c r="M38" s="10">
        <v>65000000</v>
      </c>
      <c r="N38" s="141"/>
      <c r="O38" s="141"/>
      <c r="P38" s="6"/>
      <c r="Q38" s="104"/>
      <c r="R38" s="104"/>
      <c r="S38" s="104"/>
      <c r="T38" s="104"/>
      <c r="U38" s="104" t="s">
        <v>651</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680</v>
      </c>
      <c r="J39" s="9" t="s">
        <v>686</v>
      </c>
      <c r="K39" s="6">
        <v>43466</v>
      </c>
      <c r="L39" s="6">
        <v>43830</v>
      </c>
      <c r="M39" s="10">
        <v>333600098</v>
      </c>
      <c r="N39" s="141"/>
      <c r="O39" s="141"/>
      <c r="P39" s="6"/>
      <c r="Q39" s="104"/>
      <c r="R39" s="104"/>
      <c r="S39" s="104"/>
      <c r="T39" s="104"/>
      <c r="U39" s="104" t="s">
        <v>651</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680</v>
      </c>
      <c r="J40" s="170" t="s">
        <v>687</v>
      </c>
      <c r="K40" s="6">
        <v>43466</v>
      </c>
      <c r="L40" s="6">
        <v>43830</v>
      </c>
      <c r="M40" s="10">
        <v>1000000000</v>
      </c>
      <c r="N40" s="141"/>
      <c r="O40" s="141"/>
      <c r="P40" s="6"/>
      <c r="Q40" s="104"/>
      <c r="R40" s="104"/>
      <c r="S40" s="104"/>
      <c r="T40" s="104"/>
      <c r="U40" s="104" t="s">
        <v>651</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680</v>
      </c>
      <c r="J41" s="9" t="s">
        <v>138</v>
      </c>
      <c r="K41" s="6">
        <v>43466</v>
      </c>
      <c r="L41" s="6">
        <v>43830</v>
      </c>
      <c r="M41" s="10">
        <v>1598837387</v>
      </c>
      <c r="N41" s="141"/>
      <c r="O41" s="141"/>
      <c r="P41" s="6"/>
      <c r="Q41" s="104"/>
      <c r="R41" s="104"/>
      <c r="S41" s="104"/>
      <c r="T41" s="104"/>
      <c r="U41" s="104" t="s">
        <v>651</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680</v>
      </c>
      <c r="J42" s="9" t="s">
        <v>688</v>
      </c>
      <c r="K42" s="6">
        <v>43466</v>
      </c>
      <c r="L42" s="6">
        <v>43830</v>
      </c>
      <c r="M42" s="10">
        <v>500000000</v>
      </c>
      <c r="N42" s="141"/>
      <c r="O42" s="141"/>
      <c r="P42" s="6"/>
      <c r="Q42" s="104"/>
      <c r="R42" s="104"/>
      <c r="S42" s="104"/>
      <c r="T42" s="104"/>
      <c r="U42" s="104" t="s">
        <v>651</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689</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690</v>
      </c>
      <c r="K44" s="6">
        <v>43466</v>
      </c>
      <c r="L44" s="6">
        <v>43830</v>
      </c>
      <c r="M44" s="10">
        <v>60000000</v>
      </c>
      <c r="N44" s="141"/>
      <c r="O44" s="141"/>
      <c r="P44" s="6" t="s">
        <v>746</v>
      </c>
      <c r="Q44" s="104" t="s">
        <v>747</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692</v>
      </c>
      <c r="J45" s="9" t="s">
        <v>691</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694</v>
      </c>
      <c r="J46" s="9" t="s">
        <v>693</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696</v>
      </c>
      <c r="J47" s="9" t="s">
        <v>695</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697</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698</v>
      </c>
      <c r="J49" s="9" t="s">
        <v>699</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652</v>
      </c>
      <c r="J50" s="9" t="s">
        <v>700</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701</v>
      </c>
      <c r="J52" s="9" t="s">
        <v>702</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703</v>
      </c>
      <c r="J54" s="9" t="s">
        <v>692</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705</v>
      </c>
      <c r="J55" s="9" t="s">
        <v>704</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652</v>
      </c>
      <c r="J56" s="9" t="s">
        <v>653</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617</v>
      </c>
      <c r="J57" s="9" t="s">
        <v>618</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614</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706</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630</v>
      </c>
    </row>
    <row r="61" spans="1:72" ht="135" customHeight="1" x14ac:dyDescent="0.3">
      <c r="A61" s="7"/>
      <c r="B61" s="7"/>
      <c r="C61" s="7"/>
      <c r="D61" s="9" t="s">
        <v>84</v>
      </c>
      <c r="E61" s="9" t="s">
        <v>10</v>
      </c>
      <c r="F61" s="4">
        <v>11</v>
      </c>
      <c r="G61" s="9" t="s">
        <v>86</v>
      </c>
      <c r="H61" s="4">
        <v>73</v>
      </c>
      <c r="I61" s="9" t="s">
        <v>707</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630</v>
      </c>
    </row>
    <row r="62" spans="1:72" ht="150" customHeight="1" x14ac:dyDescent="0.3">
      <c r="A62" s="7"/>
      <c r="B62" s="7"/>
      <c r="C62" s="7"/>
      <c r="D62" s="9" t="s">
        <v>84</v>
      </c>
      <c r="E62" s="9" t="s">
        <v>10</v>
      </c>
      <c r="F62" s="4">
        <v>11</v>
      </c>
      <c r="G62" s="9" t="s">
        <v>86</v>
      </c>
      <c r="H62" s="4">
        <v>74</v>
      </c>
      <c r="I62" s="9" t="s">
        <v>619</v>
      </c>
      <c r="J62" s="9" t="s">
        <v>29</v>
      </c>
      <c r="K62" s="6">
        <v>43466</v>
      </c>
      <c r="L62" s="6">
        <v>43830</v>
      </c>
      <c r="M62" s="10">
        <v>95200000</v>
      </c>
      <c r="N62" s="141"/>
      <c r="O62" s="141"/>
      <c r="P62" s="6" t="s">
        <v>631</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632</v>
      </c>
      <c r="AI62" s="104"/>
      <c r="AJ62" s="104"/>
      <c r="AK62" s="144"/>
      <c r="AL62" s="104"/>
      <c r="AM62" s="104"/>
      <c r="AN62" s="104"/>
      <c r="AO62" s="144"/>
      <c r="AP62" s="104"/>
      <c r="AQ62" s="104"/>
      <c r="AR62" s="104"/>
      <c r="AS62" s="144">
        <v>0.25</v>
      </c>
      <c r="AT62" s="104" t="s">
        <v>633</v>
      </c>
      <c r="AU62" s="104"/>
      <c r="AV62" s="104"/>
      <c r="AW62" s="144"/>
      <c r="AX62" s="104"/>
      <c r="AY62" s="104"/>
      <c r="AZ62" s="104"/>
      <c r="BA62" s="144"/>
      <c r="BB62" s="104"/>
      <c r="BC62" s="104"/>
      <c r="BD62" s="104"/>
      <c r="BE62" s="144">
        <v>0.25</v>
      </c>
      <c r="BF62" s="104" t="s">
        <v>634</v>
      </c>
      <c r="BG62" s="104"/>
      <c r="BH62" s="104"/>
      <c r="BI62" s="144"/>
      <c r="BJ62" s="104"/>
      <c r="BK62" s="104"/>
      <c r="BL62" s="104"/>
      <c r="BM62" s="144"/>
      <c r="BN62" s="104"/>
      <c r="BO62" s="104"/>
      <c r="BP62" s="104"/>
      <c r="BQ62" s="144">
        <v>0.25</v>
      </c>
      <c r="BR62" s="104" t="s">
        <v>635</v>
      </c>
    </row>
    <row r="63" spans="1:72" ht="150" customHeight="1" x14ac:dyDescent="0.3">
      <c r="A63" s="7"/>
      <c r="B63" s="7"/>
      <c r="C63" s="7"/>
      <c r="D63" s="9" t="s">
        <v>84</v>
      </c>
      <c r="E63" s="9" t="s">
        <v>10</v>
      </c>
      <c r="F63" s="4">
        <v>11</v>
      </c>
      <c r="G63" s="9" t="s">
        <v>86</v>
      </c>
      <c r="H63" s="4">
        <v>75</v>
      </c>
      <c r="I63" s="9" t="s">
        <v>620</v>
      </c>
      <c r="J63" s="9" t="s">
        <v>616</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636</v>
      </c>
      <c r="AI63" s="104"/>
      <c r="AJ63" s="104"/>
      <c r="AK63" s="144"/>
      <c r="AL63" s="104"/>
      <c r="AM63" s="104"/>
      <c r="AN63" s="104"/>
      <c r="AO63" s="144"/>
      <c r="AP63" s="104"/>
      <c r="AQ63" s="104"/>
      <c r="AR63" s="104"/>
      <c r="AS63" s="144">
        <v>0.25</v>
      </c>
      <c r="AT63" s="104" t="s">
        <v>637</v>
      </c>
      <c r="AU63" s="104"/>
      <c r="AV63" s="104"/>
      <c r="AW63" s="144"/>
      <c r="AX63" s="104"/>
      <c r="AY63" s="104"/>
      <c r="AZ63" s="104"/>
      <c r="BA63" s="144"/>
      <c r="BB63" s="104"/>
      <c r="BC63" s="104"/>
      <c r="BD63" s="104"/>
      <c r="BE63" s="144">
        <v>0.25</v>
      </c>
      <c r="BF63" s="104" t="s">
        <v>638</v>
      </c>
      <c r="BG63" s="104"/>
      <c r="BH63" s="104"/>
      <c r="BI63" s="144"/>
      <c r="BJ63" s="104"/>
      <c r="BK63" s="104"/>
      <c r="BL63" s="104"/>
      <c r="BM63" s="144"/>
      <c r="BN63" s="104"/>
      <c r="BO63" s="104"/>
      <c r="BP63" s="104"/>
      <c r="BQ63" s="144">
        <v>0.25</v>
      </c>
      <c r="BR63" s="104" t="s">
        <v>639</v>
      </c>
    </row>
    <row r="64" spans="1:72" ht="150" customHeight="1" x14ac:dyDescent="0.3">
      <c r="A64" s="7"/>
      <c r="B64" s="7"/>
      <c r="C64" s="7"/>
      <c r="D64" s="9" t="s">
        <v>84</v>
      </c>
      <c r="E64" s="9" t="s">
        <v>10</v>
      </c>
      <c r="F64" s="4">
        <v>11</v>
      </c>
      <c r="G64" s="9" t="s">
        <v>86</v>
      </c>
      <c r="H64" s="4">
        <v>76</v>
      </c>
      <c r="I64" s="9" t="s">
        <v>708</v>
      </c>
      <c r="J64" s="9" t="s">
        <v>709</v>
      </c>
      <c r="K64" s="6">
        <v>43466</v>
      </c>
      <c r="L64" s="6">
        <v>43830</v>
      </c>
      <c r="M64" s="10">
        <v>90000000</v>
      </c>
      <c r="N64" s="141"/>
      <c r="O64" s="141"/>
      <c r="P64" s="6" t="s">
        <v>640</v>
      </c>
      <c r="Q64" s="104" t="s">
        <v>641</v>
      </c>
      <c r="R64" s="4">
        <v>2</v>
      </c>
      <c r="S64" s="104" t="s">
        <v>267</v>
      </c>
      <c r="T64" s="104" t="s">
        <v>84</v>
      </c>
      <c r="U64" s="104" t="s">
        <v>250</v>
      </c>
      <c r="V64" s="104" t="s">
        <v>642</v>
      </c>
      <c r="W64" s="104"/>
      <c r="X64" s="104"/>
      <c r="Y64" s="144"/>
      <c r="Z64" s="104"/>
      <c r="AA64" s="104"/>
      <c r="AB64" s="104"/>
      <c r="AC64" s="144"/>
      <c r="AD64" s="104"/>
      <c r="AE64" s="104"/>
      <c r="AF64" s="104"/>
      <c r="AG64" s="144">
        <v>0.25</v>
      </c>
      <c r="AH64" s="104" t="s">
        <v>643</v>
      </c>
      <c r="AI64" s="104"/>
      <c r="AJ64" s="104"/>
      <c r="AK64" s="144"/>
      <c r="AL64" s="104"/>
      <c r="AM64" s="104"/>
      <c r="AN64" s="104"/>
      <c r="AO64" s="144"/>
      <c r="AP64" s="104"/>
      <c r="AQ64" s="104"/>
      <c r="AR64" s="104"/>
      <c r="AS64" s="144">
        <v>0.25</v>
      </c>
      <c r="AT64" s="104" t="s">
        <v>644</v>
      </c>
      <c r="AU64" s="104"/>
      <c r="AV64" s="104"/>
      <c r="AW64" s="144"/>
      <c r="AX64" s="104"/>
      <c r="AY64" s="104"/>
      <c r="AZ64" s="104"/>
      <c r="BA64" s="144"/>
      <c r="BB64" s="104"/>
      <c r="BC64" s="104"/>
      <c r="BD64" s="104"/>
      <c r="BE64" s="144">
        <v>0.25</v>
      </c>
      <c r="BF64" s="104" t="s">
        <v>645</v>
      </c>
      <c r="BG64" s="104"/>
      <c r="BH64" s="104"/>
      <c r="BI64" s="144"/>
      <c r="BJ64" s="104"/>
      <c r="BK64" s="104"/>
      <c r="BL64" s="104"/>
      <c r="BM64" s="144"/>
      <c r="BN64" s="104"/>
      <c r="BO64" s="104"/>
      <c r="BP64" s="104"/>
      <c r="BQ64" s="144">
        <v>0.25</v>
      </c>
      <c r="BR64" s="104" t="s">
        <v>646</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621</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710</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711</v>
      </c>
      <c r="J70" s="9" t="s">
        <v>712</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713</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713</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713</v>
      </c>
      <c r="J73" s="9" t="s">
        <v>714</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713</v>
      </c>
      <c r="J74" s="9" t="s">
        <v>715</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716</v>
      </c>
      <c r="J75" s="9" t="s">
        <v>34</v>
      </c>
      <c r="K75" s="6">
        <v>43466</v>
      </c>
      <c r="L75" s="6">
        <v>43830</v>
      </c>
      <c r="M75" s="10">
        <v>604000000</v>
      </c>
      <c r="N75" s="141"/>
      <c r="O75" s="141"/>
      <c r="P75" s="6" t="s">
        <v>592</v>
      </c>
      <c r="Q75" s="104" t="s">
        <v>748</v>
      </c>
      <c r="R75" s="104" t="s">
        <v>749</v>
      </c>
      <c r="S75" s="104"/>
      <c r="T75" s="104"/>
      <c r="U75" s="104"/>
      <c r="V75" s="104" t="s">
        <v>593</v>
      </c>
      <c r="W75" s="104"/>
      <c r="X75" s="104"/>
      <c r="Y75" s="183">
        <v>8.3299999999999999E-2</v>
      </c>
      <c r="Z75" s="104" t="s">
        <v>750</v>
      </c>
      <c r="AA75" s="104"/>
      <c r="AB75" s="104"/>
      <c r="AC75" s="183">
        <v>8.3299999999999999E-2</v>
      </c>
      <c r="AD75" s="104" t="s">
        <v>750</v>
      </c>
      <c r="AE75" s="104"/>
      <c r="AF75" s="104"/>
      <c r="AG75" s="183">
        <v>8.3299999999999999E-2</v>
      </c>
      <c r="AH75" s="104" t="s">
        <v>750</v>
      </c>
      <c r="AI75" s="104"/>
      <c r="AJ75" s="104"/>
      <c r="AK75" s="183">
        <v>8.3299999999999999E-2</v>
      </c>
      <c r="AL75" s="104" t="s">
        <v>750</v>
      </c>
      <c r="AM75" s="104"/>
      <c r="AN75" s="104"/>
      <c r="AO75" s="183">
        <v>8.3299999999999999E-2</v>
      </c>
      <c r="AP75" s="104" t="s">
        <v>750</v>
      </c>
      <c r="AQ75" s="104"/>
      <c r="AR75" s="104"/>
      <c r="AS75" s="183">
        <v>8.3299999999999999E-2</v>
      </c>
      <c r="AT75" s="104" t="s">
        <v>750</v>
      </c>
      <c r="AU75" s="104"/>
      <c r="AV75" s="104"/>
      <c r="AW75" s="183">
        <v>8.3299999999999999E-2</v>
      </c>
      <c r="AX75" s="104" t="s">
        <v>750</v>
      </c>
      <c r="AY75" s="104"/>
      <c r="AZ75" s="104"/>
      <c r="BA75" s="183">
        <v>8.3299999999999999E-2</v>
      </c>
      <c r="BB75" s="104" t="s">
        <v>750</v>
      </c>
      <c r="BC75" s="104"/>
      <c r="BD75" s="104"/>
      <c r="BE75" s="183">
        <v>8.3299999999999999E-2</v>
      </c>
      <c r="BF75" s="104" t="s">
        <v>750</v>
      </c>
      <c r="BG75" s="104"/>
      <c r="BH75" s="104"/>
      <c r="BI75" s="183">
        <v>8.3299999999999999E-2</v>
      </c>
      <c r="BJ75" s="104" t="s">
        <v>750</v>
      </c>
      <c r="BK75" s="104"/>
      <c r="BL75" s="104"/>
      <c r="BM75" s="183">
        <v>8.3299999999999999E-2</v>
      </c>
      <c r="BN75" s="104" t="s">
        <v>750</v>
      </c>
      <c r="BO75" s="104"/>
      <c r="BP75" s="104"/>
      <c r="BQ75" s="183">
        <v>8.3299999999999999E-2</v>
      </c>
      <c r="BR75" s="104" t="s">
        <v>750</v>
      </c>
    </row>
    <row r="76" spans="1:72" ht="135" customHeight="1" x14ac:dyDescent="0.3">
      <c r="A76" s="7"/>
      <c r="B76" s="7"/>
      <c r="C76" s="7"/>
      <c r="D76" s="9" t="s">
        <v>89</v>
      </c>
      <c r="E76" s="9" t="s">
        <v>10</v>
      </c>
      <c r="F76" s="4">
        <v>14</v>
      </c>
      <c r="G76" s="9" t="s">
        <v>34</v>
      </c>
      <c r="H76" s="4"/>
      <c r="I76" s="168" t="s">
        <v>716</v>
      </c>
      <c r="J76" s="9" t="s">
        <v>35</v>
      </c>
      <c r="K76" s="6"/>
      <c r="L76" s="6"/>
      <c r="M76" s="10"/>
      <c r="N76" s="141"/>
      <c r="O76" s="141"/>
      <c r="P76" s="6" t="s">
        <v>751</v>
      </c>
      <c r="Q76" s="104" t="s">
        <v>752</v>
      </c>
      <c r="R76" s="104" t="s">
        <v>753</v>
      </c>
      <c r="S76" s="104"/>
      <c r="T76" s="104"/>
      <c r="U76" s="104"/>
      <c r="V76" s="104" t="s">
        <v>593</v>
      </c>
      <c r="W76" s="104"/>
      <c r="X76" s="104"/>
      <c r="Y76" s="183">
        <v>8.3299999999999999E-2</v>
      </c>
      <c r="Z76" s="104" t="s">
        <v>754</v>
      </c>
      <c r="AA76" s="104"/>
      <c r="AB76" s="104"/>
      <c r="AC76" s="183">
        <v>8.3299999999999999E-2</v>
      </c>
      <c r="AD76" s="104" t="s">
        <v>754</v>
      </c>
      <c r="AE76" s="104"/>
      <c r="AF76" s="104"/>
      <c r="AG76" s="183">
        <v>8.3299999999999999E-2</v>
      </c>
      <c r="AH76" s="104" t="s">
        <v>754</v>
      </c>
      <c r="AI76" s="104"/>
      <c r="AJ76" s="104"/>
      <c r="AK76" s="183">
        <v>8.3299999999999999E-2</v>
      </c>
      <c r="AL76" s="104" t="s">
        <v>754</v>
      </c>
      <c r="AM76" s="104"/>
      <c r="AN76" s="104"/>
      <c r="AO76" s="183">
        <v>8.3299999999999999E-2</v>
      </c>
      <c r="AP76" s="104" t="s">
        <v>754</v>
      </c>
      <c r="AQ76" s="104"/>
      <c r="AR76" s="104"/>
      <c r="AS76" s="183">
        <v>8.3299999999999999E-2</v>
      </c>
      <c r="AT76" s="104" t="s">
        <v>754</v>
      </c>
      <c r="AU76" s="104"/>
      <c r="AV76" s="104"/>
      <c r="AW76" s="183">
        <v>8.3299999999999999E-2</v>
      </c>
      <c r="AX76" s="104" t="s">
        <v>754</v>
      </c>
      <c r="AY76" s="104"/>
      <c r="AZ76" s="104"/>
      <c r="BA76" s="183">
        <v>8.3299999999999999E-2</v>
      </c>
      <c r="BB76" s="104" t="s">
        <v>754</v>
      </c>
      <c r="BC76" s="104"/>
      <c r="BD76" s="104"/>
      <c r="BE76" s="183">
        <v>8.3299999999999999E-2</v>
      </c>
      <c r="BF76" s="104" t="s">
        <v>754</v>
      </c>
      <c r="BG76" s="104"/>
      <c r="BH76" s="104"/>
      <c r="BI76" s="183">
        <v>8.3299999999999999E-2</v>
      </c>
      <c r="BJ76" s="104" t="s">
        <v>754</v>
      </c>
      <c r="BK76" s="104"/>
      <c r="BL76" s="104"/>
      <c r="BM76" s="183">
        <v>8.3299999999999999E-2</v>
      </c>
      <c r="BN76" s="104" t="s">
        <v>754</v>
      </c>
      <c r="BO76" s="104"/>
      <c r="BP76" s="104"/>
      <c r="BQ76" s="183">
        <v>8.3299999999999999E-2</v>
      </c>
      <c r="BR76" s="104" t="s">
        <v>754</v>
      </c>
    </row>
    <row r="77" spans="1:72" ht="135" customHeight="1" x14ac:dyDescent="0.3">
      <c r="A77" s="7"/>
      <c r="B77" s="7"/>
      <c r="C77" s="7"/>
      <c r="D77" s="9" t="s">
        <v>89</v>
      </c>
      <c r="E77" s="9" t="s">
        <v>10</v>
      </c>
      <c r="F77" s="4">
        <v>15</v>
      </c>
      <c r="G77" s="9" t="s">
        <v>35</v>
      </c>
      <c r="H77" s="4">
        <v>51</v>
      </c>
      <c r="I77" s="168" t="s">
        <v>717</v>
      </c>
      <c r="J77" s="9" t="s">
        <v>718</v>
      </c>
      <c r="K77" s="6">
        <v>43466</v>
      </c>
      <c r="L77" s="6">
        <v>43830</v>
      </c>
      <c r="M77" s="10">
        <v>565817133</v>
      </c>
      <c r="N77" s="141"/>
      <c r="O77" s="141"/>
      <c r="P77" s="6" t="s">
        <v>592</v>
      </c>
      <c r="Q77" s="104"/>
      <c r="R77" s="104" t="s">
        <v>755</v>
      </c>
      <c r="S77" s="104"/>
      <c r="T77" s="104"/>
      <c r="U77" s="104"/>
      <c r="V77" s="104" t="s">
        <v>593</v>
      </c>
      <c r="W77" s="104"/>
      <c r="X77" s="104"/>
      <c r="Y77" s="184">
        <f>SUM((8.33%)+(9.09%*4))/5</f>
        <v>8.9379999999999987E-2</v>
      </c>
      <c r="Z77" s="104" t="s">
        <v>756</v>
      </c>
      <c r="AA77" s="104"/>
      <c r="AB77" s="104"/>
      <c r="AC77" s="184">
        <f>SUM((8.33%)+(9.09%*4))/5</f>
        <v>8.9379999999999987E-2</v>
      </c>
      <c r="AD77" s="104" t="s">
        <v>756</v>
      </c>
      <c r="AE77" s="104"/>
      <c r="AF77" s="104"/>
      <c r="AG77" s="184">
        <f>SUM((8.33%)+(9.09%*4))/5</f>
        <v>8.9379999999999987E-2</v>
      </c>
      <c r="AH77" s="104" t="s">
        <v>756</v>
      </c>
      <c r="AI77" s="104"/>
      <c r="AJ77" s="104"/>
      <c r="AK77" s="184">
        <f>SUM((8.33%)+(9.09%*4))/5</f>
        <v>8.9379999999999987E-2</v>
      </c>
      <c r="AL77" s="104" t="s">
        <v>756</v>
      </c>
      <c r="AM77" s="104"/>
      <c r="AN77" s="104"/>
      <c r="AO77" s="184">
        <f>SUM((8.33%)+(9.09%*4))/5</f>
        <v>8.9379999999999987E-2</v>
      </c>
      <c r="AP77" s="104" t="s">
        <v>756</v>
      </c>
      <c r="AQ77" s="104"/>
      <c r="AR77" s="104"/>
      <c r="AS77" s="184">
        <f>SUM((8.33%)+(9.09%*4))/5</f>
        <v>8.9379999999999987E-2</v>
      </c>
      <c r="AT77" s="104" t="s">
        <v>756</v>
      </c>
      <c r="AU77" s="104"/>
      <c r="AV77" s="104"/>
      <c r="AW77" s="184">
        <f>SUM((8.33%)+(9.09%*4))/5</f>
        <v>8.9379999999999987E-2</v>
      </c>
      <c r="AX77" s="104" t="s">
        <v>756</v>
      </c>
      <c r="AY77" s="104"/>
      <c r="AZ77" s="104"/>
      <c r="BA77" s="184">
        <f>SUM((8.33%)+(9.09%*4))/5</f>
        <v>8.9379999999999987E-2</v>
      </c>
      <c r="BB77" s="104" t="s">
        <v>756</v>
      </c>
      <c r="BC77" s="104"/>
      <c r="BD77" s="104"/>
      <c r="BE77" s="184">
        <f>SUM((8.33%)+(9.09%*4))/5</f>
        <v>8.9379999999999987E-2</v>
      </c>
      <c r="BF77" s="104" t="s">
        <v>756</v>
      </c>
      <c r="BG77" s="104"/>
      <c r="BH77" s="104"/>
      <c r="BI77" s="184">
        <f>SUM((8.33%)+(9.09%*4))/5</f>
        <v>8.9379999999999987E-2</v>
      </c>
      <c r="BJ77" s="104" t="s">
        <v>756</v>
      </c>
      <c r="BK77" s="104"/>
      <c r="BL77" s="104"/>
      <c r="BM77" s="184">
        <f>SUM((8.33%)+(9.09%*4))/5</f>
        <v>8.9379999999999987E-2</v>
      </c>
      <c r="BN77" s="104" t="s">
        <v>756</v>
      </c>
      <c r="BO77" s="104"/>
      <c r="BP77" s="104"/>
      <c r="BQ77" s="183">
        <v>8.3299999999999999E-2</v>
      </c>
      <c r="BR77" s="104" t="s">
        <v>756</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654</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659</v>
      </c>
      <c r="J79" s="9"/>
      <c r="K79" s="6">
        <v>43466</v>
      </c>
      <c r="L79" s="6">
        <v>43830</v>
      </c>
      <c r="M79" s="10">
        <v>600000000</v>
      </c>
      <c r="N79" s="141"/>
      <c r="O79" s="141"/>
      <c r="P79" s="6" t="s">
        <v>626</v>
      </c>
      <c r="Q79" s="104" t="s">
        <v>627</v>
      </c>
      <c r="R79" s="4">
        <v>15</v>
      </c>
      <c r="S79" s="104" t="s">
        <v>287</v>
      </c>
      <c r="T79" s="104" t="s">
        <v>628</v>
      </c>
      <c r="U79" s="104"/>
      <c r="V79" s="104" t="s">
        <v>629</v>
      </c>
      <c r="W79" s="104"/>
      <c r="X79" s="104"/>
      <c r="Y79" s="144"/>
      <c r="Z79" s="104"/>
      <c r="AA79" s="104"/>
      <c r="AB79" s="104"/>
      <c r="AC79" s="144">
        <v>0.2</v>
      </c>
      <c r="AD79" s="104" t="s">
        <v>622</v>
      </c>
      <c r="AE79" s="104"/>
      <c r="AF79" s="104"/>
      <c r="AG79" s="144">
        <v>0.15</v>
      </c>
      <c r="AH79" s="104" t="s">
        <v>624</v>
      </c>
      <c r="AI79" s="104"/>
      <c r="AJ79" s="104"/>
      <c r="AK79" s="166">
        <v>0.1</v>
      </c>
      <c r="AL79" s="104" t="s">
        <v>625</v>
      </c>
      <c r="AM79" s="104"/>
      <c r="AN79" s="104"/>
      <c r="AO79" s="166">
        <v>0.3</v>
      </c>
      <c r="AP79" s="104" t="s">
        <v>623</v>
      </c>
      <c r="AQ79" s="104"/>
      <c r="AR79" s="104"/>
      <c r="AS79" s="166">
        <v>0.25</v>
      </c>
      <c r="AT79" s="104" t="s">
        <v>623</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658</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719</v>
      </c>
      <c r="J81" s="9" t="s">
        <v>720</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721</v>
      </c>
      <c r="J82" s="9" t="s">
        <v>722</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724</v>
      </c>
      <c r="J83" s="9" t="s">
        <v>723</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657</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656</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725</v>
      </c>
      <c r="J86" s="9" t="s">
        <v>726</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725</v>
      </c>
      <c r="J87" s="9" t="s">
        <v>727</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721</v>
      </c>
      <c r="J88" s="9" t="s">
        <v>728</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721</v>
      </c>
      <c r="J89" s="9" t="s">
        <v>729</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655</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611</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611</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611</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611</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611</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611</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611</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611</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611</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611</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731</v>
      </c>
      <c r="J106" s="9" t="s">
        <v>730</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694</v>
      </c>
      <c r="J107" s="9" t="s">
        <v>732</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733</v>
      </c>
      <c r="J108" s="9" t="s">
        <v>734</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735</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733</v>
      </c>
      <c r="J110" s="9" t="s">
        <v>736</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612</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612</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612</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612</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603</v>
      </c>
      <c r="K116" s="6">
        <v>43466</v>
      </c>
      <c r="L116" s="6">
        <v>43830</v>
      </c>
      <c r="M116" s="10">
        <v>69611520</v>
      </c>
      <c r="N116" s="6"/>
      <c r="O116" s="6"/>
      <c r="P116" s="6"/>
      <c r="Q116" s="104"/>
      <c r="R116" s="4"/>
      <c r="S116" s="104"/>
      <c r="T116" s="104" t="s">
        <v>443</v>
      </c>
      <c r="U116" s="104" t="s">
        <v>612</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604</v>
      </c>
      <c r="Q117" s="104" t="s">
        <v>428</v>
      </c>
      <c r="R117" s="4">
        <v>2</v>
      </c>
      <c r="S117" s="104" t="s">
        <v>605</v>
      </c>
      <c r="T117" s="104" t="s">
        <v>443</v>
      </c>
      <c r="U117" s="104" t="s">
        <v>612</v>
      </c>
      <c r="V117" s="104" t="s">
        <v>606</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612</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594</v>
      </c>
      <c r="J119" s="9" t="s">
        <v>479</v>
      </c>
      <c r="K119" s="6">
        <v>43466</v>
      </c>
      <c r="L119" s="6">
        <v>43830</v>
      </c>
      <c r="M119" s="10">
        <v>30000000</v>
      </c>
      <c r="N119" s="6"/>
      <c r="O119" s="6"/>
      <c r="P119" s="6" t="s">
        <v>480</v>
      </c>
      <c r="Q119" s="104" t="s">
        <v>481</v>
      </c>
      <c r="R119" s="4">
        <v>4</v>
      </c>
      <c r="S119" s="104" t="s">
        <v>267</v>
      </c>
      <c r="T119" s="104" t="s">
        <v>443</v>
      </c>
      <c r="U119" s="104" t="s">
        <v>612</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607</v>
      </c>
      <c r="S120" s="156" t="s">
        <v>608</v>
      </c>
      <c r="T120" s="104" t="s">
        <v>443</v>
      </c>
      <c r="U120" s="104" t="s">
        <v>612</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595</v>
      </c>
      <c r="K121" s="6">
        <v>43466</v>
      </c>
      <c r="L121" s="6">
        <v>43830</v>
      </c>
      <c r="M121" s="10">
        <v>66000000</v>
      </c>
      <c r="N121" s="6"/>
      <c r="O121" s="6"/>
      <c r="P121" s="6" t="s">
        <v>596</v>
      </c>
      <c r="Q121" s="104" t="s">
        <v>597</v>
      </c>
      <c r="R121" s="4">
        <v>1</v>
      </c>
      <c r="S121" s="104" t="s">
        <v>598</v>
      </c>
      <c r="T121" s="104" t="s">
        <v>443</v>
      </c>
      <c r="U121" s="104" t="s">
        <v>490</v>
      </c>
      <c r="V121" s="104" t="s">
        <v>490</v>
      </c>
      <c r="W121" s="104"/>
      <c r="X121" s="104"/>
      <c r="Y121" s="104"/>
      <c r="Z121" s="104"/>
      <c r="AA121" s="104"/>
      <c r="AB121" s="104"/>
      <c r="AC121" s="144"/>
      <c r="AD121" s="104"/>
      <c r="AE121" s="104"/>
      <c r="AF121" s="104"/>
      <c r="AG121" s="144">
        <v>0.25</v>
      </c>
      <c r="AH121" s="104" t="s">
        <v>599</v>
      </c>
      <c r="AI121" s="104"/>
      <c r="AJ121" s="104"/>
      <c r="AK121" s="144"/>
      <c r="AL121" s="104"/>
      <c r="AM121" s="104"/>
      <c r="AN121" s="104"/>
      <c r="AO121" s="144">
        <v>0.25</v>
      </c>
      <c r="AP121" s="146" t="s">
        <v>600</v>
      </c>
      <c r="AQ121" s="104"/>
      <c r="AR121" s="104"/>
      <c r="AS121" s="144"/>
      <c r="AT121" s="104"/>
      <c r="AU121" s="104"/>
      <c r="AV121" s="104"/>
      <c r="AW121" s="144">
        <v>0.25</v>
      </c>
      <c r="AX121" s="146" t="s">
        <v>601</v>
      </c>
      <c r="AY121" s="104"/>
      <c r="AZ121" s="104"/>
      <c r="BA121" s="144"/>
      <c r="BB121" s="104"/>
      <c r="BC121" s="104"/>
      <c r="BD121" s="104"/>
      <c r="BE121" s="144"/>
      <c r="BF121" s="104"/>
      <c r="BG121" s="104"/>
      <c r="BH121" s="104"/>
      <c r="BI121" s="165">
        <v>0.25</v>
      </c>
      <c r="BJ121" s="146" t="s">
        <v>602</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603</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615</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603</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603</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603</v>
      </c>
      <c r="K127" s="6">
        <v>43466</v>
      </c>
      <c r="L127" s="6">
        <v>43830</v>
      </c>
      <c r="M127" s="10">
        <v>50000000</v>
      </c>
      <c r="N127" s="6"/>
      <c r="O127" s="6"/>
      <c r="P127" s="6"/>
      <c r="Q127" s="104"/>
      <c r="R127" s="4"/>
      <c r="S127" s="104"/>
      <c r="T127" s="104"/>
      <c r="U127" s="104" t="s">
        <v>613</v>
      </c>
      <c r="V127" s="104" t="s">
        <v>613</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603</v>
      </c>
      <c r="K128" s="6">
        <v>43466</v>
      </c>
      <c r="L128" s="6">
        <v>43830</v>
      </c>
      <c r="M128" s="10">
        <v>210000000</v>
      </c>
      <c r="N128" s="6"/>
      <c r="O128" s="6"/>
      <c r="P128" s="6"/>
      <c r="Q128" s="104"/>
      <c r="R128" s="4"/>
      <c r="S128" s="104"/>
      <c r="T128" s="104"/>
      <c r="U128" s="104" t="s">
        <v>613</v>
      </c>
      <c r="V128" s="104" t="s">
        <v>613</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609</v>
      </c>
      <c r="J129" s="170" t="s">
        <v>603</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610</v>
      </c>
      <c r="J130" s="170" t="s">
        <v>603</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725</v>
      </c>
      <c r="J131" s="172" t="s">
        <v>737</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739</v>
      </c>
      <c r="J132" s="9" t="s">
        <v>738</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741</v>
      </c>
      <c r="J133" s="5" t="s">
        <v>740</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742</v>
      </c>
      <c r="J134" s="9" t="s">
        <v>743</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745</v>
      </c>
      <c r="J135" s="9" t="s">
        <v>744</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H12:BH13"/>
    <mergeCell ref="BI12:BI13"/>
    <mergeCell ref="BJ12:BJ13"/>
    <mergeCell ref="BK12:BK13"/>
    <mergeCell ref="BC12:BC13"/>
    <mergeCell ref="BD12:BD13"/>
    <mergeCell ref="BE12:BE13"/>
    <mergeCell ref="BF12:BF13"/>
    <mergeCell ref="BG12:BG13"/>
    <mergeCell ref="AM12:AM13"/>
    <mergeCell ref="AN12:AN13"/>
    <mergeCell ref="AO12:AO13"/>
    <mergeCell ref="AP12:AP13"/>
    <mergeCell ref="AK12:AK13"/>
    <mergeCell ref="AL12:AL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8"/>
  <sheetViews>
    <sheetView showGridLines="0" zoomScale="80" zoomScaleNormal="80" workbookViewId="0">
      <pane xSplit="1" ySplit="2" topLeftCell="B3" activePane="bottomRight" state="frozen"/>
      <selection pane="topRight" activeCell="B1" sqref="B1"/>
      <selection pane="bottomLeft" activeCell="A3" sqref="A3"/>
      <selection pane="bottomRight" activeCell="J10" sqref="J10"/>
    </sheetView>
  </sheetViews>
  <sheetFormatPr baseColWidth="10" defaultColWidth="10.85546875" defaultRowHeight="12" zeroHeight="1" x14ac:dyDescent="0.25"/>
  <cols>
    <col min="1" max="1" width="15.7109375" style="299" customWidth="1"/>
    <col min="2" max="2" width="42.85546875" style="299" customWidth="1"/>
    <col min="3" max="3" width="33.5703125" style="299" customWidth="1"/>
    <col min="4" max="4" width="21" style="299" customWidth="1"/>
    <col min="5" max="5" width="19.7109375" style="298" customWidth="1"/>
    <col min="6" max="6" width="20" style="341" customWidth="1"/>
    <col min="7" max="7" width="20.5703125" style="341" customWidth="1"/>
    <col min="8" max="8" width="15.140625" style="341" customWidth="1"/>
    <col min="9" max="9" width="19.28515625" style="341" customWidth="1"/>
    <col min="10" max="16384" width="10.85546875" style="299"/>
  </cols>
  <sheetData>
    <row r="1" spans="1:9" s="321" customFormat="1" ht="33.75" customHeight="1" thickBot="1" x14ac:dyDescent="0.3">
      <c r="A1" s="317"/>
      <c r="B1" s="318"/>
      <c r="C1" s="319"/>
      <c r="D1" s="320"/>
      <c r="E1" s="303" t="s">
        <v>766</v>
      </c>
      <c r="F1" s="304">
        <f>SUM(F3:F11)</f>
        <v>2160516803</v>
      </c>
      <c r="G1" s="304">
        <f>SUM(G3:G11)</f>
        <v>2417500000</v>
      </c>
      <c r="H1" s="304">
        <f>SUM(H3:H11)</f>
        <v>0</v>
      </c>
      <c r="I1" s="305">
        <f>SUM(I3:I11)</f>
        <v>4578016803</v>
      </c>
    </row>
    <row r="2" spans="1:9" s="302" customFormat="1" ht="56.25" customHeight="1" x14ac:dyDescent="0.25">
      <c r="A2" s="433" t="s">
        <v>1029</v>
      </c>
      <c r="B2" s="389" t="s">
        <v>1031</v>
      </c>
      <c r="C2" s="307" t="s">
        <v>111</v>
      </c>
      <c r="D2" s="307" t="s">
        <v>112</v>
      </c>
      <c r="E2" s="307" t="s">
        <v>113</v>
      </c>
      <c r="F2" s="315" t="s">
        <v>1126</v>
      </c>
      <c r="G2" s="315" t="s">
        <v>1127</v>
      </c>
      <c r="H2" s="315" t="s">
        <v>1128</v>
      </c>
      <c r="I2" s="381" t="s">
        <v>1112</v>
      </c>
    </row>
    <row r="3" spans="1:9" s="312" customFormat="1" ht="66" customHeight="1" x14ac:dyDescent="0.25">
      <c r="A3" s="416" t="s">
        <v>1077</v>
      </c>
      <c r="B3" s="414" t="s">
        <v>1199</v>
      </c>
      <c r="C3" s="322" t="s">
        <v>1200</v>
      </c>
      <c r="D3" s="322" t="s">
        <v>1063</v>
      </c>
      <c r="E3" s="311">
        <v>8</v>
      </c>
      <c r="F3" s="331">
        <v>280000000</v>
      </c>
      <c r="G3" s="331"/>
      <c r="H3" s="331"/>
      <c r="I3" s="351">
        <f>SUM(F3:G3)</f>
        <v>280000000</v>
      </c>
    </row>
    <row r="4" spans="1:9" s="312" customFormat="1" ht="116.25" customHeight="1" x14ac:dyDescent="0.25">
      <c r="A4" s="416" t="s">
        <v>1079</v>
      </c>
      <c r="B4" s="414" t="s">
        <v>1201</v>
      </c>
      <c r="C4" s="322" t="s">
        <v>1202</v>
      </c>
      <c r="D4" s="322" t="s">
        <v>1134</v>
      </c>
      <c r="E4" s="311">
        <v>10</v>
      </c>
      <c r="F4" s="331">
        <v>602732956</v>
      </c>
      <c r="G4" s="331"/>
      <c r="H4" s="331"/>
      <c r="I4" s="351">
        <f t="shared" ref="I4:I7" si="0">SUM(F4:G4)</f>
        <v>602732956</v>
      </c>
    </row>
    <row r="5" spans="1:9" s="312" customFormat="1" ht="110.25" customHeight="1" x14ac:dyDescent="0.25">
      <c r="A5" s="618" t="s">
        <v>1080</v>
      </c>
      <c r="B5" s="414" t="s">
        <v>1203</v>
      </c>
      <c r="C5" s="322" t="s">
        <v>1204</v>
      </c>
      <c r="D5" s="322" t="s">
        <v>1065</v>
      </c>
      <c r="E5" s="311">
        <v>8</v>
      </c>
      <c r="F5" s="589">
        <v>828443692</v>
      </c>
      <c r="G5" s="580"/>
      <c r="H5" s="348"/>
      <c r="I5" s="591">
        <f t="shared" si="0"/>
        <v>828443692</v>
      </c>
    </row>
    <row r="6" spans="1:9" s="312" customFormat="1" ht="88.5" customHeight="1" x14ac:dyDescent="0.25">
      <c r="A6" s="619"/>
      <c r="B6" s="414" t="s">
        <v>1064</v>
      </c>
      <c r="C6" s="322" t="s">
        <v>1205</v>
      </c>
      <c r="D6" s="322" t="s">
        <v>1206</v>
      </c>
      <c r="E6" s="311">
        <v>1</v>
      </c>
      <c r="F6" s="589"/>
      <c r="G6" s="582"/>
      <c r="H6" s="349"/>
      <c r="I6" s="593"/>
    </row>
    <row r="7" spans="1:9" s="312" customFormat="1" ht="102" customHeight="1" thickBot="1" x14ac:dyDescent="0.3">
      <c r="A7" s="416" t="s">
        <v>1081</v>
      </c>
      <c r="B7" s="414" t="s">
        <v>1207</v>
      </c>
      <c r="C7" s="322" t="s">
        <v>1208</v>
      </c>
      <c r="D7" s="322" t="s">
        <v>1209</v>
      </c>
      <c r="E7" s="311">
        <v>8</v>
      </c>
      <c r="F7" s="331">
        <v>327340000</v>
      </c>
      <c r="G7" s="331"/>
      <c r="H7" s="331"/>
      <c r="I7" s="351">
        <f t="shared" si="0"/>
        <v>327340000</v>
      </c>
    </row>
    <row r="8" spans="1:9" s="302" customFormat="1" ht="56.25" customHeight="1" x14ac:dyDescent="0.25">
      <c r="A8" s="433" t="s">
        <v>1029</v>
      </c>
      <c r="B8" s="389" t="s">
        <v>1031</v>
      </c>
      <c r="C8" s="307" t="s">
        <v>111</v>
      </c>
      <c r="D8" s="307" t="s">
        <v>112</v>
      </c>
      <c r="E8" s="307" t="s">
        <v>113</v>
      </c>
      <c r="F8" s="315" t="s">
        <v>1126</v>
      </c>
      <c r="G8" s="315" t="s">
        <v>1127</v>
      </c>
      <c r="H8" s="315" t="s">
        <v>1128</v>
      </c>
      <c r="I8" s="381" t="s">
        <v>1112</v>
      </c>
    </row>
    <row r="9" spans="1:9" s="312" customFormat="1" ht="83.25" customHeight="1" x14ac:dyDescent="0.25">
      <c r="A9" s="416" t="s">
        <v>1082</v>
      </c>
      <c r="B9" s="434" t="s">
        <v>1210</v>
      </c>
      <c r="C9" s="374" t="s">
        <v>1208</v>
      </c>
      <c r="D9" s="374" t="s">
        <v>1209</v>
      </c>
      <c r="E9" s="316">
        <v>4</v>
      </c>
      <c r="F9" s="340">
        <v>122000155</v>
      </c>
      <c r="G9" s="340"/>
      <c r="H9" s="340"/>
      <c r="I9" s="390">
        <f t="shared" ref="I9:I11" si="1">SUM(F9:G9)</f>
        <v>122000155</v>
      </c>
    </row>
    <row r="10" spans="1:9" s="312" customFormat="1" ht="106.5" customHeight="1" x14ac:dyDescent="0.25">
      <c r="A10" s="416" t="s">
        <v>1078</v>
      </c>
      <c r="B10" s="434" t="s">
        <v>1211</v>
      </c>
      <c r="C10" s="374" t="s">
        <v>1212</v>
      </c>
      <c r="D10" s="374" t="s">
        <v>1066</v>
      </c>
      <c r="E10" s="316" t="s">
        <v>1213</v>
      </c>
      <c r="F10" s="340"/>
      <c r="G10" s="340">
        <v>2417500000</v>
      </c>
      <c r="H10" s="340"/>
      <c r="I10" s="390">
        <f t="shared" si="1"/>
        <v>2417500000</v>
      </c>
    </row>
    <row r="11" spans="1:9" s="312" customFormat="1" ht="125.25" customHeight="1" thickBot="1" x14ac:dyDescent="0.3">
      <c r="A11" s="417" t="s">
        <v>1083</v>
      </c>
      <c r="B11" s="435" t="s">
        <v>1214</v>
      </c>
      <c r="C11" s="391" t="s">
        <v>1215</v>
      </c>
      <c r="D11" s="391" t="s">
        <v>428</v>
      </c>
      <c r="E11" s="392">
        <v>2</v>
      </c>
      <c r="F11" s="393"/>
      <c r="G11" s="393"/>
      <c r="H11" s="393"/>
      <c r="I11" s="394">
        <f t="shared" si="1"/>
        <v>0</v>
      </c>
    </row>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mergeCells count="4">
    <mergeCell ref="A5:A6"/>
    <mergeCell ref="F5:F6"/>
    <mergeCell ref="G5:G6"/>
    <mergeCell ref="I5:I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showGridLines="0" zoomScale="90" zoomScaleNormal="90" workbookViewId="0">
      <pane xSplit="1" ySplit="2" topLeftCell="C3" activePane="bottomRight" state="frozen"/>
      <selection pane="topRight" activeCell="B1" sqref="B1"/>
      <selection pane="bottomLeft" activeCell="A3" sqref="A3"/>
      <selection pane="bottomRight" activeCell="L4" sqref="L4"/>
    </sheetView>
  </sheetViews>
  <sheetFormatPr baseColWidth="10" defaultColWidth="10.5703125" defaultRowHeight="12" zeroHeight="1" x14ac:dyDescent="0.25"/>
  <cols>
    <col min="1" max="1" width="13.42578125" style="299" customWidth="1"/>
    <col min="2" max="2" width="42.7109375" style="299" customWidth="1"/>
    <col min="3" max="3" width="32.7109375" style="299" customWidth="1"/>
    <col min="4" max="4" width="37.5703125" style="299" customWidth="1"/>
    <col min="5" max="5" width="31" style="298" customWidth="1"/>
    <col min="6" max="6" width="14.140625" style="341" customWidth="1"/>
    <col min="7" max="7" width="15" style="341" customWidth="1"/>
    <col min="8" max="8" width="15.7109375" style="341" customWidth="1"/>
    <col min="9" max="9" width="16.42578125" style="341" customWidth="1"/>
    <col min="10" max="16384" width="10.5703125" style="299"/>
  </cols>
  <sheetData>
    <row r="1" spans="1:9" s="321" customFormat="1" ht="30" customHeight="1" thickBot="1" x14ac:dyDescent="0.3">
      <c r="A1" s="324"/>
      <c r="B1" s="319"/>
      <c r="C1" s="319"/>
      <c r="D1" s="320"/>
      <c r="E1" s="303" t="s">
        <v>766</v>
      </c>
      <c r="F1" s="304">
        <f>SUM(F3:F16)</f>
        <v>1376215482</v>
      </c>
      <c r="G1" s="304">
        <f t="shared" ref="G1:I1" si="0">SUM(G3:G16)</f>
        <v>1400000000</v>
      </c>
      <c r="H1" s="304">
        <f t="shared" si="0"/>
        <v>0</v>
      </c>
      <c r="I1" s="304">
        <f t="shared" si="0"/>
        <v>2776215482</v>
      </c>
    </row>
    <row r="2" spans="1:9" s="302" customFormat="1" ht="53.25" customHeight="1" x14ac:dyDescent="0.25">
      <c r="A2" s="395" t="s">
        <v>7</v>
      </c>
      <c r="B2" s="420" t="s">
        <v>1062</v>
      </c>
      <c r="C2" s="389" t="s">
        <v>111</v>
      </c>
      <c r="D2" s="307" t="s">
        <v>112</v>
      </c>
      <c r="E2" s="307" t="s">
        <v>113</v>
      </c>
      <c r="F2" s="315" t="s">
        <v>1126</v>
      </c>
      <c r="G2" s="315" t="s">
        <v>1125</v>
      </c>
      <c r="H2" s="315" t="s">
        <v>1263</v>
      </c>
      <c r="I2" s="381" t="s">
        <v>1112</v>
      </c>
    </row>
    <row r="3" spans="1:9" s="312" customFormat="1" ht="24" x14ac:dyDescent="0.25">
      <c r="A3" s="383" t="s">
        <v>1118</v>
      </c>
      <c r="B3" s="421" t="s">
        <v>1283</v>
      </c>
      <c r="C3" s="414" t="s">
        <v>1284</v>
      </c>
      <c r="D3" s="322" t="s">
        <v>1285</v>
      </c>
      <c r="E3" s="311">
        <v>0</v>
      </c>
      <c r="F3" s="331">
        <v>100000000</v>
      </c>
      <c r="G3" s="331"/>
      <c r="H3" s="331"/>
      <c r="I3" s="351">
        <f>F3+G3</f>
        <v>100000000</v>
      </c>
    </row>
    <row r="4" spans="1:9" s="312" customFormat="1" ht="60" x14ac:dyDescent="0.25">
      <c r="A4" s="383" t="s">
        <v>1115</v>
      </c>
      <c r="B4" s="421" t="s">
        <v>1286</v>
      </c>
      <c r="C4" s="414" t="s">
        <v>1287</v>
      </c>
      <c r="D4" s="322" t="s">
        <v>510</v>
      </c>
      <c r="E4" s="311" t="s">
        <v>1288</v>
      </c>
      <c r="F4" s="331">
        <v>140000000</v>
      </c>
      <c r="G4" s="331"/>
      <c r="H4" s="331"/>
      <c r="I4" s="351">
        <f t="shared" ref="I4:I8" si="1">F4+G4</f>
        <v>140000000</v>
      </c>
    </row>
    <row r="5" spans="1:9" s="312" customFormat="1" ht="48" x14ac:dyDescent="0.25">
      <c r="A5" s="383" t="s">
        <v>1113</v>
      </c>
      <c r="B5" s="436" t="s">
        <v>1067</v>
      </c>
      <c r="C5" s="437" t="s">
        <v>1289</v>
      </c>
      <c r="D5" s="375" t="s">
        <v>965</v>
      </c>
      <c r="E5" s="325" t="s">
        <v>1290</v>
      </c>
      <c r="F5" s="331">
        <v>85000000</v>
      </c>
      <c r="G5" s="331"/>
      <c r="H5" s="331"/>
      <c r="I5" s="351">
        <f>F5+G5</f>
        <v>85000000</v>
      </c>
    </row>
    <row r="6" spans="1:9" s="312" customFormat="1" ht="48" x14ac:dyDescent="0.25">
      <c r="A6" s="383" t="s">
        <v>1114</v>
      </c>
      <c r="B6" s="436" t="s">
        <v>1291</v>
      </c>
      <c r="C6" s="437" t="s">
        <v>1429</v>
      </c>
      <c r="D6" s="375" t="s">
        <v>1292</v>
      </c>
      <c r="E6" s="325">
        <v>0.5</v>
      </c>
      <c r="F6" s="331">
        <v>70000000</v>
      </c>
      <c r="G6" s="331"/>
      <c r="H6" s="331"/>
      <c r="I6" s="351">
        <f>F6+G6</f>
        <v>70000000</v>
      </c>
    </row>
    <row r="7" spans="1:9" s="312" customFormat="1" ht="27" customHeight="1" x14ac:dyDescent="0.25">
      <c r="A7" s="383" t="s">
        <v>1116</v>
      </c>
      <c r="B7" s="421" t="s">
        <v>1098</v>
      </c>
      <c r="C7" s="414" t="s">
        <v>1293</v>
      </c>
      <c r="D7" s="322" t="s">
        <v>1099</v>
      </c>
      <c r="E7" s="313">
        <v>0.4</v>
      </c>
      <c r="F7" s="331">
        <v>106800000</v>
      </c>
      <c r="G7" s="331"/>
      <c r="H7" s="331"/>
      <c r="I7" s="351">
        <f t="shared" si="1"/>
        <v>106800000</v>
      </c>
    </row>
    <row r="8" spans="1:9" s="312" customFormat="1" ht="24.75" thickBot="1" x14ac:dyDescent="0.3">
      <c r="A8" s="523" t="s">
        <v>1117</v>
      </c>
      <c r="B8" s="524" t="s">
        <v>1100</v>
      </c>
      <c r="C8" s="437" t="s">
        <v>1294</v>
      </c>
      <c r="D8" s="375" t="s">
        <v>1295</v>
      </c>
      <c r="E8" s="525" t="s">
        <v>1296</v>
      </c>
      <c r="F8" s="526">
        <v>89415482</v>
      </c>
      <c r="G8" s="526"/>
      <c r="H8" s="526"/>
      <c r="I8" s="527">
        <f t="shared" si="1"/>
        <v>89415482</v>
      </c>
    </row>
    <row r="9" spans="1:9" s="302" customFormat="1" ht="53.25" customHeight="1" x14ac:dyDescent="0.25">
      <c r="A9" s="529" t="s">
        <v>7</v>
      </c>
      <c r="B9" s="534" t="s">
        <v>1062</v>
      </c>
      <c r="C9" s="531" t="s">
        <v>111</v>
      </c>
      <c r="D9" s="332" t="s">
        <v>112</v>
      </c>
      <c r="E9" s="332" t="s">
        <v>113</v>
      </c>
      <c r="F9" s="308" t="s">
        <v>1126</v>
      </c>
      <c r="G9" s="308" t="s">
        <v>1125</v>
      </c>
      <c r="H9" s="308" t="s">
        <v>1263</v>
      </c>
      <c r="I9" s="309" t="s">
        <v>1112</v>
      </c>
    </row>
    <row r="10" spans="1:9" s="312" customFormat="1" ht="43.5" customHeight="1" x14ac:dyDescent="0.25">
      <c r="A10" s="383" t="s">
        <v>1120</v>
      </c>
      <c r="B10" s="535" t="s">
        <v>1218</v>
      </c>
      <c r="C10" s="532" t="s">
        <v>1261</v>
      </c>
      <c r="D10" s="369" t="s">
        <v>1262</v>
      </c>
      <c r="E10" s="345">
        <v>3</v>
      </c>
      <c r="F10" s="331">
        <v>127000000</v>
      </c>
      <c r="G10" s="331"/>
      <c r="H10" s="331"/>
      <c r="I10" s="351">
        <f>F10+G10</f>
        <v>127000000</v>
      </c>
    </row>
    <row r="11" spans="1:9" s="312" customFormat="1" ht="43.5" customHeight="1" x14ac:dyDescent="0.25">
      <c r="A11" s="383" t="s">
        <v>1119</v>
      </c>
      <c r="B11" s="535" t="s">
        <v>1282</v>
      </c>
      <c r="C11" s="532" t="s">
        <v>1216</v>
      </c>
      <c r="D11" s="369" t="s">
        <v>1068</v>
      </c>
      <c r="E11" s="345">
        <v>4</v>
      </c>
      <c r="F11" s="331">
        <v>180000000</v>
      </c>
      <c r="G11" s="331"/>
      <c r="H11" s="331"/>
      <c r="I11" s="351">
        <f t="shared" ref="I11:I15" si="2">F11+G11</f>
        <v>180000000</v>
      </c>
    </row>
    <row r="12" spans="1:9" s="312" customFormat="1" ht="36.75" customHeight="1" x14ac:dyDescent="0.25">
      <c r="A12" s="383"/>
      <c r="B12" s="535" t="s">
        <v>1217</v>
      </c>
      <c r="C12" s="532" t="s">
        <v>257</v>
      </c>
      <c r="D12" s="369" t="s">
        <v>1069</v>
      </c>
      <c r="E12" s="345">
        <v>1</v>
      </c>
      <c r="F12" s="331"/>
      <c r="G12" s="331">
        <v>1400000000</v>
      </c>
      <c r="H12" s="331"/>
      <c r="I12" s="351">
        <f t="shared" si="2"/>
        <v>1400000000</v>
      </c>
    </row>
    <row r="13" spans="1:9" s="312" customFormat="1" ht="58.5" customHeight="1" x14ac:dyDescent="0.25">
      <c r="A13" s="383" t="s">
        <v>1122</v>
      </c>
      <c r="B13" s="535" t="s">
        <v>1221</v>
      </c>
      <c r="C13" s="532" t="s">
        <v>1070</v>
      </c>
      <c r="D13" s="369" t="s">
        <v>1222</v>
      </c>
      <c r="E13" s="345">
        <v>1</v>
      </c>
      <c r="F13" s="331">
        <v>0</v>
      </c>
      <c r="G13" s="331"/>
      <c r="H13" s="331"/>
      <c r="I13" s="351">
        <f t="shared" si="2"/>
        <v>0</v>
      </c>
    </row>
    <row r="14" spans="1:9" s="312" customFormat="1" ht="66.75" customHeight="1" x14ac:dyDescent="0.25">
      <c r="A14" s="383" t="s">
        <v>1123</v>
      </c>
      <c r="B14" s="535" t="s">
        <v>1223</v>
      </c>
      <c r="C14" s="532" t="s">
        <v>1224</v>
      </c>
      <c r="D14" s="369" t="s">
        <v>1225</v>
      </c>
      <c r="E14" s="528">
        <v>1</v>
      </c>
      <c r="F14" s="331">
        <v>105058800</v>
      </c>
      <c r="G14" s="331"/>
      <c r="H14" s="331"/>
      <c r="I14" s="351">
        <f t="shared" si="2"/>
        <v>105058800</v>
      </c>
    </row>
    <row r="15" spans="1:9" s="312" customFormat="1" ht="45" customHeight="1" x14ac:dyDescent="0.25">
      <c r="A15" s="383" t="s">
        <v>1124</v>
      </c>
      <c r="B15" s="535" t="s">
        <v>1226</v>
      </c>
      <c r="C15" s="532" t="s">
        <v>1227</v>
      </c>
      <c r="D15" s="369" t="s">
        <v>1430</v>
      </c>
      <c r="E15" s="345">
        <v>7</v>
      </c>
      <c r="F15" s="331">
        <v>221777400</v>
      </c>
      <c r="G15" s="331"/>
      <c r="H15" s="331"/>
      <c r="I15" s="351">
        <f t="shared" si="2"/>
        <v>221777400</v>
      </c>
    </row>
    <row r="16" spans="1:9" s="312" customFormat="1" ht="27.75" customHeight="1" thickBot="1" x14ac:dyDescent="0.3">
      <c r="A16" s="386" t="s">
        <v>1121</v>
      </c>
      <c r="B16" s="536" t="s">
        <v>1219</v>
      </c>
      <c r="C16" s="533" t="s">
        <v>1220</v>
      </c>
      <c r="D16" s="405" t="s">
        <v>1070</v>
      </c>
      <c r="E16" s="530">
        <v>1</v>
      </c>
      <c r="F16" s="356">
        <v>151163800</v>
      </c>
      <c r="G16" s="356"/>
      <c r="H16" s="356"/>
      <c r="I16" s="357">
        <f>F16+G16</f>
        <v>151163800</v>
      </c>
    </row>
    <row r="17" ht="52.5" customHeight="1" x14ac:dyDescent="0.25"/>
    <row r="18" ht="52.5" customHeight="1" x14ac:dyDescent="0.25"/>
    <row r="19" ht="52.5" customHeight="1" x14ac:dyDescent="0.25"/>
    <row r="20" ht="52.5" customHeight="1" x14ac:dyDescent="0.25"/>
    <row r="21" ht="30.75" customHeight="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sheetData>
  <pageMargins left="0.25" right="0.25" top="0.75" bottom="0.75" header="0.3" footer="0.3"/>
  <pageSetup scale="4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7"/>
  <sheetViews>
    <sheetView showGridLines="0" zoomScale="80" zoomScaleNormal="80" workbookViewId="0">
      <pane xSplit="1" ySplit="2" topLeftCell="B3" activePane="bottomRight" state="frozen"/>
      <selection pane="topRight" activeCell="B1" sqref="B1"/>
      <selection pane="bottomLeft" activeCell="A3" sqref="A3"/>
      <selection pane="bottomRight" activeCell="B7" sqref="B7"/>
    </sheetView>
  </sheetViews>
  <sheetFormatPr baseColWidth="10" defaultColWidth="10.85546875" defaultRowHeight="12" zeroHeight="1" x14ac:dyDescent="0.25"/>
  <cols>
    <col min="1" max="1" width="12.42578125" style="299" customWidth="1"/>
    <col min="2" max="2" width="58.42578125" style="299" customWidth="1"/>
    <col min="3" max="3" width="25.42578125" style="299" customWidth="1"/>
    <col min="4" max="4" width="26.7109375" style="299" customWidth="1"/>
    <col min="5" max="5" width="32.7109375" style="298" customWidth="1"/>
    <col min="6" max="6" width="20.7109375" style="341" bestFit="1" customWidth="1"/>
    <col min="7" max="7" width="19.140625" style="341" bestFit="1" customWidth="1"/>
    <col min="8" max="8" width="20.7109375" style="341" bestFit="1" customWidth="1"/>
    <col min="9" max="9" width="19.140625" style="341" bestFit="1" customWidth="1"/>
    <col min="10" max="16384" width="10.85546875" style="299"/>
  </cols>
  <sheetData>
    <row r="1" spans="1:9" s="321" customFormat="1" ht="30" customHeight="1" thickBot="1" x14ac:dyDescent="0.3">
      <c r="A1" s="319"/>
      <c r="B1" s="319"/>
      <c r="C1" s="319"/>
      <c r="D1" s="320"/>
      <c r="E1" s="303" t="s">
        <v>766</v>
      </c>
      <c r="F1" s="304">
        <f>SUM(F3:F5)</f>
        <v>2385420696</v>
      </c>
      <c r="G1" s="304">
        <f t="shared" ref="G1:I1" si="0">SUM(G3:G5)</f>
        <v>822702000</v>
      </c>
      <c r="H1" s="304">
        <f t="shared" si="0"/>
        <v>0</v>
      </c>
      <c r="I1" s="305">
        <f t="shared" si="0"/>
        <v>3208122696</v>
      </c>
    </row>
    <row r="2" spans="1:9" s="301" customFormat="1" ht="45.75" customHeight="1" x14ac:dyDescent="0.25">
      <c r="A2" s="438" t="s">
        <v>7</v>
      </c>
      <c r="B2" s="389" t="s">
        <v>1031</v>
      </c>
      <c r="C2" s="307" t="s">
        <v>111</v>
      </c>
      <c r="D2" s="307" t="s">
        <v>112</v>
      </c>
      <c r="E2" s="307" t="s">
        <v>113</v>
      </c>
      <c r="F2" s="315" t="s">
        <v>1126</v>
      </c>
      <c r="G2" s="315" t="s">
        <v>1125</v>
      </c>
      <c r="H2" s="315" t="s">
        <v>1128</v>
      </c>
      <c r="I2" s="381" t="s">
        <v>1112</v>
      </c>
    </row>
    <row r="3" spans="1:9" s="312" customFormat="1" ht="96" x14ac:dyDescent="0.25">
      <c r="A3" s="439" t="s">
        <v>1088</v>
      </c>
      <c r="B3" s="414" t="s">
        <v>1228</v>
      </c>
      <c r="C3" s="322" t="s">
        <v>1229</v>
      </c>
      <c r="D3" s="322" t="s">
        <v>1230</v>
      </c>
      <c r="E3" s="311" t="s">
        <v>1231</v>
      </c>
      <c r="F3" s="364">
        <f>481272659+48464721</f>
        <v>529737380</v>
      </c>
      <c r="G3" s="364"/>
      <c r="H3" s="364"/>
      <c r="I3" s="396">
        <f>F3+G3</f>
        <v>529737380</v>
      </c>
    </row>
    <row r="4" spans="1:9" s="312" customFormat="1" ht="36" x14ac:dyDescent="0.25">
      <c r="A4" s="439" t="s">
        <v>1089</v>
      </c>
      <c r="B4" s="414" t="s">
        <v>1232</v>
      </c>
      <c r="C4" s="322" t="s">
        <v>1105</v>
      </c>
      <c r="D4" s="322" t="s">
        <v>1106</v>
      </c>
      <c r="E4" s="326">
        <v>1095</v>
      </c>
      <c r="F4" s="364">
        <f>1809732000+45951316</f>
        <v>1855683316</v>
      </c>
      <c r="G4" s="364"/>
      <c r="H4" s="364"/>
      <c r="I4" s="396">
        <f t="shared" ref="I4:I5" si="1">F4+G4</f>
        <v>1855683316</v>
      </c>
    </row>
    <row r="5" spans="1:9" s="312" customFormat="1" ht="48.75" thickBot="1" x14ac:dyDescent="0.3">
      <c r="A5" s="440" t="s">
        <v>1103</v>
      </c>
      <c r="B5" s="415" t="s">
        <v>1233</v>
      </c>
      <c r="C5" s="373" t="s">
        <v>1234</v>
      </c>
      <c r="D5" s="373" t="s">
        <v>1235</v>
      </c>
      <c r="E5" s="355">
        <v>1</v>
      </c>
      <c r="F5" s="397"/>
      <c r="G5" s="397">
        <v>822702000</v>
      </c>
      <c r="H5" s="397"/>
      <c r="I5" s="398">
        <f t="shared" si="1"/>
        <v>822702000</v>
      </c>
    </row>
    <row r="6" spans="1:9" x14ac:dyDescent="0.25"/>
    <row r="7" spans="1:9" ht="101.25" customHeight="1" x14ac:dyDescent="0.25"/>
    <row r="8" spans="1:9" ht="70.5" customHeight="1" x14ac:dyDescent="0.25"/>
    <row r="9" spans="1:9" ht="42" customHeight="1" x14ac:dyDescent="0.25"/>
    <row r="10" spans="1:9" ht="30" customHeight="1" x14ac:dyDescent="0.25"/>
    <row r="11" spans="1:9" x14ac:dyDescent="0.25"/>
    <row r="12" spans="1:9" ht="60" x14ac:dyDescent="0.25">
      <c r="C12" s="327" t="s">
        <v>1073</v>
      </c>
      <c r="D12" s="298"/>
    </row>
    <row r="13" spans="1:9" x14ac:dyDescent="0.25"/>
    <row r="14" spans="1:9" x14ac:dyDescent="0.25"/>
    <row r="15" spans="1:9" x14ac:dyDescent="0.25"/>
    <row r="16" spans="1:9" x14ac:dyDescent="0.25"/>
    <row r="17" x14ac:dyDescent="0.25"/>
  </sheetData>
  <pageMargins left="0.25" right="0.25" top="0.75" bottom="0.75" header="0.3" footer="0.3"/>
  <pageSetup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4"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625" t="s">
        <v>94</v>
      </c>
      <c r="Q10" s="625"/>
      <c r="R10" s="625"/>
      <c r="S10" s="626"/>
      <c r="T10" s="627" t="s">
        <v>95</v>
      </c>
      <c r="U10" s="625"/>
      <c r="V10" s="625"/>
      <c r="W10" s="627" t="s">
        <v>243</v>
      </c>
      <c r="X10" s="625"/>
      <c r="Y10" s="628"/>
      <c r="Z10" s="625"/>
      <c r="AA10" s="625"/>
      <c r="AB10" s="625"/>
      <c r="AC10" s="628"/>
      <c r="AD10" s="625"/>
      <c r="AE10" s="625"/>
      <c r="AF10" s="625"/>
      <c r="AG10" s="628"/>
      <c r="AH10" s="625"/>
      <c r="AI10" s="625"/>
      <c r="AJ10" s="625"/>
      <c r="AK10" s="628"/>
      <c r="AL10" s="625"/>
      <c r="AM10" s="625"/>
      <c r="AN10" s="625"/>
      <c r="AO10" s="628"/>
      <c r="AP10" s="625"/>
      <c r="AQ10" s="625"/>
      <c r="AR10" s="625"/>
      <c r="AS10" s="628"/>
      <c r="AT10" s="625"/>
      <c r="AU10" s="625"/>
      <c r="AV10" s="625"/>
      <c r="AW10" s="628"/>
      <c r="AX10" s="625"/>
      <c r="AY10" s="625"/>
      <c r="AZ10" s="625"/>
      <c r="BA10" s="628"/>
      <c r="BB10" s="625"/>
      <c r="BC10" s="625"/>
      <c r="BD10" s="625"/>
      <c r="BE10" s="628"/>
      <c r="BF10" s="625"/>
      <c r="BG10" s="625"/>
      <c r="BH10" s="625"/>
      <c r="BI10" s="629"/>
      <c r="BJ10" s="625"/>
      <c r="BK10" s="625"/>
      <c r="BL10" s="625"/>
      <c r="BM10" s="628"/>
      <c r="BN10" s="625"/>
      <c r="BO10" s="625"/>
      <c r="BP10" s="625"/>
      <c r="BQ10" s="628"/>
      <c r="BR10" s="625"/>
      <c r="BT10" s="265"/>
      <c r="BU10" s="617" t="s">
        <v>984</v>
      </c>
      <c r="BV10" s="617" t="s">
        <v>985</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620" t="s">
        <v>96</v>
      </c>
      <c r="X11" s="621"/>
      <c r="Y11" s="624"/>
      <c r="Z11" s="623"/>
      <c r="AA11" s="620" t="s">
        <v>97</v>
      </c>
      <c r="AB11" s="621"/>
      <c r="AC11" s="624"/>
      <c r="AD11" s="623"/>
      <c r="AE11" s="620" t="s">
        <v>238</v>
      </c>
      <c r="AF11" s="621"/>
      <c r="AG11" s="624"/>
      <c r="AH11" s="623"/>
      <c r="AI11" s="620" t="s">
        <v>239</v>
      </c>
      <c r="AJ11" s="621"/>
      <c r="AK11" s="624"/>
      <c r="AL11" s="623"/>
      <c r="AM11" s="620" t="s">
        <v>100</v>
      </c>
      <c r="AN11" s="621"/>
      <c r="AO11" s="624"/>
      <c r="AP11" s="623"/>
      <c r="AQ11" s="620" t="s">
        <v>240</v>
      </c>
      <c r="AR11" s="621"/>
      <c r="AS11" s="624"/>
      <c r="AT11" s="623"/>
      <c r="AU11" s="620" t="s">
        <v>102</v>
      </c>
      <c r="AV11" s="621"/>
      <c r="AW11" s="624"/>
      <c r="AX11" s="623"/>
      <c r="AY11" s="620" t="s">
        <v>103</v>
      </c>
      <c r="AZ11" s="621"/>
      <c r="BA11" s="624"/>
      <c r="BB11" s="623"/>
      <c r="BC11" s="620" t="s">
        <v>241</v>
      </c>
      <c r="BD11" s="621"/>
      <c r="BE11" s="624"/>
      <c r="BF11" s="623"/>
      <c r="BG11" s="620" t="s">
        <v>105</v>
      </c>
      <c r="BH11" s="621"/>
      <c r="BI11" s="622"/>
      <c r="BJ11" s="623"/>
      <c r="BK11" s="620" t="s">
        <v>106</v>
      </c>
      <c r="BL11" s="621"/>
      <c r="BM11" s="624"/>
      <c r="BN11" s="623"/>
      <c r="BO11" s="620" t="s">
        <v>242</v>
      </c>
      <c r="BP11" s="621"/>
      <c r="BQ11" s="624"/>
      <c r="BR11" s="623"/>
      <c r="BT11" s="265"/>
      <c r="BU11" s="617"/>
      <c r="BV11" s="617"/>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8" t="s">
        <v>971</v>
      </c>
      <c r="X12" s="274" t="s">
        <v>118</v>
      </c>
      <c r="Y12" s="268" t="s">
        <v>319</v>
      </c>
      <c r="Z12" s="274" t="s">
        <v>317</v>
      </c>
      <c r="AA12" s="268" t="s">
        <v>971</v>
      </c>
      <c r="AB12" s="274" t="s">
        <v>118</v>
      </c>
      <c r="AC12" s="268" t="s">
        <v>319</v>
      </c>
      <c r="AD12" s="274" t="s">
        <v>317</v>
      </c>
      <c r="AE12" s="268" t="s">
        <v>971</v>
      </c>
      <c r="AF12" s="274" t="s">
        <v>118</v>
      </c>
      <c r="AG12" s="268" t="s">
        <v>319</v>
      </c>
      <c r="AH12" s="274" t="s">
        <v>317</v>
      </c>
      <c r="AI12" s="268" t="s">
        <v>971</v>
      </c>
      <c r="AJ12" s="274" t="s">
        <v>118</v>
      </c>
      <c r="AK12" s="268" t="s">
        <v>319</v>
      </c>
      <c r="AL12" s="274" t="s">
        <v>317</v>
      </c>
      <c r="AM12" s="268" t="s">
        <v>971</v>
      </c>
      <c r="AN12" s="274" t="s">
        <v>118</v>
      </c>
      <c r="AO12" s="268" t="s">
        <v>319</v>
      </c>
      <c r="AP12" s="274" t="s">
        <v>317</v>
      </c>
      <c r="AQ12" s="275" t="s">
        <v>117</v>
      </c>
      <c r="AR12" s="275" t="s">
        <v>118</v>
      </c>
      <c r="AS12" s="276" t="s">
        <v>319</v>
      </c>
      <c r="AT12" s="275" t="s">
        <v>317</v>
      </c>
      <c r="AU12" s="275" t="s">
        <v>117</v>
      </c>
      <c r="AV12" s="275" t="s">
        <v>118</v>
      </c>
      <c r="AW12" s="276" t="s">
        <v>319</v>
      </c>
      <c r="AX12" s="275" t="s">
        <v>317</v>
      </c>
      <c r="AY12" s="275" t="s">
        <v>117</v>
      </c>
      <c r="AZ12" s="275" t="s">
        <v>118</v>
      </c>
      <c r="BA12" s="276" t="s">
        <v>319</v>
      </c>
      <c r="BB12" s="275" t="s">
        <v>317</v>
      </c>
      <c r="BC12" s="275" t="s">
        <v>117</v>
      </c>
      <c r="BD12" s="275" t="s">
        <v>118</v>
      </c>
      <c r="BE12" s="276" t="s">
        <v>319</v>
      </c>
      <c r="BF12" s="275" t="s">
        <v>317</v>
      </c>
      <c r="BG12" s="275" t="s">
        <v>117</v>
      </c>
      <c r="BH12" s="275" t="s">
        <v>118</v>
      </c>
      <c r="BI12" s="277" t="s">
        <v>319</v>
      </c>
      <c r="BJ12" s="275" t="s">
        <v>317</v>
      </c>
      <c r="BK12" s="275" t="s">
        <v>117</v>
      </c>
      <c r="BL12" s="275" t="s">
        <v>118</v>
      </c>
      <c r="BM12" s="276" t="s">
        <v>319</v>
      </c>
      <c r="BN12" s="275" t="s">
        <v>317</v>
      </c>
      <c r="BO12" s="275" t="s">
        <v>117</v>
      </c>
      <c r="BP12" s="275" t="s">
        <v>118</v>
      </c>
      <c r="BQ12" s="276" t="s">
        <v>319</v>
      </c>
      <c r="BR12" s="275" t="s">
        <v>317</v>
      </c>
      <c r="BT12" s="265"/>
      <c r="BU12" s="617"/>
      <c r="BV12" s="617"/>
    </row>
    <row r="13" spans="1:74" ht="135" customHeight="1" x14ac:dyDescent="0.2">
      <c r="A13" s="246"/>
      <c r="B13" s="246"/>
      <c r="C13" s="246"/>
      <c r="D13" s="247" t="s">
        <v>36</v>
      </c>
      <c r="E13" s="247" t="s">
        <v>10</v>
      </c>
      <c r="F13" s="248">
        <v>16</v>
      </c>
      <c r="G13" s="247" t="s">
        <v>91</v>
      </c>
      <c r="H13" s="248">
        <v>92</v>
      </c>
      <c r="I13" s="247" t="s">
        <v>874</v>
      </c>
      <c r="J13" s="249" t="s">
        <v>767</v>
      </c>
      <c r="K13" s="250">
        <v>43466</v>
      </c>
      <c r="L13" s="250">
        <v>43830</v>
      </c>
      <c r="M13" s="251">
        <v>600000000</v>
      </c>
      <c r="N13" s="252"/>
      <c r="O13" s="252"/>
      <c r="P13" s="250" t="s">
        <v>626</v>
      </c>
      <c r="Q13" s="253" t="s">
        <v>627</v>
      </c>
      <c r="R13" s="248">
        <v>15</v>
      </c>
      <c r="S13" s="253" t="s">
        <v>287</v>
      </c>
      <c r="T13" s="253" t="s">
        <v>628</v>
      </c>
      <c r="U13" s="253"/>
      <c r="V13" s="253" t="s">
        <v>771</v>
      </c>
      <c r="W13" s="253">
        <v>0</v>
      </c>
      <c r="X13" s="253"/>
      <c r="Y13" s="254">
        <v>0.05</v>
      </c>
      <c r="Z13" s="253" t="s">
        <v>772</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4">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875</v>
      </c>
      <c r="J14" s="256" t="s">
        <v>768</v>
      </c>
      <c r="K14" s="250">
        <v>43466</v>
      </c>
      <c r="L14" s="250">
        <v>43830</v>
      </c>
      <c r="M14" s="251">
        <v>270000000</v>
      </c>
      <c r="N14" s="252"/>
      <c r="O14" s="252"/>
      <c r="P14" s="250" t="s">
        <v>773</v>
      </c>
      <c r="Q14" s="253" t="s">
        <v>774</v>
      </c>
      <c r="R14" s="248">
        <v>4</v>
      </c>
      <c r="S14" s="253" t="s">
        <v>287</v>
      </c>
      <c r="T14" s="253" t="s">
        <v>628</v>
      </c>
      <c r="U14" s="253"/>
      <c r="V14" s="253" t="s">
        <v>771</v>
      </c>
      <c r="W14" s="253">
        <v>0</v>
      </c>
      <c r="X14" s="253" t="s">
        <v>772</v>
      </c>
      <c r="Y14" s="254">
        <v>0</v>
      </c>
      <c r="Z14" s="253" t="s">
        <v>772</v>
      </c>
      <c r="AA14" s="261">
        <v>0.1</v>
      </c>
      <c r="AB14" s="253" t="s">
        <v>775</v>
      </c>
      <c r="AC14" s="261">
        <v>0.1</v>
      </c>
      <c r="AD14" s="261" t="s">
        <v>776</v>
      </c>
      <c r="AE14" s="261">
        <v>0.1</v>
      </c>
      <c r="AF14" s="253" t="s">
        <v>777</v>
      </c>
      <c r="AG14" s="254">
        <v>0.1</v>
      </c>
      <c r="AH14" s="253" t="s">
        <v>623</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4">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719</v>
      </c>
      <c r="J15" s="247" t="s">
        <v>720</v>
      </c>
      <c r="K15" s="250">
        <v>43466</v>
      </c>
      <c r="L15" s="250">
        <v>43830</v>
      </c>
      <c r="M15" s="251">
        <v>400000000</v>
      </c>
      <c r="N15" s="252"/>
      <c r="O15" s="252"/>
      <c r="P15" s="250" t="s">
        <v>778</v>
      </c>
      <c r="Q15" s="253" t="s">
        <v>779</v>
      </c>
      <c r="R15" s="248">
        <v>1</v>
      </c>
      <c r="S15" s="253" t="s">
        <v>287</v>
      </c>
      <c r="T15" s="253" t="s">
        <v>628</v>
      </c>
      <c r="U15" s="253"/>
      <c r="V15" s="253" t="s">
        <v>780</v>
      </c>
      <c r="W15" s="253">
        <v>0</v>
      </c>
      <c r="X15" s="253" t="s">
        <v>772</v>
      </c>
      <c r="Y15" s="254">
        <v>0</v>
      </c>
      <c r="Z15" s="253" t="s">
        <v>772</v>
      </c>
      <c r="AA15" s="261">
        <v>0.05</v>
      </c>
      <c r="AB15" s="253"/>
      <c r="AC15" s="261">
        <v>0</v>
      </c>
      <c r="AD15" s="261"/>
      <c r="AE15" s="261">
        <v>0.05</v>
      </c>
      <c r="AF15" s="253" t="s">
        <v>781</v>
      </c>
      <c r="AG15" s="254">
        <v>0.05</v>
      </c>
      <c r="AH15" s="253" t="s">
        <v>782</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4">
        <f t="shared" si="0"/>
        <v>0.05</v>
      </c>
      <c r="BU15" s="253"/>
      <c r="BV15" s="253"/>
    </row>
    <row r="16" spans="1:74" ht="135" customHeight="1" x14ac:dyDescent="0.2">
      <c r="A16" s="246"/>
      <c r="B16" s="246"/>
      <c r="C16" s="246"/>
      <c r="D16" s="247" t="s">
        <v>36</v>
      </c>
      <c r="E16" s="247" t="s">
        <v>10</v>
      </c>
      <c r="F16" s="248">
        <v>16</v>
      </c>
      <c r="G16" s="247" t="s">
        <v>91</v>
      </c>
      <c r="H16" s="248">
        <v>100</v>
      </c>
      <c r="I16" s="257" t="s">
        <v>721</v>
      </c>
      <c r="J16" s="247" t="s">
        <v>722</v>
      </c>
      <c r="K16" s="250">
        <v>43466</v>
      </c>
      <c r="L16" s="250">
        <v>43830</v>
      </c>
      <c r="M16" s="251">
        <v>600000000</v>
      </c>
      <c r="N16" s="252"/>
      <c r="O16" s="252"/>
      <c r="P16" s="250" t="s">
        <v>783</v>
      </c>
      <c r="Q16" s="253" t="s">
        <v>784</v>
      </c>
      <c r="R16" s="248">
        <v>1</v>
      </c>
      <c r="S16" s="253" t="s">
        <v>287</v>
      </c>
      <c r="T16" s="253" t="s">
        <v>628</v>
      </c>
      <c r="U16" s="253"/>
      <c r="V16" s="253" t="s">
        <v>771</v>
      </c>
      <c r="W16" s="253">
        <v>0</v>
      </c>
      <c r="X16" s="253" t="s">
        <v>772</v>
      </c>
      <c r="Y16" s="254">
        <v>0</v>
      </c>
      <c r="Z16" s="253" t="s">
        <v>772</v>
      </c>
      <c r="AA16" s="261">
        <v>0.15</v>
      </c>
      <c r="AB16" s="253" t="s">
        <v>772</v>
      </c>
      <c r="AC16" s="261">
        <v>0</v>
      </c>
      <c r="AD16" s="261"/>
      <c r="AE16" s="261">
        <v>0.15</v>
      </c>
      <c r="AF16" s="253" t="s">
        <v>785</v>
      </c>
      <c r="AG16" s="254">
        <v>0.15</v>
      </c>
      <c r="AH16" s="253" t="s">
        <v>786</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4">
        <f t="shared" si="0"/>
        <v>0.15</v>
      </c>
      <c r="BU16" s="253"/>
      <c r="BV16" s="253"/>
    </row>
    <row r="17" spans="1:74" ht="135" customHeight="1" x14ac:dyDescent="0.2">
      <c r="A17" s="246"/>
      <c r="B17" s="246"/>
      <c r="C17" s="246"/>
      <c r="D17" s="247" t="s">
        <v>36</v>
      </c>
      <c r="E17" s="247" t="s">
        <v>10</v>
      </c>
      <c r="F17" s="248">
        <v>17</v>
      </c>
      <c r="G17" s="247" t="s">
        <v>92</v>
      </c>
      <c r="H17" s="248">
        <v>93</v>
      </c>
      <c r="I17" s="257" t="s">
        <v>724</v>
      </c>
      <c r="J17" s="247" t="s">
        <v>723</v>
      </c>
      <c r="K17" s="250">
        <v>43466</v>
      </c>
      <c r="L17" s="250">
        <v>43830</v>
      </c>
      <c r="M17" s="251">
        <v>0</v>
      </c>
      <c r="N17" s="252"/>
      <c r="O17" s="252"/>
      <c r="P17" s="250" t="s">
        <v>787</v>
      </c>
      <c r="Q17" s="253" t="s">
        <v>784</v>
      </c>
      <c r="R17" s="248">
        <v>1</v>
      </c>
      <c r="S17" s="253" t="s">
        <v>287</v>
      </c>
      <c r="T17" s="253" t="s">
        <v>628</v>
      </c>
      <c r="U17" s="253"/>
      <c r="V17" s="253" t="s">
        <v>771</v>
      </c>
      <c r="W17" s="253">
        <v>0</v>
      </c>
      <c r="X17" s="253" t="s">
        <v>772</v>
      </c>
      <c r="Y17" s="254">
        <v>0</v>
      </c>
      <c r="Z17" s="253" t="s">
        <v>772</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4">
        <f t="shared" si="0"/>
        <v>0</v>
      </c>
      <c r="BU17" s="253"/>
      <c r="BV17" s="253"/>
    </row>
    <row r="18" spans="1:74" ht="135" customHeight="1" x14ac:dyDescent="0.2">
      <c r="A18" s="246"/>
      <c r="B18" s="246"/>
      <c r="C18" s="246"/>
      <c r="D18" s="247" t="s">
        <v>36</v>
      </c>
      <c r="E18" s="247" t="s">
        <v>37</v>
      </c>
      <c r="F18" s="248">
        <v>17</v>
      </c>
      <c r="G18" s="247" t="s">
        <v>92</v>
      </c>
      <c r="H18" s="248">
        <v>95</v>
      </c>
      <c r="I18" s="258" t="s">
        <v>876</v>
      </c>
      <c r="J18" s="256" t="s">
        <v>769</v>
      </c>
      <c r="K18" s="250">
        <v>43466</v>
      </c>
      <c r="L18" s="250">
        <v>43830</v>
      </c>
      <c r="M18" s="251">
        <v>435000000</v>
      </c>
      <c r="N18" s="252"/>
      <c r="O18" s="259">
        <v>315000000</v>
      </c>
      <c r="P18" s="251" t="s">
        <v>788</v>
      </c>
      <c r="Q18" s="253" t="s">
        <v>789</v>
      </c>
      <c r="R18" s="248">
        <v>2</v>
      </c>
      <c r="S18" s="253" t="s">
        <v>287</v>
      </c>
      <c r="T18" s="253" t="s">
        <v>628</v>
      </c>
      <c r="U18" s="253"/>
      <c r="V18" s="253" t="s">
        <v>771</v>
      </c>
      <c r="W18" s="253">
        <v>0</v>
      </c>
      <c r="X18" s="253" t="s">
        <v>772</v>
      </c>
      <c r="Y18" s="254">
        <v>0</v>
      </c>
      <c r="Z18" s="253"/>
      <c r="AA18" s="261">
        <v>10</v>
      </c>
      <c r="AB18" s="253" t="s">
        <v>790</v>
      </c>
      <c r="AC18" s="253">
        <v>0.1</v>
      </c>
      <c r="AD18" s="253" t="s">
        <v>791</v>
      </c>
      <c r="AE18" s="253">
        <v>10</v>
      </c>
      <c r="AF18" s="253" t="s">
        <v>792</v>
      </c>
      <c r="AG18" s="254">
        <v>0.1</v>
      </c>
      <c r="AH18" s="253" t="s">
        <v>793</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4">
        <f t="shared" si="0"/>
        <v>80.2</v>
      </c>
      <c r="BU18" s="253"/>
      <c r="BV18" s="253"/>
    </row>
    <row r="19" spans="1:74" s="286" customFormat="1" ht="135" customHeight="1" x14ac:dyDescent="0.2">
      <c r="A19" s="278"/>
      <c r="B19" s="278"/>
      <c r="C19" s="278"/>
      <c r="D19" s="279" t="s">
        <v>36</v>
      </c>
      <c r="E19" s="279" t="s">
        <v>37</v>
      </c>
      <c r="F19" s="280">
        <v>17</v>
      </c>
      <c r="G19" s="279" t="s">
        <v>92</v>
      </c>
      <c r="H19" s="280">
        <v>97</v>
      </c>
      <c r="I19" s="279" t="s">
        <v>877</v>
      </c>
      <c r="J19" s="279" t="s">
        <v>970</v>
      </c>
      <c r="K19" s="281">
        <v>43466</v>
      </c>
      <c r="L19" s="281">
        <v>43830</v>
      </c>
      <c r="M19" s="282">
        <v>77000000</v>
      </c>
      <c r="N19" s="281"/>
      <c r="O19" s="281"/>
      <c r="P19" s="281"/>
      <c r="Q19" s="283"/>
      <c r="R19" s="280"/>
      <c r="S19" s="283"/>
      <c r="T19" s="283"/>
      <c r="U19" s="283"/>
      <c r="V19" s="283"/>
      <c r="W19" s="283">
        <v>0</v>
      </c>
      <c r="X19" s="283"/>
      <c r="Y19" s="284">
        <v>0</v>
      </c>
      <c r="Z19" s="283"/>
      <c r="AA19" s="285">
        <v>0</v>
      </c>
      <c r="AB19" s="283"/>
      <c r="AC19" s="283">
        <v>0</v>
      </c>
      <c r="AD19" s="283"/>
      <c r="AE19" s="283">
        <v>0</v>
      </c>
      <c r="AF19" s="283"/>
      <c r="AG19" s="284">
        <v>0</v>
      </c>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T19" s="287">
        <f t="shared" si="0"/>
        <v>0</v>
      </c>
      <c r="BU19" s="283"/>
      <c r="BV19" s="283"/>
    </row>
    <row r="20" spans="1:74" ht="135" customHeight="1" x14ac:dyDescent="0.2">
      <c r="A20" s="246"/>
      <c r="B20" s="246"/>
      <c r="C20" s="246"/>
      <c r="D20" s="247" t="s">
        <v>36</v>
      </c>
      <c r="E20" s="247" t="s">
        <v>10</v>
      </c>
      <c r="F20" s="248">
        <v>18</v>
      </c>
      <c r="G20" s="247" t="s">
        <v>90</v>
      </c>
      <c r="H20" s="248">
        <v>88</v>
      </c>
      <c r="I20" s="257" t="s">
        <v>725</v>
      </c>
      <c r="J20" s="247" t="s">
        <v>726</v>
      </c>
      <c r="K20" s="250">
        <v>43466</v>
      </c>
      <c r="L20" s="250">
        <v>43830</v>
      </c>
      <c r="M20" s="251">
        <v>250000000</v>
      </c>
      <c r="N20" s="252"/>
      <c r="O20" s="252"/>
      <c r="P20" s="250" t="s">
        <v>794</v>
      </c>
      <c r="Q20" s="253" t="s">
        <v>795</v>
      </c>
      <c r="R20" s="248">
        <v>1</v>
      </c>
      <c r="S20" s="253" t="s">
        <v>267</v>
      </c>
      <c r="T20" s="253" t="s">
        <v>628</v>
      </c>
      <c r="U20" s="253"/>
      <c r="V20" s="253" t="s">
        <v>771</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4">
        <f t="shared" si="0"/>
        <v>100</v>
      </c>
      <c r="BU20" s="253"/>
      <c r="BV20" s="253"/>
    </row>
    <row r="21" spans="1:74" ht="150" customHeight="1" x14ac:dyDescent="0.2">
      <c r="A21" s="246"/>
      <c r="B21" s="246"/>
      <c r="C21" s="246"/>
      <c r="D21" s="247" t="s">
        <v>36</v>
      </c>
      <c r="E21" s="247" t="s">
        <v>10</v>
      </c>
      <c r="F21" s="248">
        <v>18</v>
      </c>
      <c r="G21" s="247" t="s">
        <v>90</v>
      </c>
      <c r="H21" s="248">
        <v>89</v>
      </c>
      <c r="I21" s="257" t="s">
        <v>725</v>
      </c>
      <c r="J21" s="247" t="s">
        <v>727</v>
      </c>
      <c r="K21" s="250">
        <v>43466</v>
      </c>
      <c r="L21" s="250">
        <v>43830</v>
      </c>
      <c r="M21" s="251">
        <v>300000000</v>
      </c>
      <c r="N21" s="252"/>
      <c r="O21" s="252"/>
      <c r="P21" s="250" t="s">
        <v>796</v>
      </c>
      <c r="Q21" s="253" t="s">
        <v>797</v>
      </c>
      <c r="R21" s="248">
        <v>1</v>
      </c>
      <c r="S21" s="253" t="s">
        <v>267</v>
      </c>
      <c r="T21" s="253" t="s">
        <v>628</v>
      </c>
      <c r="U21" s="253"/>
      <c r="V21" s="253" t="s">
        <v>771</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4">
        <f t="shared" si="0"/>
        <v>100</v>
      </c>
      <c r="BU21" s="253"/>
      <c r="BV21" s="253"/>
    </row>
    <row r="22" spans="1:74" ht="150" customHeight="1" x14ac:dyDescent="0.2">
      <c r="A22" s="246"/>
      <c r="B22" s="246"/>
      <c r="C22" s="246"/>
      <c r="D22" s="247" t="s">
        <v>36</v>
      </c>
      <c r="E22" s="247" t="s">
        <v>10</v>
      </c>
      <c r="F22" s="248">
        <v>18</v>
      </c>
      <c r="G22" s="247" t="s">
        <v>90</v>
      </c>
      <c r="H22" s="248">
        <v>90</v>
      </c>
      <c r="I22" s="257" t="s">
        <v>721</v>
      </c>
      <c r="J22" s="247" t="s">
        <v>728</v>
      </c>
      <c r="K22" s="250">
        <v>43466</v>
      </c>
      <c r="L22" s="250">
        <v>43830</v>
      </c>
      <c r="M22" s="251">
        <v>200000000</v>
      </c>
      <c r="N22" s="252"/>
      <c r="O22" s="252"/>
      <c r="P22" s="250" t="s">
        <v>796</v>
      </c>
      <c r="Q22" s="253" t="s">
        <v>798</v>
      </c>
      <c r="R22" s="248">
        <v>2</v>
      </c>
      <c r="S22" s="253" t="s">
        <v>267</v>
      </c>
      <c r="T22" s="253" t="s">
        <v>628</v>
      </c>
      <c r="U22" s="253"/>
      <c r="V22" s="253" t="s">
        <v>771</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4">
        <f t="shared" si="0"/>
        <v>100</v>
      </c>
      <c r="BU22" s="253"/>
      <c r="BV22" s="253"/>
    </row>
    <row r="23" spans="1:74" ht="150" customHeight="1" x14ac:dyDescent="0.2">
      <c r="A23" s="246"/>
      <c r="B23" s="246"/>
      <c r="C23" s="246"/>
      <c r="D23" s="247" t="s">
        <v>36</v>
      </c>
      <c r="E23" s="247" t="s">
        <v>10</v>
      </c>
      <c r="F23" s="248">
        <v>18</v>
      </c>
      <c r="G23" s="247" t="s">
        <v>90</v>
      </c>
      <c r="H23" s="248">
        <v>91</v>
      </c>
      <c r="I23" s="257" t="s">
        <v>721</v>
      </c>
      <c r="J23" s="247" t="s">
        <v>729</v>
      </c>
      <c r="K23" s="250">
        <v>43466</v>
      </c>
      <c r="L23" s="250">
        <v>43830</v>
      </c>
      <c r="M23" s="251">
        <v>154000000</v>
      </c>
      <c r="N23" s="252"/>
      <c r="O23" s="252"/>
      <c r="P23" s="250" t="s">
        <v>796</v>
      </c>
      <c r="Q23" s="253" t="s">
        <v>799</v>
      </c>
      <c r="R23" s="248">
        <v>1</v>
      </c>
      <c r="S23" s="253" t="s">
        <v>267</v>
      </c>
      <c r="T23" s="253" t="s">
        <v>628</v>
      </c>
      <c r="U23" s="253"/>
      <c r="V23" s="253" t="s">
        <v>771</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4">
        <f t="shared" si="0"/>
        <v>100</v>
      </c>
      <c r="BU23" s="253"/>
      <c r="BV23" s="253"/>
    </row>
    <row r="24" spans="1:74" ht="150" customHeight="1" x14ac:dyDescent="0.2">
      <c r="A24" s="246"/>
      <c r="B24" s="246"/>
      <c r="C24" s="246"/>
      <c r="D24" s="247" t="s">
        <v>36</v>
      </c>
      <c r="E24" s="247" t="s">
        <v>10</v>
      </c>
      <c r="F24" s="248">
        <v>18</v>
      </c>
      <c r="G24" s="247" t="s">
        <v>90</v>
      </c>
      <c r="H24" s="248">
        <v>94</v>
      </c>
      <c r="I24" s="258" t="s">
        <v>878</v>
      </c>
      <c r="J24" s="256" t="s">
        <v>770</v>
      </c>
      <c r="K24" s="250"/>
      <c r="L24" s="250"/>
      <c r="M24" s="251">
        <v>0</v>
      </c>
      <c r="N24" s="252"/>
      <c r="O24" s="252"/>
      <c r="P24" s="250" t="s">
        <v>796</v>
      </c>
      <c r="Q24" s="253" t="s">
        <v>800</v>
      </c>
      <c r="R24" s="248">
        <v>1</v>
      </c>
      <c r="S24" s="253" t="s">
        <v>267</v>
      </c>
      <c r="T24" s="253" t="s">
        <v>628</v>
      </c>
      <c r="U24" s="253"/>
      <c r="V24" s="253" t="s">
        <v>771</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4">
        <f t="shared" si="0"/>
        <v>100</v>
      </c>
      <c r="BU24" s="253"/>
      <c r="BV24" s="253"/>
    </row>
    <row r="25" spans="1:74" ht="46.5" customHeight="1" x14ac:dyDescent="0.2">
      <c r="A25" s="246"/>
      <c r="B25" s="246"/>
      <c r="C25" s="246"/>
      <c r="D25" s="247" t="s">
        <v>36</v>
      </c>
      <c r="E25" s="247" t="s">
        <v>10</v>
      </c>
      <c r="F25" s="248"/>
      <c r="G25" s="246"/>
      <c r="H25" s="248">
        <v>98</v>
      </c>
      <c r="I25" s="257" t="s">
        <v>725</v>
      </c>
      <c r="J25" s="260" t="s">
        <v>737</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4">
        <f t="shared" si="0"/>
        <v>0</v>
      </c>
      <c r="BU25" s="253"/>
      <c r="BV25" s="253"/>
    </row>
  </sheetData>
  <mergeCells count="17">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 ref="BU10:BU12"/>
    <mergeCell ref="BV10:BV12"/>
  </mergeCells>
  <pageMargins left="0.25" right="0.25" top="0.75" bottom="0.75" header="0.3" footer="0.3"/>
  <pageSetup scale="41"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showGridLines="0" zoomScale="70" zoomScaleNormal="70" workbookViewId="0">
      <pane xSplit="1" ySplit="2" topLeftCell="B3" activePane="bottomRight" state="frozen"/>
      <selection pane="topRight" activeCell="B1" sqref="B1"/>
      <selection pane="bottomLeft" activeCell="A3" sqref="A3"/>
      <selection pane="bottomRight" activeCell="A6" sqref="A6"/>
    </sheetView>
  </sheetViews>
  <sheetFormatPr baseColWidth="10" defaultColWidth="10.85546875" defaultRowHeight="12" zeroHeight="1" x14ac:dyDescent="0.25"/>
  <cols>
    <col min="1" max="1" width="14.28515625" style="299" customWidth="1"/>
    <col min="2" max="2" width="33.5703125" style="299" customWidth="1"/>
    <col min="3" max="3" width="27.42578125" style="299" customWidth="1"/>
    <col min="4" max="4" width="24.5703125" style="299" customWidth="1"/>
    <col min="5" max="5" width="23.5703125" style="298" customWidth="1"/>
    <col min="6" max="6" width="18.85546875" style="341" customWidth="1"/>
    <col min="7" max="7" width="16.28515625" style="341" customWidth="1"/>
    <col min="8" max="8" width="20.7109375" style="341" bestFit="1" customWidth="1"/>
    <col min="9" max="9" width="19.140625" style="341" bestFit="1" customWidth="1"/>
    <col min="10" max="16368" width="10.85546875" style="299"/>
    <col min="16369" max="16384" width="9.85546875" style="299" customWidth="1"/>
  </cols>
  <sheetData>
    <row r="1" spans="1:9" s="321" customFormat="1" ht="28.5" customHeight="1" thickBot="1" x14ac:dyDescent="0.3">
      <c r="A1" s="328"/>
      <c r="B1" s="328"/>
      <c r="C1" s="328"/>
      <c r="D1" s="329"/>
      <c r="E1" s="399" t="s">
        <v>766</v>
      </c>
      <c r="F1" s="400">
        <f>SUM(F3:F6)</f>
        <v>2316580170</v>
      </c>
      <c r="G1" s="400">
        <f t="shared" ref="G1:I1" si="0">SUM(G3:G6)</f>
        <v>0</v>
      </c>
      <c r="H1" s="400">
        <f t="shared" si="0"/>
        <v>583913494</v>
      </c>
      <c r="I1" s="401">
        <f t="shared" si="0"/>
        <v>2900493664</v>
      </c>
    </row>
    <row r="2" spans="1:9" s="321" customFormat="1" ht="36.75" customHeight="1" x14ac:dyDescent="0.25">
      <c r="A2" s="441" t="s">
        <v>7</v>
      </c>
      <c r="B2" s="413" t="s">
        <v>1031</v>
      </c>
      <c r="C2" s="332" t="s">
        <v>111</v>
      </c>
      <c r="D2" s="332" t="s">
        <v>112</v>
      </c>
      <c r="E2" s="332" t="s">
        <v>113</v>
      </c>
      <c r="F2" s="308" t="s">
        <v>1126</v>
      </c>
      <c r="G2" s="308" t="s">
        <v>1125</v>
      </c>
      <c r="H2" s="308" t="s">
        <v>1263</v>
      </c>
      <c r="I2" s="309" t="s">
        <v>1112</v>
      </c>
    </row>
    <row r="3" spans="1:9" s="312" customFormat="1" ht="45" customHeight="1" x14ac:dyDescent="0.25">
      <c r="A3" s="411" t="s">
        <v>1094</v>
      </c>
      <c r="B3" s="443" t="s">
        <v>1276</v>
      </c>
      <c r="C3" s="376" t="s">
        <v>1274</v>
      </c>
      <c r="D3" s="376" t="s">
        <v>1085</v>
      </c>
      <c r="E3" s="365">
        <v>0.99</v>
      </c>
      <c r="F3" s="331">
        <v>1381438349</v>
      </c>
      <c r="G3" s="331"/>
      <c r="H3" s="331"/>
      <c r="I3" s="351">
        <f t="shared" ref="I3:I6" si="1">SUM(F3:H3)</f>
        <v>1381438349</v>
      </c>
    </row>
    <row r="4" spans="1:9" s="312" customFormat="1" ht="66" customHeight="1" x14ac:dyDescent="0.25">
      <c r="A4" s="442" t="s">
        <v>1095</v>
      </c>
      <c r="B4" s="444" t="s">
        <v>1086</v>
      </c>
      <c r="C4" s="322" t="s">
        <v>796</v>
      </c>
      <c r="D4" s="322" t="s">
        <v>1273</v>
      </c>
      <c r="E4" s="313">
        <v>0.99</v>
      </c>
      <c r="F4" s="331">
        <v>815141821</v>
      </c>
      <c r="G4" s="331"/>
      <c r="H4" s="331"/>
      <c r="I4" s="351">
        <f t="shared" si="1"/>
        <v>815141821</v>
      </c>
    </row>
    <row r="5" spans="1:9" s="312" customFormat="1" ht="66" customHeight="1" x14ac:dyDescent="0.25">
      <c r="A5" s="442" t="s">
        <v>1096</v>
      </c>
      <c r="B5" s="414" t="s">
        <v>1279</v>
      </c>
      <c r="C5" s="322" t="s">
        <v>1277</v>
      </c>
      <c r="D5" s="322" t="s">
        <v>1087</v>
      </c>
      <c r="E5" s="313" t="s">
        <v>1278</v>
      </c>
      <c r="F5" s="331">
        <v>120000000</v>
      </c>
      <c r="G5" s="331"/>
      <c r="H5" s="331"/>
      <c r="I5" s="351">
        <f t="shared" si="1"/>
        <v>120000000</v>
      </c>
    </row>
    <row r="6" spans="1:9" s="312" customFormat="1" ht="66" customHeight="1" thickBot="1" x14ac:dyDescent="0.3">
      <c r="A6" s="412" t="s">
        <v>1097</v>
      </c>
      <c r="B6" s="415" t="s">
        <v>1236</v>
      </c>
      <c r="C6" s="373" t="s">
        <v>1237</v>
      </c>
      <c r="D6" s="373" t="s">
        <v>1087</v>
      </c>
      <c r="E6" s="402" t="s">
        <v>1278</v>
      </c>
      <c r="F6" s="356"/>
      <c r="G6" s="356"/>
      <c r="H6" s="356">
        <v>583913494</v>
      </c>
      <c r="I6" s="357">
        <f t="shared" si="1"/>
        <v>583913494</v>
      </c>
    </row>
    <row r="7" spans="1:9" s="312" customFormat="1" x14ac:dyDescent="0.25">
      <c r="A7" s="330"/>
      <c r="F7" s="342"/>
      <c r="G7" s="342"/>
      <c r="H7" s="342"/>
      <c r="I7" s="342"/>
    </row>
    <row r="8" spans="1:9" x14ac:dyDescent="0.25"/>
    <row r="9" spans="1:9" x14ac:dyDescent="0.25"/>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2" customWidth="1"/>
    <col min="4" max="4" width="19.42578125" customWidth="1"/>
  </cols>
  <sheetData>
    <row r="2" spans="2:9" x14ac:dyDescent="0.25">
      <c r="B2" t="s">
        <v>986</v>
      </c>
    </row>
    <row r="4" spans="2:9" s="288" customFormat="1" x14ac:dyDescent="0.25">
      <c r="B4" s="291" t="s">
        <v>987</v>
      </c>
      <c r="C4" s="293" t="s">
        <v>992</v>
      </c>
      <c r="E4" s="289"/>
      <c r="F4" s="289"/>
      <c r="G4" s="289"/>
      <c r="H4" s="289"/>
      <c r="I4" s="289"/>
    </row>
    <row r="5" spans="2:9" ht="95.25" customHeight="1" x14ac:dyDescent="0.25">
      <c r="B5" s="162" t="s">
        <v>988</v>
      </c>
      <c r="C5" s="159" t="s">
        <v>993</v>
      </c>
      <c r="D5" s="290"/>
      <c r="E5" s="290"/>
      <c r="F5" s="290"/>
      <c r="G5" s="290"/>
      <c r="H5" s="290"/>
      <c r="I5" s="290"/>
    </row>
    <row r="6" spans="2:9" ht="39" customHeight="1" x14ac:dyDescent="0.25">
      <c r="B6" s="162" t="s">
        <v>145</v>
      </c>
      <c r="C6" s="162" t="s">
        <v>997</v>
      </c>
      <c r="D6" s="290"/>
      <c r="E6" s="290"/>
      <c r="F6" s="290"/>
      <c r="G6" s="290"/>
      <c r="H6" s="290"/>
      <c r="I6" s="290"/>
    </row>
    <row r="7" spans="2:9" ht="65.25" customHeight="1" x14ac:dyDescent="0.25">
      <c r="B7" s="162" t="s">
        <v>989</v>
      </c>
      <c r="C7" s="159" t="s">
        <v>994</v>
      </c>
      <c r="D7" s="290"/>
      <c r="E7" s="290"/>
      <c r="F7" s="290"/>
      <c r="G7" s="290"/>
      <c r="H7" s="290"/>
      <c r="I7" s="290"/>
    </row>
    <row r="8" spans="2:9" ht="39.75" customHeight="1" x14ac:dyDescent="0.25">
      <c r="B8" s="162" t="s">
        <v>443</v>
      </c>
      <c r="C8" s="162" t="s">
        <v>999</v>
      </c>
      <c r="D8" s="290"/>
      <c r="E8" s="290"/>
      <c r="F8" s="290"/>
      <c r="G8" s="290"/>
      <c r="H8" s="290"/>
      <c r="I8" s="290"/>
    </row>
    <row r="9" spans="2:9" ht="39.75" customHeight="1" x14ac:dyDescent="0.25">
      <c r="B9" s="162" t="s">
        <v>990</v>
      </c>
      <c r="C9" s="162" t="s">
        <v>995</v>
      </c>
      <c r="D9" s="290"/>
      <c r="E9" s="290"/>
      <c r="F9" s="290"/>
      <c r="G9" s="290"/>
      <c r="H9" s="290"/>
      <c r="I9" s="290"/>
    </row>
    <row r="10" spans="2:9" ht="43.5" customHeight="1" x14ac:dyDescent="0.25">
      <c r="B10" s="162" t="s">
        <v>628</v>
      </c>
      <c r="C10" s="162" t="s">
        <v>996</v>
      </c>
      <c r="D10" s="290"/>
      <c r="E10" s="290"/>
      <c r="F10" s="290"/>
      <c r="G10" s="290"/>
      <c r="H10" s="290"/>
      <c r="I10" s="290"/>
    </row>
    <row r="11" spans="2:9" ht="36.75" customHeight="1" x14ac:dyDescent="0.25">
      <c r="B11" s="162" t="s">
        <v>991</v>
      </c>
      <c r="C11" s="162" t="s">
        <v>995</v>
      </c>
      <c r="D11" s="290"/>
      <c r="E11" s="290"/>
      <c r="F11" s="290"/>
      <c r="G11" s="290"/>
      <c r="H11" s="290"/>
      <c r="I11" s="29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2"/>
  <sheetViews>
    <sheetView showGridLines="0" tabSelected="1" zoomScale="80" zoomScaleNormal="80" workbookViewId="0">
      <pane xSplit="1" ySplit="2" topLeftCell="B3" activePane="bottomRight" state="frozen"/>
      <selection pane="topRight" activeCell="B1" sqref="B1"/>
      <selection pane="bottomLeft" activeCell="A3" sqref="A3"/>
      <selection pane="bottomRight" activeCell="D7" sqref="D7"/>
    </sheetView>
  </sheetViews>
  <sheetFormatPr baseColWidth="10" defaultColWidth="10.85546875" defaultRowHeight="12" x14ac:dyDescent="0.25"/>
  <cols>
    <col min="1" max="1" width="19" style="299" customWidth="1"/>
    <col min="2" max="2" width="41.28515625" style="299" customWidth="1"/>
    <col min="3" max="3" width="29.7109375" style="299" customWidth="1"/>
    <col min="4" max="4" width="21.42578125" style="299" customWidth="1"/>
    <col min="5" max="5" width="10.42578125" style="299" customWidth="1"/>
    <col min="6" max="6" width="18.5703125" style="300" customWidth="1"/>
    <col min="7" max="7" width="17.140625" style="300" customWidth="1"/>
    <col min="8" max="9" width="17.42578125" style="300" bestFit="1" customWidth="1"/>
    <col min="10" max="16384" width="10.85546875" style="299"/>
  </cols>
  <sheetData>
    <row r="1" spans="1:9" ht="24" customHeight="1" thickBot="1" x14ac:dyDescent="0.3">
      <c r="E1" s="303" t="s">
        <v>766</v>
      </c>
      <c r="F1" s="304">
        <v>0</v>
      </c>
      <c r="G1" s="304">
        <v>0</v>
      </c>
      <c r="H1" s="304">
        <f>SUM(H3:H8)</f>
        <v>333575863</v>
      </c>
      <c r="I1" s="305">
        <f>SUM(I3:I8)</f>
        <v>333575863</v>
      </c>
    </row>
    <row r="2" spans="1:9" s="301" customFormat="1" ht="48" customHeight="1" x14ac:dyDescent="0.25">
      <c r="A2" s="410" t="s">
        <v>7</v>
      </c>
      <c r="B2" s="413" t="s">
        <v>1031</v>
      </c>
      <c r="C2" s="307" t="s">
        <v>111</v>
      </c>
      <c r="D2" s="307" t="s">
        <v>112</v>
      </c>
      <c r="E2" s="307" t="s">
        <v>113</v>
      </c>
      <c r="F2" s="315" t="s">
        <v>1129</v>
      </c>
      <c r="G2" s="315" t="s">
        <v>1125</v>
      </c>
      <c r="H2" s="315" t="s">
        <v>1111</v>
      </c>
      <c r="I2" s="381" t="s">
        <v>1112</v>
      </c>
    </row>
    <row r="3" spans="1:9" s="312" customFormat="1" ht="41.25" customHeight="1" x14ac:dyDescent="0.25">
      <c r="A3" s="618" t="s">
        <v>1092</v>
      </c>
      <c r="B3" s="630" t="s">
        <v>1254</v>
      </c>
      <c r="C3" s="322" t="s">
        <v>1255</v>
      </c>
      <c r="D3" s="322" t="s">
        <v>1075</v>
      </c>
      <c r="E3" s="313">
        <v>1</v>
      </c>
      <c r="F3" s="348"/>
      <c r="G3" s="348"/>
      <c r="H3" s="589">
        <f>20000000+101325863-77275000</f>
        <v>44050863</v>
      </c>
      <c r="I3" s="591">
        <f>SUM(H3)</f>
        <v>44050863</v>
      </c>
    </row>
    <row r="4" spans="1:9" s="312" customFormat="1" ht="41.25" customHeight="1" x14ac:dyDescent="0.25">
      <c r="A4" s="632"/>
      <c r="B4" s="631"/>
      <c r="C4" s="322" t="s">
        <v>1256</v>
      </c>
      <c r="D4" s="322" t="s">
        <v>758</v>
      </c>
      <c r="E4" s="313">
        <v>1</v>
      </c>
      <c r="F4" s="349"/>
      <c r="G4" s="349"/>
      <c r="H4" s="589"/>
      <c r="I4" s="593"/>
    </row>
    <row r="5" spans="1:9" s="312" customFormat="1" ht="41.25" customHeight="1" x14ac:dyDescent="0.25">
      <c r="A5" s="632"/>
      <c r="B5" s="414" t="s">
        <v>1257</v>
      </c>
      <c r="C5" s="322" t="s">
        <v>1446</v>
      </c>
      <c r="D5" s="322" t="s">
        <v>884</v>
      </c>
      <c r="E5" s="311">
        <v>2</v>
      </c>
      <c r="F5" s="331"/>
      <c r="G5" s="331"/>
      <c r="H5" s="331">
        <v>74750000</v>
      </c>
      <c r="I5" s="351">
        <f t="shared" ref="I5" si="0">SUM(H5)</f>
        <v>74750000</v>
      </c>
    </row>
    <row r="6" spans="1:9" s="312" customFormat="1" ht="41.25" customHeight="1" x14ac:dyDescent="0.25">
      <c r="A6" s="619"/>
      <c r="B6" s="414" t="s">
        <v>1258</v>
      </c>
      <c r="C6" s="322" t="s">
        <v>1108</v>
      </c>
      <c r="D6" s="322" t="s">
        <v>758</v>
      </c>
      <c r="E6" s="311">
        <v>8</v>
      </c>
      <c r="F6" s="331"/>
      <c r="G6" s="331"/>
      <c r="H6" s="331">
        <v>74750000</v>
      </c>
      <c r="I6" s="351">
        <f>H6</f>
        <v>74750000</v>
      </c>
    </row>
    <row r="7" spans="1:9" s="312" customFormat="1" ht="41.25" customHeight="1" x14ac:dyDescent="0.25">
      <c r="A7" s="416" t="s">
        <v>1090</v>
      </c>
      <c r="B7" s="414" t="s">
        <v>1259</v>
      </c>
      <c r="C7" s="322" t="s">
        <v>759</v>
      </c>
      <c r="D7" s="322" t="s">
        <v>1074</v>
      </c>
      <c r="E7" s="311">
        <v>2</v>
      </c>
      <c r="F7" s="331"/>
      <c r="G7" s="331"/>
      <c r="H7" s="331">
        <v>77025000</v>
      </c>
      <c r="I7" s="351">
        <f t="shared" ref="I7" si="1">SUM(H7)</f>
        <v>77025000</v>
      </c>
    </row>
    <row r="8" spans="1:9" s="312" customFormat="1" ht="41.25" customHeight="1" thickBot="1" x14ac:dyDescent="0.3">
      <c r="A8" s="417" t="s">
        <v>1091</v>
      </c>
      <c r="B8" s="415" t="s">
        <v>1264</v>
      </c>
      <c r="C8" s="409" t="s">
        <v>1265</v>
      </c>
      <c r="D8" s="409" t="s">
        <v>1084</v>
      </c>
      <c r="E8" s="355">
        <v>1</v>
      </c>
      <c r="F8" s="356"/>
      <c r="G8" s="356"/>
      <c r="H8" s="356">
        <v>63000000</v>
      </c>
      <c r="I8" s="357">
        <f>H8</f>
        <v>63000000</v>
      </c>
    </row>
    <row r="11" spans="1:9" ht="40.5" customHeight="1" x14ac:dyDescent="0.25"/>
    <row r="12" spans="1:9" ht="66" customHeight="1" x14ac:dyDescent="0.25"/>
    <row r="13" spans="1:9" ht="78" customHeight="1" x14ac:dyDescent="0.25"/>
    <row r="18" ht="17.25" customHeight="1" x14ac:dyDescent="0.25"/>
    <row r="19" ht="7.5" customHeight="1" x14ac:dyDescent="0.25"/>
    <row r="20" ht="11.25" customHeight="1" x14ac:dyDescent="0.25"/>
    <row r="21" ht="10.5" customHeight="1" x14ac:dyDescent="0.25"/>
    <row r="22" ht="13.5" customHeight="1" x14ac:dyDescent="0.25"/>
  </sheetData>
  <mergeCells count="4">
    <mergeCell ref="B3:B4"/>
    <mergeCell ref="A3:A6"/>
    <mergeCell ref="H3:H4"/>
    <mergeCell ref="I3:I4"/>
  </mergeCells>
  <pageMargins left="0.25" right="0.25" top="0.75" bottom="0.75" header="0.3" footer="0.3"/>
  <pageSetup scale="41"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634" t="s">
        <v>93</v>
      </c>
      <c r="B2" s="634"/>
      <c r="C2" s="634"/>
      <c r="D2" s="634"/>
      <c r="E2" s="634"/>
      <c r="F2" s="635" t="s">
        <v>94</v>
      </c>
      <c r="G2" s="635"/>
      <c r="H2" s="635"/>
      <c r="I2" s="635" t="s">
        <v>95</v>
      </c>
      <c r="J2" s="635"/>
      <c r="K2" s="635"/>
      <c r="L2" s="636" t="s">
        <v>96</v>
      </c>
      <c r="M2" s="636"/>
      <c r="N2" s="636"/>
      <c r="O2" s="636"/>
      <c r="P2" s="637" t="s">
        <v>97</v>
      </c>
      <c r="Q2" s="638"/>
      <c r="R2" s="638"/>
      <c r="S2" s="638"/>
      <c r="T2" s="639" t="s">
        <v>98</v>
      </c>
      <c r="U2" s="639"/>
      <c r="V2" s="639"/>
      <c r="W2" s="639"/>
      <c r="X2" s="640" t="s">
        <v>99</v>
      </c>
      <c r="Y2" s="635"/>
      <c r="Z2" s="635"/>
      <c r="AA2" s="635"/>
      <c r="AB2" s="635" t="s">
        <v>100</v>
      </c>
      <c r="AC2" s="635"/>
      <c r="AD2" s="635"/>
      <c r="AE2" s="635"/>
      <c r="AF2" s="635" t="s">
        <v>101</v>
      </c>
      <c r="AG2" s="635"/>
      <c r="AH2" s="635"/>
      <c r="AI2" s="635"/>
      <c r="AJ2" s="635" t="s">
        <v>102</v>
      </c>
      <c r="AK2" s="635"/>
      <c r="AL2" s="635"/>
      <c r="AM2" s="635"/>
      <c r="AN2" s="633" t="s">
        <v>103</v>
      </c>
      <c r="AO2" s="633"/>
      <c r="AP2" s="633"/>
      <c r="AQ2" s="633"/>
      <c r="AR2" t="s">
        <v>104</v>
      </c>
      <c r="AV2" t="s">
        <v>105</v>
      </c>
      <c r="AZ2" s="633" t="s">
        <v>106</v>
      </c>
      <c r="BA2" s="633"/>
      <c r="BB2" s="633"/>
      <c r="BC2" s="633"/>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election activeCell="D17" sqref="D17"/>
    </sheetView>
  </sheetViews>
  <sheetFormatPr baseColWidth="10" defaultColWidth="0" defaultRowHeight="15" zeroHeight="1" x14ac:dyDescent="0.25"/>
  <cols>
    <col min="1" max="10" width="11.42578125" customWidth="1"/>
    <col min="11" max="16384" width="11.42578125" hidden="1"/>
  </cols>
  <sheetData>
    <row r="1" spans="1:10" x14ac:dyDescent="0.25"/>
    <row r="2" spans="1:10" x14ac:dyDescent="0.25"/>
    <row r="3" spans="1:10" x14ac:dyDescent="0.25"/>
    <row r="4" spans="1:10" x14ac:dyDescent="0.25"/>
    <row r="5" spans="1:10" x14ac:dyDescent="0.25"/>
    <row r="6" spans="1:10" x14ac:dyDescent="0.25"/>
    <row r="7" spans="1:10" x14ac:dyDescent="0.25"/>
    <row r="8" spans="1:10" x14ac:dyDescent="0.25"/>
    <row r="9" spans="1:10" x14ac:dyDescent="0.25"/>
    <row r="10" spans="1:10" ht="28.5" x14ac:dyDescent="0.45">
      <c r="A10" s="551" t="s">
        <v>1030</v>
      </c>
      <c r="B10" s="551"/>
      <c r="C10" s="551"/>
      <c r="D10" s="551"/>
      <c r="E10" s="551"/>
      <c r="F10" s="551"/>
      <c r="G10" s="551"/>
      <c r="H10" s="551"/>
      <c r="I10" s="551"/>
      <c r="J10" s="551"/>
    </row>
    <row r="11" spans="1:10" ht="23.25" customHeight="1" x14ac:dyDescent="0.45">
      <c r="A11" s="297"/>
      <c r="B11" s="297"/>
      <c r="C11" s="297"/>
      <c r="D11" s="297"/>
      <c r="E11" s="297"/>
      <c r="F11" s="297"/>
      <c r="G11" s="297"/>
      <c r="H11" s="297"/>
      <c r="I11" s="297"/>
      <c r="J11" s="297"/>
    </row>
    <row r="12" spans="1:10" ht="23.25" customHeight="1" x14ac:dyDescent="0.45">
      <c r="A12" s="297"/>
      <c r="B12" s="297"/>
      <c r="C12" s="297"/>
      <c r="D12" s="297"/>
      <c r="E12" s="297"/>
      <c r="F12" s="297"/>
      <c r="G12" s="297"/>
      <c r="H12" s="297"/>
      <c r="I12" s="297"/>
      <c r="J12" s="297"/>
    </row>
    <row r="13" spans="1:10" ht="23.25" customHeight="1" x14ac:dyDescent="0.45">
      <c r="A13" s="297"/>
      <c r="B13" s="297"/>
      <c r="C13" s="297"/>
      <c r="D13" s="297"/>
      <c r="E13" s="297"/>
      <c r="F13" s="297"/>
      <c r="G13" s="297"/>
      <c r="H13" s="297"/>
      <c r="I13" s="297"/>
      <c r="J13" s="297"/>
    </row>
    <row r="14" spans="1:10" ht="23.25" customHeight="1" x14ac:dyDescent="0.25"/>
    <row r="15" spans="1:10" ht="28.5" x14ac:dyDescent="0.45">
      <c r="A15" s="551" t="s">
        <v>1057</v>
      </c>
      <c r="B15" s="551"/>
      <c r="C15" s="551"/>
      <c r="D15" s="551"/>
      <c r="E15" s="551"/>
      <c r="F15" s="551"/>
      <c r="G15" s="551"/>
      <c r="H15" s="551"/>
      <c r="I15" s="551"/>
      <c r="J15" s="551"/>
    </row>
    <row r="16" spans="1:10" ht="33.75" customHeight="1" x14ac:dyDescent="0.45">
      <c r="A16" s="297"/>
      <c r="B16" s="297"/>
      <c r="C16" s="297"/>
      <c r="D16" s="297"/>
      <c r="E16" s="297"/>
      <c r="F16" s="297"/>
      <c r="G16" s="297"/>
      <c r="H16" s="297"/>
      <c r="I16" s="297"/>
      <c r="J16" s="297"/>
    </row>
    <row r="17" spans="1:10" ht="33.75" customHeight="1" x14ac:dyDescent="0.25"/>
    <row r="18" spans="1:10" ht="33.75" customHeight="1" x14ac:dyDescent="0.45">
      <c r="A18" s="297"/>
      <c r="B18" s="297"/>
      <c r="C18" s="297"/>
      <c r="D18" s="297"/>
      <c r="E18" s="297"/>
      <c r="F18" s="297"/>
      <c r="G18" s="297"/>
      <c r="H18" s="297"/>
      <c r="I18" s="297"/>
      <c r="J18" s="297"/>
    </row>
    <row r="19" spans="1:10" ht="33.75" customHeight="1" x14ac:dyDescent="0.45">
      <c r="A19" s="297"/>
      <c r="B19" s="297"/>
      <c r="C19" s="297"/>
      <c r="D19" s="297"/>
      <c r="E19" s="297"/>
      <c r="F19" s="297"/>
      <c r="G19" s="297"/>
      <c r="H19" s="297"/>
      <c r="I19" s="297"/>
      <c r="J19" s="297"/>
    </row>
    <row r="20" spans="1:10" ht="28.5" x14ac:dyDescent="0.45">
      <c r="A20" s="297"/>
      <c r="B20" s="297"/>
      <c r="C20" s="297"/>
      <c r="D20" s="297"/>
      <c r="E20" s="297"/>
      <c r="F20" s="297"/>
      <c r="G20" s="297"/>
      <c r="H20" s="297"/>
      <c r="I20" s="297"/>
      <c r="J20" s="297"/>
    </row>
    <row r="21" spans="1:10" ht="23.25" x14ac:dyDescent="0.35">
      <c r="A21" s="552" t="s">
        <v>757</v>
      </c>
      <c r="B21" s="552"/>
      <c r="C21" s="552"/>
      <c r="D21" s="552"/>
      <c r="E21" s="552"/>
      <c r="F21" s="552"/>
      <c r="G21" s="552"/>
      <c r="H21" s="552"/>
      <c r="I21" s="552"/>
      <c r="J21" s="552"/>
    </row>
    <row r="22" spans="1:10" ht="28.5" x14ac:dyDescent="0.45">
      <c r="A22" s="297"/>
      <c r="B22" s="297"/>
      <c r="C22" s="297"/>
      <c r="D22" s="297"/>
      <c r="E22" s="297"/>
      <c r="F22" s="297"/>
      <c r="G22" s="297"/>
      <c r="H22" s="297"/>
      <c r="I22" s="297"/>
      <c r="J22" s="297"/>
    </row>
    <row r="23" spans="1:10" ht="28.5" hidden="1" x14ac:dyDescent="0.45">
      <c r="A23" s="297"/>
      <c r="B23" s="297"/>
      <c r="C23" s="297"/>
      <c r="D23" s="297"/>
      <c r="E23" s="297"/>
      <c r="F23" s="297"/>
      <c r="G23" s="297"/>
      <c r="H23" s="297"/>
      <c r="I23" s="297"/>
      <c r="J23" s="297"/>
    </row>
    <row r="24" spans="1:10" ht="28.5" hidden="1" x14ac:dyDescent="0.45">
      <c r="A24" s="297"/>
      <c r="B24" s="297"/>
      <c r="C24" s="297"/>
      <c r="D24" s="297"/>
      <c r="E24" s="297"/>
      <c r="F24" s="297"/>
      <c r="G24" s="297"/>
      <c r="H24" s="297"/>
      <c r="I24" s="297"/>
      <c r="J24" s="297"/>
    </row>
    <row r="25" spans="1:10" ht="28.5" hidden="1" x14ac:dyDescent="0.45">
      <c r="A25" s="297"/>
      <c r="B25" s="297"/>
      <c r="C25" s="297"/>
      <c r="D25" s="297"/>
      <c r="E25" s="297"/>
      <c r="F25" s="297"/>
      <c r="G25" s="297"/>
      <c r="H25" s="297"/>
      <c r="I25" s="297"/>
      <c r="J25" s="297"/>
    </row>
    <row r="26" spans="1:10" ht="28.5" hidden="1" x14ac:dyDescent="0.45">
      <c r="A26" s="297"/>
      <c r="B26" s="297"/>
      <c r="C26" s="297"/>
      <c r="D26" s="297"/>
      <c r="E26" s="297"/>
      <c r="F26" s="297"/>
      <c r="G26" s="297"/>
      <c r="H26" s="297"/>
      <c r="I26" s="297"/>
      <c r="J26" s="297"/>
    </row>
    <row r="27" spans="1:10" ht="28.5" hidden="1" x14ac:dyDescent="0.45">
      <c r="A27" s="297"/>
      <c r="B27" s="297"/>
      <c r="C27" s="297"/>
      <c r="D27" s="297"/>
      <c r="E27" s="297"/>
      <c r="F27" s="297"/>
      <c r="G27" s="297"/>
      <c r="H27" s="297"/>
      <c r="I27" s="297"/>
      <c r="J27" s="297"/>
    </row>
    <row r="29" spans="1:10" ht="28.5" hidden="1" x14ac:dyDescent="0.45">
      <c r="A29" s="297"/>
      <c r="B29" s="297"/>
      <c r="C29" s="297"/>
      <c r="D29" s="297"/>
      <c r="E29" s="297"/>
      <c r="F29" s="297"/>
      <c r="G29" s="297"/>
      <c r="H29" s="297"/>
      <c r="I29" s="297"/>
      <c r="J29" s="297"/>
    </row>
  </sheetData>
  <mergeCells count="3">
    <mergeCell ref="A10:J10"/>
    <mergeCell ref="A15:J15"/>
    <mergeCell ref="A21:J21"/>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85" zoomScaleNormal="85" workbookViewId="0">
      <selection activeCell="C6" sqref="C6"/>
    </sheetView>
  </sheetViews>
  <sheetFormatPr baseColWidth="10" defaultRowHeight="15" x14ac:dyDescent="0.25"/>
  <cols>
    <col min="1" max="1" width="28" style="445" customWidth="1"/>
    <col min="2" max="2" width="24.7109375" style="445" customWidth="1"/>
    <col min="3" max="5" width="49.85546875" style="446" customWidth="1"/>
    <col min="6" max="6" width="40.42578125" style="446" customWidth="1"/>
    <col min="7" max="7" width="72.140625" style="446" hidden="1" customWidth="1"/>
    <col min="8" max="8" width="65.42578125" style="446" hidden="1" customWidth="1"/>
    <col min="9" max="9" width="16.42578125" style="446" hidden="1" customWidth="1"/>
    <col min="10" max="10" width="16.140625" style="446" hidden="1" customWidth="1"/>
    <col min="11" max="11" width="26.85546875" style="446" hidden="1" customWidth="1"/>
    <col min="12" max="12" width="22.7109375" style="445" hidden="1" customWidth="1"/>
    <col min="13" max="13" width="22.42578125" style="445" hidden="1" customWidth="1"/>
    <col min="14" max="18" width="13" style="445" hidden="1" customWidth="1"/>
    <col min="19" max="16384" width="11.42578125" style="445"/>
  </cols>
  <sheetData>
    <row r="1" spans="1:18" ht="18.75" x14ac:dyDescent="0.3">
      <c r="A1" s="555" t="s">
        <v>1424</v>
      </c>
      <c r="B1" s="555"/>
      <c r="C1" s="555"/>
      <c r="D1" s="555"/>
      <c r="E1" s="555"/>
      <c r="F1" s="555"/>
      <c r="G1" s="555"/>
      <c r="H1" s="555"/>
      <c r="I1" s="555"/>
      <c r="J1" s="555"/>
      <c r="K1" s="555"/>
    </row>
    <row r="2" spans="1:18" ht="15.75" thickBot="1" x14ac:dyDescent="0.3"/>
    <row r="3" spans="1:18" ht="30" customHeight="1" x14ac:dyDescent="0.25">
      <c r="A3" s="556" t="s">
        <v>1297</v>
      </c>
      <c r="B3" s="557"/>
      <c r="C3" s="558"/>
      <c r="D3" s="559" t="s">
        <v>1298</v>
      </c>
      <c r="E3" s="559"/>
      <c r="F3" s="559"/>
      <c r="G3" s="560"/>
      <c r="H3" s="561" t="s">
        <v>1299</v>
      </c>
      <c r="I3" s="561" t="s">
        <v>1300</v>
      </c>
      <c r="J3" s="561"/>
      <c r="K3" s="561" t="s">
        <v>1301</v>
      </c>
      <c r="L3" s="561" t="s">
        <v>1302</v>
      </c>
      <c r="M3" s="561" t="s">
        <v>1303</v>
      </c>
      <c r="N3" s="565" t="s">
        <v>1304</v>
      </c>
      <c r="O3" s="557"/>
      <c r="P3" s="557"/>
      <c r="Q3" s="557"/>
      <c r="R3" s="566"/>
    </row>
    <row r="4" spans="1:18" s="273" customFormat="1" ht="54.75" customHeight="1" thickBot="1" x14ac:dyDescent="0.3">
      <c r="A4" s="447" t="s">
        <v>1305</v>
      </c>
      <c r="B4" s="448" t="s">
        <v>1306</v>
      </c>
      <c r="C4" s="448" t="s">
        <v>1307</v>
      </c>
      <c r="D4" s="449" t="s">
        <v>1308</v>
      </c>
      <c r="E4" s="450" t="s">
        <v>1309</v>
      </c>
      <c r="F4" s="450" t="s">
        <v>489</v>
      </c>
      <c r="G4" s="450" t="s">
        <v>1310</v>
      </c>
      <c r="H4" s="562"/>
      <c r="I4" s="448" t="s">
        <v>1311</v>
      </c>
      <c r="J4" s="448" t="s">
        <v>1312</v>
      </c>
      <c r="K4" s="562"/>
      <c r="L4" s="562"/>
      <c r="M4" s="562"/>
      <c r="N4" s="451" t="s">
        <v>1313</v>
      </c>
      <c r="O4" s="451" t="s">
        <v>1314</v>
      </c>
      <c r="P4" s="451" t="s">
        <v>1315</v>
      </c>
      <c r="Q4" s="451" t="s">
        <v>1316</v>
      </c>
      <c r="R4" s="452" t="s">
        <v>1317</v>
      </c>
    </row>
    <row r="5" spans="1:18" s="463" customFormat="1" ht="113.25" customHeight="1" x14ac:dyDescent="0.25">
      <c r="A5" s="567" t="s">
        <v>1318</v>
      </c>
      <c r="B5" s="569" t="s">
        <v>1319</v>
      </c>
      <c r="C5" s="453" t="s">
        <v>1320</v>
      </c>
      <c r="D5" s="453" t="s">
        <v>1321</v>
      </c>
      <c r="E5" s="453" t="s">
        <v>1322</v>
      </c>
      <c r="F5" s="453" t="s">
        <v>1323</v>
      </c>
      <c r="G5" s="454" t="s">
        <v>1324</v>
      </c>
      <c r="H5" s="455"/>
      <c r="I5" s="456"/>
      <c r="J5" s="457" t="s">
        <v>1325</v>
      </c>
      <c r="K5" s="458" t="s">
        <v>1326</v>
      </c>
      <c r="L5" s="459"/>
      <c r="M5" s="460"/>
      <c r="N5" s="461"/>
      <c r="O5" s="460"/>
      <c r="P5" s="461"/>
      <c r="Q5" s="460"/>
      <c r="R5" s="462"/>
    </row>
    <row r="6" spans="1:18" s="463" customFormat="1" ht="45" x14ac:dyDescent="0.25">
      <c r="A6" s="567"/>
      <c r="B6" s="570"/>
      <c r="C6" s="464" t="s">
        <v>1327</v>
      </c>
      <c r="D6" s="464" t="s">
        <v>1321</v>
      </c>
      <c r="E6" s="464" t="s">
        <v>1322</v>
      </c>
      <c r="F6" s="464" t="s">
        <v>1323</v>
      </c>
      <c r="G6" s="465" t="s">
        <v>1324</v>
      </c>
      <c r="H6" s="466"/>
      <c r="I6" s="467"/>
      <c r="J6" s="468" t="s">
        <v>1325</v>
      </c>
      <c r="K6" s="469" t="s">
        <v>1326</v>
      </c>
      <c r="L6" s="470"/>
      <c r="M6" s="471"/>
      <c r="N6" s="472"/>
      <c r="O6" s="471"/>
      <c r="P6" s="472"/>
      <c r="Q6" s="471"/>
      <c r="R6" s="473"/>
    </row>
    <row r="7" spans="1:18" s="463" customFormat="1" ht="45" x14ac:dyDescent="0.25">
      <c r="A7" s="567"/>
      <c r="B7" s="570"/>
      <c r="C7" s="464" t="s">
        <v>1328</v>
      </c>
      <c r="D7" s="464" t="s">
        <v>1321</v>
      </c>
      <c r="E7" s="464" t="s">
        <v>1322</v>
      </c>
      <c r="F7" s="464" t="s">
        <v>1323</v>
      </c>
      <c r="G7" s="465" t="s">
        <v>1324</v>
      </c>
      <c r="H7" s="466"/>
      <c r="I7" s="467"/>
      <c r="J7" s="468" t="s">
        <v>1325</v>
      </c>
      <c r="K7" s="469" t="s">
        <v>1326</v>
      </c>
      <c r="L7" s="470"/>
      <c r="M7" s="471"/>
      <c r="N7" s="472"/>
      <c r="O7" s="471"/>
      <c r="P7" s="472"/>
      <c r="Q7" s="471"/>
      <c r="R7" s="473"/>
    </row>
    <row r="8" spans="1:18" s="463" customFormat="1" ht="45" x14ac:dyDescent="0.25">
      <c r="A8" s="567"/>
      <c r="B8" s="564"/>
      <c r="C8" s="474" t="s">
        <v>1329</v>
      </c>
      <c r="D8" s="474" t="s">
        <v>1321</v>
      </c>
      <c r="E8" s="474" t="s">
        <v>1322</v>
      </c>
      <c r="F8" s="474" t="s">
        <v>1323</v>
      </c>
      <c r="G8" s="475" t="s">
        <v>1324</v>
      </c>
      <c r="H8" s="476"/>
      <c r="I8" s="477"/>
      <c r="J8" s="478" t="s">
        <v>1325</v>
      </c>
      <c r="K8" s="479" t="s">
        <v>1326</v>
      </c>
      <c r="L8" s="470"/>
      <c r="M8" s="471"/>
      <c r="N8" s="472"/>
      <c r="O8" s="471"/>
      <c r="P8" s="472"/>
      <c r="Q8" s="471"/>
      <c r="R8" s="473"/>
    </row>
    <row r="9" spans="1:18" s="463" customFormat="1" ht="75" x14ac:dyDescent="0.25">
      <c r="A9" s="567"/>
      <c r="B9" s="563" t="s">
        <v>1330</v>
      </c>
      <c r="C9" s="480" t="s">
        <v>1331</v>
      </c>
      <c r="D9" s="480" t="s">
        <v>1332</v>
      </c>
      <c r="E9" s="480" t="s">
        <v>1333</v>
      </c>
      <c r="F9" s="480" t="s">
        <v>1334</v>
      </c>
      <c r="G9" s="481" t="s">
        <v>1335</v>
      </c>
      <c r="H9" s="482"/>
      <c r="I9" s="483" t="s">
        <v>1336</v>
      </c>
      <c r="J9" s="484"/>
      <c r="K9" s="485" t="s">
        <v>990</v>
      </c>
      <c r="L9" s="470"/>
      <c r="M9" s="471"/>
      <c r="N9" s="472"/>
      <c r="O9" s="471"/>
      <c r="P9" s="472"/>
      <c r="Q9" s="471"/>
      <c r="R9" s="473"/>
    </row>
    <row r="10" spans="1:18" s="463" customFormat="1" ht="60" customHeight="1" x14ac:dyDescent="0.25">
      <c r="A10" s="567"/>
      <c r="B10" s="570"/>
      <c r="C10" s="464" t="s">
        <v>1337</v>
      </c>
      <c r="D10" s="464"/>
      <c r="E10" s="464"/>
      <c r="F10" s="464"/>
      <c r="G10" s="471"/>
      <c r="H10" s="470"/>
      <c r="I10" s="467"/>
      <c r="J10" s="468"/>
      <c r="K10" s="469"/>
      <c r="L10" s="470"/>
      <c r="M10" s="471"/>
      <c r="N10" s="472"/>
      <c r="O10" s="471"/>
      <c r="P10" s="472"/>
      <c r="Q10" s="471"/>
      <c r="R10" s="473"/>
    </row>
    <row r="11" spans="1:18" s="463" customFormat="1" ht="30.75" customHeight="1" x14ac:dyDescent="0.25">
      <c r="A11" s="567"/>
      <c r="B11" s="570"/>
      <c r="C11" s="464" t="s">
        <v>1338</v>
      </c>
      <c r="D11" s="464"/>
      <c r="E11" s="464"/>
      <c r="F11" s="464"/>
      <c r="G11" s="465"/>
      <c r="H11" s="466"/>
      <c r="I11" s="467"/>
      <c r="J11" s="468"/>
      <c r="K11" s="469"/>
      <c r="L11" s="470"/>
      <c r="M11" s="471"/>
      <c r="N11" s="472"/>
      <c r="O11" s="471"/>
      <c r="P11" s="472"/>
      <c r="Q11" s="471"/>
      <c r="R11" s="473"/>
    </row>
    <row r="12" spans="1:18" s="463" customFormat="1" ht="60" x14ac:dyDescent="0.25">
      <c r="A12" s="567"/>
      <c r="B12" s="570"/>
      <c r="C12" s="571" t="s">
        <v>1339</v>
      </c>
      <c r="D12" s="464" t="s">
        <v>1321</v>
      </c>
      <c r="E12" s="464" t="s">
        <v>1340</v>
      </c>
      <c r="F12" s="464" t="s">
        <v>1341</v>
      </c>
      <c r="G12" s="465" t="s">
        <v>1342</v>
      </c>
      <c r="H12" s="466"/>
      <c r="I12" s="467" t="s">
        <v>1343</v>
      </c>
      <c r="J12" s="468"/>
      <c r="K12" s="486"/>
      <c r="L12" s="470"/>
      <c r="M12" s="471"/>
      <c r="N12" s="472"/>
      <c r="O12" s="471"/>
      <c r="P12" s="472"/>
      <c r="Q12" s="471"/>
      <c r="R12" s="473"/>
    </row>
    <row r="13" spans="1:18" s="463" customFormat="1" ht="90.75" customHeight="1" x14ac:dyDescent="0.25">
      <c r="A13" s="567"/>
      <c r="B13" s="570"/>
      <c r="C13" s="571"/>
      <c r="D13" s="464" t="s">
        <v>1321</v>
      </c>
      <c r="E13" s="464" t="s">
        <v>1340</v>
      </c>
      <c r="F13" s="464" t="s">
        <v>1344</v>
      </c>
      <c r="G13" s="465" t="s">
        <v>1345</v>
      </c>
      <c r="H13" s="466"/>
      <c r="I13" s="467"/>
      <c r="J13" s="468" t="s">
        <v>1346</v>
      </c>
      <c r="K13" s="469" t="s">
        <v>989</v>
      </c>
      <c r="L13" s="470"/>
      <c r="M13" s="471"/>
      <c r="N13" s="472"/>
      <c r="O13" s="471"/>
      <c r="P13" s="472"/>
      <c r="Q13" s="471"/>
      <c r="R13" s="473"/>
    </row>
    <row r="14" spans="1:18" s="463" customFormat="1" ht="72.75" customHeight="1" x14ac:dyDescent="0.25">
      <c r="A14" s="567"/>
      <c r="B14" s="570"/>
      <c r="C14" s="571"/>
      <c r="D14" s="464" t="s">
        <v>1347</v>
      </c>
      <c r="E14" s="464" t="s">
        <v>1348</v>
      </c>
      <c r="F14" s="464" t="s">
        <v>1349</v>
      </c>
      <c r="G14" s="465" t="s">
        <v>1350</v>
      </c>
      <c r="H14" s="466"/>
      <c r="I14" s="467" t="s">
        <v>1351</v>
      </c>
      <c r="J14" s="468"/>
      <c r="K14" s="487"/>
      <c r="L14" s="470"/>
      <c r="M14" s="471"/>
      <c r="N14" s="472"/>
      <c r="O14" s="471"/>
      <c r="P14" s="472"/>
      <c r="Q14" s="471"/>
      <c r="R14" s="473"/>
    </row>
    <row r="15" spans="1:18" s="463" customFormat="1" ht="86.25" customHeight="1" x14ac:dyDescent="0.25">
      <c r="A15" s="567"/>
      <c r="B15" s="570"/>
      <c r="C15" s="571"/>
      <c r="D15" s="464" t="s">
        <v>1321</v>
      </c>
      <c r="E15" s="464" t="s">
        <v>1340</v>
      </c>
      <c r="F15" s="464" t="s">
        <v>1341</v>
      </c>
      <c r="G15" s="465" t="s">
        <v>1352</v>
      </c>
      <c r="H15" s="466"/>
      <c r="I15" s="467" t="s">
        <v>1336</v>
      </c>
      <c r="J15" s="468"/>
      <c r="K15" s="486"/>
      <c r="L15" s="470"/>
      <c r="M15" s="471"/>
      <c r="N15" s="472"/>
      <c r="O15" s="471"/>
      <c r="P15" s="472"/>
      <c r="Q15" s="471"/>
      <c r="R15" s="473"/>
    </row>
    <row r="16" spans="1:18" s="463" customFormat="1" ht="45.75" customHeight="1" x14ac:dyDescent="0.25">
      <c r="A16" s="567"/>
      <c r="B16" s="570"/>
      <c r="C16" s="571"/>
      <c r="D16" s="464" t="s">
        <v>1321</v>
      </c>
      <c r="E16" s="464" t="s">
        <v>1340</v>
      </c>
      <c r="F16" s="464" t="s">
        <v>1353</v>
      </c>
      <c r="G16" s="465" t="s">
        <v>1354</v>
      </c>
      <c r="H16" s="466"/>
      <c r="I16" s="467" t="s">
        <v>1351</v>
      </c>
      <c r="J16" s="468" t="s">
        <v>1355</v>
      </c>
      <c r="K16" s="469" t="s">
        <v>443</v>
      </c>
      <c r="L16" s="470"/>
      <c r="M16" s="471"/>
      <c r="N16" s="472"/>
      <c r="O16" s="471"/>
      <c r="P16" s="472"/>
      <c r="Q16" s="471"/>
      <c r="R16" s="473"/>
    </row>
    <row r="17" spans="1:18" s="463" customFormat="1" ht="93" customHeight="1" x14ac:dyDescent="0.25">
      <c r="A17" s="567"/>
      <c r="B17" s="570"/>
      <c r="C17" s="571"/>
      <c r="D17" s="464" t="s">
        <v>1332</v>
      </c>
      <c r="E17" s="464" t="s">
        <v>1333</v>
      </c>
      <c r="F17" s="464" t="s">
        <v>1356</v>
      </c>
      <c r="G17" s="465" t="s">
        <v>1357</v>
      </c>
      <c r="H17" s="466"/>
      <c r="I17" s="467" t="s">
        <v>1336</v>
      </c>
      <c r="J17" s="468"/>
      <c r="K17" s="469" t="s">
        <v>443</v>
      </c>
      <c r="L17" s="470"/>
      <c r="M17" s="471"/>
      <c r="N17" s="472"/>
      <c r="O17" s="471"/>
      <c r="P17" s="472"/>
      <c r="Q17" s="471"/>
      <c r="R17" s="473"/>
    </row>
    <row r="18" spans="1:18" s="463" customFormat="1" ht="63" customHeight="1" x14ac:dyDescent="0.25">
      <c r="A18" s="567"/>
      <c r="B18" s="564"/>
      <c r="C18" s="572"/>
      <c r="D18" s="474" t="s">
        <v>1347</v>
      </c>
      <c r="E18" s="474" t="s">
        <v>1358</v>
      </c>
      <c r="F18" s="474" t="s">
        <v>1349</v>
      </c>
      <c r="G18" s="475" t="s">
        <v>1350</v>
      </c>
      <c r="H18" s="476"/>
      <c r="I18" s="477" t="s">
        <v>1351</v>
      </c>
      <c r="J18" s="478" t="s">
        <v>1359</v>
      </c>
      <c r="K18" s="479" t="s">
        <v>443</v>
      </c>
      <c r="L18" s="488"/>
      <c r="M18" s="489"/>
      <c r="N18" s="490"/>
      <c r="O18" s="489"/>
      <c r="P18" s="490"/>
      <c r="Q18" s="489"/>
      <c r="R18" s="491"/>
    </row>
    <row r="19" spans="1:18" s="463" customFormat="1" ht="45" customHeight="1" x14ac:dyDescent="0.25">
      <c r="A19" s="567"/>
      <c r="B19" s="563" t="s">
        <v>1360</v>
      </c>
      <c r="C19" s="573" t="s">
        <v>1361</v>
      </c>
      <c r="D19" s="480" t="s">
        <v>1332</v>
      </c>
      <c r="E19" s="480" t="s">
        <v>1362</v>
      </c>
      <c r="F19" s="480" t="s">
        <v>1363</v>
      </c>
      <c r="G19" s="481" t="s">
        <v>1364</v>
      </c>
      <c r="H19" s="482"/>
      <c r="I19" s="483"/>
      <c r="J19" s="484" t="s">
        <v>1365</v>
      </c>
      <c r="K19" s="485" t="s">
        <v>443</v>
      </c>
      <c r="L19" s="492"/>
      <c r="M19" s="493"/>
      <c r="N19" s="494"/>
      <c r="O19" s="493"/>
      <c r="P19" s="494"/>
      <c r="Q19" s="493"/>
      <c r="R19" s="495"/>
    </row>
    <row r="20" spans="1:18" s="463" customFormat="1" ht="75" x14ac:dyDescent="0.25">
      <c r="A20" s="567"/>
      <c r="B20" s="570"/>
      <c r="C20" s="571"/>
      <c r="D20" s="464" t="s">
        <v>1332</v>
      </c>
      <c r="E20" s="464" t="s">
        <v>1362</v>
      </c>
      <c r="F20" s="464" t="s">
        <v>1334</v>
      </c>
      <c r="G20" s="465" t="s">
        <v>1335</v>
      </c>
      <c r="H20" s="466"/>
      <c r="I20" s="467" t="s">
        <v>1336</v>
      </c>
      <c r="J20" s="468"/>
      <c r="K20" s="469" t="s">
        <v>990</v>
      </c>
      <c r="L20" s="470"/>
      <c r="M20" s="471"/>
      <c r="N20" s="472"/>
      <c r="O20" s="471"/>
      <c r="P20" s="472"/>
      <c r="Q20" s="471"/>
      <c r="R20" s="473"/>
    </row>
    <row r="21" spans="1:18" s="463" customFormat="1" ht="65.25" customHeight="1" x14ac:dyDescent="0.25">
      <c r="A21" s="567"/>
      <c r="B21" s="570"/>
      <c r="C21" s="571" t="s">
        <v>1366</v>
      </c>
      <c r="D21" s="464" t="s">
        <v>1347</v>
      </c>
      <c r="E21" s="464" t="s">
        <v>1367</v>
      </c>
      <c r="F21" s="464" t="s">
        <v>1368</v>
      </c>
      <c r="G21" s="465" t="s">
        <v>1369</v>
      </c>
      <c r="H21" s="466"/>
      <c r="I21" s="467"/>
      <c r="J21" s="468" t="s">
        <v>1370</v>
      </c>
      <c r="K21" s="469" t="s">
        <v>1371</v>
      </c>
      <c r="L21" s="470"/>
      <c r="M21" s="471"/>
      <c r="N21" s="472"/>
      <c r="O21" s="471"/>
      <c r="P21" s="472"/>
      <c r="Q21" s="471"/>
      <c r="R21" s="473"/>
    </row>
    <row r="22" spans="1:18" s="463" customFormat="1" ht="42" customHeight="1" x14ac:dyDescent="0.25">
      <c r="A22" s="567"/>
      <c r="B22" s="570"/>
      <c r="C22" s="571"/>
      <c r="D22" s="464" t="s">
        <v>1347</v>
      </c>
      <c r="E22" s="464" t="s">
        <v>1358</v>
      </c>
      <c r="F22" s="464" t="s">
        <v>1372</v>
      </c>
      <c r="G22" s="465" t="s">
        <v>1373</v>
      </c>
      <c r="H22" s="466"/>
      <c r="I22" s="467"/>
      <c r="J22" s="468" t="s">
        <v>1336</v>
      </c>
      <c r="K22" s="469" t="s">
        <v>1374</v>
      </c>
      <c r="L22" s="470"/>
      <c r="M22" s="471"/>
      <c r="N22" s="472"/>
      <c r="O22" s="471"/>
      <c r="P22" s="472"/>
      <c r="Q22" s="471"/>
      <c r="R22" s="473"/>
    </row>
    <row r="23" spans="1:18" s="463" customFormat="1" ht="65.25" customHeight="1" x14ac:dyDescent="0.25">
      <c r="A23" s="567"/>
      <c r="B23" s="570"/>
      <c r="C23" s="571"/>
      <c r="D23" s="464" t="s">
        <v>1375</v>
      </c>
      <c r="E23" s="464" t="s">
        <v>1376</v>
      </c>
      <c r="F23" s="464" t="s">
        <v>1377</v>
      </c>
      <c r="G23" s="465" t="s">
        <v>1378</v>
      </c>
      <c r="H23" s="466"/>
      <c r="I23" s="467"/>
      <c r="J23" s="468" t="s">
        <v>1379</v>
      </c>
      <c r="K23" s="469" t="s">
        <v>443</v>
      </c>
      <c r="L23" s="470"/>
      <c r="M23" s="471"/>
      <c r="N23" s="472"/>
      <c r="O23" s="471"/>
      <c r="P23" s="472"/>
      <c r="Q23" s="471"/>
      <c r="R23" s="473"/>
    </row>
    <row r="24" spans="1:18" s="463" customFormat="1" ht="36.75" customHeight="1" x14ac:dyDescent="0.25">
      <c r="A24" s="567"/>
      <c r="B24" s="570"/>
      <c r="C24" s="571"/>
      <c r="D24" s="464" t="s">
        <v>1375</v>
      </c>
      <c r="E24" s="464" t="s">
        <v>1376</v>
      </c>
      <c r="F24" s="464" t="s">
        <v>1377</v>
      </c>
      <c r="G24" s="465" t="s">
        <v>1380</v>
      </c>
      <c r="H24" s="466"/>
      <c r="I24" s="467"/>
      <c r="J24" s="468" t="s">
        <v>1381</v>
      </c>
      <c r="K24" s="469" t="s">
        <v>989</v>
      </c>
      <c r="L24" s="470"/>
      <c r="M24" s="471"/>
      <c r="N24" s="472"/>
      <c r="O24" s="471"/>
      <c r="P24" s="472"/>
      <c r="Q24" s="471"/>
      <c r="R24" s="473"/>
    </row>
    <row r="25" spans="1:18" s="463" customFormat="1" ht="36.75" customHeight="1" x14ac:dyDescent="0.25">
      <c r="A25" s="567"/>
      <c r="B25" s="570"/>
      <c r="C25" s="571"/>
      <c r="D25" s="464" t="s">
        <v>1347</v>
      </c>
      <c r="E25" s="464" t="s">
        <v>1358</v>
      </c>
      <c r="F25" s="464" t="s">
        <v>1382</v>
      </c>
      <c r="G25" s="465" t="s">
        <v>1383</v>
      </c>
      <c r="H25" s="466"/>
      <c r="I25" s="467"/>
      <c r="J25" s="468" t="s">
        <v>1384</v>
      </c>
      <c r="K25" s="469" t="s">
        <v>988</v>
      </c>
      <c r="L25" s="470"/>
      <c r="M25" s="471"/>
      <c r="N25" s="472"/>
      <c r="O25" s="471"/>
      <c r="P25" s="472"/>
      <c r="Q25" s="471"/>
      <c r="R25" s="473"/>
    </row>
    <row r="26" spans="1:18" s="463" customFormat="1" ht="57.75" customHeight="1" x14ac:dyDescent="0.25">
      <c r="A26" s="567"/>
      <c r="B26" s="570"/>
      <c r="C26" s="571"/>
      <c r="D26" s="464" t="s">
        <v>1332</v>
      </c>
      <c r="E26" s="464" t="s">
        <v>1362</v>
      </c>
      <c r="F26" s="464" t="s">
        <v>1334</v>
      </c>
      <c r="G26" s="465" t="s">
        <v>1385</v>
      </c>
      <c r="H26" s="466"/>
      <c r="I26" s="467"/>
      <c r="J26" s="468" t="s">
        <v>1386</v>
      </c>
      <c r="K26" s="469" t="s">
        <v>1387</v>
      </c>
      <c r="L26" s="470"/>
      <c r="M26" s="471"/>
      <c r="N26" s="472"/>
      <c r="O26" s="471"/>
      <c r="P26" s="472"/>
      <c r="Q26" s="471"/>
      <c r="R26" s="473"/>
    </row>
    <row r="27" spans="1:18" s="463" customFormat="1" ht="52.5" customHeight="1" x14ac:dyDescent="0.25">
      <c r="A27" s="567"/>
      <c r="B27" s="570"/>
      <c r="C27" s="571"/>
      <c r="D27" s="464" t="s">
        <v>1347</v>
      </c>
      <c r="E27" s="464" t="s">
        <v>1348</v>
      </c>
      <c r="F27" s="464" t="s">
        <v>1388</v>
      </c>
      <c r="G27" s="465" t="s">
        <v>1389</v>
      </c>
      <c r="H27" s="466"/>
      <c r="I27" s="467"/>
      <c r="J27" s="468" t="s">
        <v>1336</v>
      </c>
      <c r="K27" s="469" t="s">
        <v>988</v>
      </c>
      <c r="L27" s="470"/>
      <c r="M27" s="471"/>
      <c r="N27" s="472"/>
      <c r="O27" s="471"/>
      <c r="P27" s="472"/>
      <c r="Q27" s="471"/>
      <c r="R27" s="473"/>
    </row>
    <row r="28" spans="1:18" s="463" customFormat="1" x14ac:dyDescent="0.25">
      <c r="A28" s="567"/>
      <c r="B28" s="570"/>
      <c r="C28" s="464" t="s">
        <v>1390</v>
      </c>
      <c r="D28" s="464"/>
      <c r="E28" s="464"/>
      <c r="F28" s="464"/>
      <c r="G28" s="465"/>
      <c r="H28" s="466"/>
      <c r="I28" s="467"/>
      <c r="J28" s="468"/>
      <c r="K28" s="469"/>
      <c r="L28" s="470"/>
      <c r="M28" s="471"/>
      <c r="N28" s="472"/>
      <c r="O28" s="471"/>
      <c r="P28" s="472"/>
      <c r="Q28" s="471"/>
      <c r="R28" s="473"/>
    </row>
    <row r="29" spans="1:18" s="463" customFormat="1" ht="45" x14ac:dyDescent="0.25">
      <c r="A29" s="567"/>
      <c r="B29" s="564"/>
      <c r="C29" s="474" t="s">
        <v>1391</v>
      </c>
      <c r="D29" s="474"/>
      <c r="E29" s="474"/>
      <c r="F29" s="474"/>
      <c r="G29" s="475"/>
      <c r="H29" s="476"/>
      <c r="I29" s="477"/>
      <c r="J29" s="478"/>
      <c r="K29" s="479"/>
      <c r="L29" s="488"/>
      <c r="M29" s="489"/>
      <c r="N29" s="490"/>
      <c r="O29" s="489"/>
      <c r="P29" s="490"/>
      <c r="Q29" s="489"/>
      <c r="R29" s="491"/>
    </row>
    <row r="30" spans="1:18" s="463" customFormat="1" ht="74.25" customHeight="1" x14ac:dyDescent="0.25">
      <c r="A30" s="567"/>
      <c r="B30" s="563" t="s">
        <v>1392</v>
      </c>
      <c r="C30" s="480" t="s">
        <v>1393</v>
      </c>
      <c r="D30" s="480" t="s">
        <v>1321</v>
      </c>
      <c r="E30" s="480" t="s">
        <v>1340</v>
      </c>
      <c r="F30" s="480" t="s">
        <v>1353</v>
      </c>
      <c r="G30" s="481" t="s">
        <v>1394</v>
      </c>
      <c r="H30" s="482"/>
      <c r="I30" s="483"/>
      <c r="J30" s="484" t="s">
        <v>1355</v>
      </c>
      <c r="K30" s="485" t="s">
        <v>145</v>
      </c>
      <c r="L30" s="492"/>
      <c r="M30" s="493"/>
      <c r="N30" s="494"/>
      <c r="O30" s="493"/>
      <c r="P30" s="494"/>
      <c r="Q30" s="493"/>
      <c r="R30" s="495"/>
    </row>
    <row r="31" spans="1:18" s="463" customFormat="1" ht="79.5" customHeight="1" x14ac:dyDescent="0.25">
      <c r="A31" s="567"/>
      <c r="B31" s="570"/>
      <c r="C31" s="577" t="s">
        <v>1395</v>
      </c>
      <c r="D31" s="496" t="s">
        <v>1347</v>
      </c>
      <c r="E31" s="496" t="s">
        <v>1348</v>
      </c>
      <c r="F31" s="496" t="s">
        <v>1396</v>
      </c>
      <c r="G31" s="465" t="s">
        <v>1397</v>
      </c>
      <c r="H31" s="466"/>
      <c r="I31" s="467"/>
      <c r="J31" s="468" t="s">
        <v>1398</v>
      </c>
      <c r="K31" s="469" t="s">
        <v>443</v>
      </c>
      <c r="L31" s="470"/>
      <c r="M31" s="471"/>
      <c r="N31" s="472"/>
      <c r="O31" s="471"/>
      <c r="P31" s="472"/>
      <c r="Q31" s="471"/>
      <c r="R31" s="473"/>
    </row>
    <row r="32" spans="1:18" s="463" customFormat="1" ht="53.25" customHeight="1" x14ac:dyDescent="0.25">
      <c r="A32" s="567"/>
      <c r="B32" s="570"/>
      <c r="C32" s="577"/>
      <c r="D32" s="496" t="s">
        <v>1321</v>
      </c>
      <c r="E32" s="496" t="s">
        <v>1340</v>
      </c>
      <c r="F32" s="496" t="s">
        <v>1353</v>
      </c>
      <c r="G32" s="465" t="s">
        <v>1354</v>
      </c>
      <c r="H32" s="466"/>
      <c r="I32" s="467" t="s">
        <v>1351</v>
      </c>
      <c r="J32" s="468" t="s">
        <v>1355</v>
      </c>
      <c r="K32" s="469" t="s">
        <v>443</v>
      </c>
      <c r="L32" s="470"/>
      <c r="M32" s="471"/>
      <c r="N32" s="472"/>
      <c r="O32" s="471"/>
      <c r="P32" s="472"/>
      <c r="Q32" s="471"/>
      <c r="R32" s="473"/>
    </row>
    <row r="33" spans="1:18" s="463" customFormat="1" ht="70.5" customHeight="1" x14ac:dyDescent="0.25">
      <c r="A33" s="567"/>
      <c r="B33" s="564"/>
      <c r="C33" s="578"/>
      <c r="D33" s="497" t="s">
        <v>1347</v>
      </c>
      <c r="E33" s="497" t="s">
        <v>1348</v>
      </c>
      <c r="F33" s="497" t="s">
        <v>1396</v>
      </c>
      <c r="G33" s="475" t="s">
        <v>1399</v>
      </c>
      <c r="H33" s="476"/>
      <c r="I33" s="477"/>
      <c r="J33" s="478" t="s">
        <v>1398</v>
      </c>
      <c r="K33" s="479" t="s">
        <v>443</v>
      </c>
      <c r="L33" s="488"/>
      <c r="M33" s="489"/>
      <c r="N33" s="490"/>
      <c r="O33" s="489"/>
      <c r="P33" s="490"/>
      <c r="Q33" s="489"/>
      <c r="R33" s="491"/>
    </row>
    <row r="34" spans="1:18" s="463" customFormat="1" ht="105" x14ac:dyDescent="0.25">
      <c r="A34" s="567"/>
      <c r="B34" s="563" t="s">
        <v>1400</v>
      </c>
      <c r="C34" s="579" t="s">
        <v>1401</v>
      </c>
      <c r="D34" s="498" t="s">
        <v>1347</v>
      </c>
      <c r="E34" s="498" t="s">
        <v>1358</v>
      </c>
      <c r="F34" s="498" t="s">
        <v>1402</v>
      </c>
      <c r="G34" s="481" t="s">
        <v>1403</v>
      </c>
      <c r="H34" s="482"/>
      <c r="I34" s="483" t="s">
        <v>1351</v>
      </c>
      <c r="J34" s="484" t="s">
        <v>1359</v>
      </c>
      <c r="K34" s="485" t="s">
        <v>443</v>
      </c>
      <c r="L34" s="492"/>
      <c r="M34" s="493"/>
      <c r="N34" s="494"/>
      <c r="O34" s="493"/>
      <c r="P34" s="494"/>
      <c r="Q34" s="493"/>
      <c r="R34" s="495"/>
    </row>
    <row r="35" spans="1:18" s="463" customFormat="1" ht="60" x14ac:dyDescent="0.25">
      <c r="A35" s="567"/>
      <c r="B35" s="570"/>
      <c r="C35" s="553"/>
      <c r="D35" s="496" t="s">
        <v>1347</v>
      </c>
      <c r="E35" s="496" t="s">
        <v>1358</v>
      </c>
      <c r="F35" s="496" t="s">
        <v>1404</v>
      </c>
      <c r="G35" s="465" t="s">
        <v>1405</v>
      </c>
      <c r="H35" s="466"/>
      <c r="I35" s="467"/>
      <c r="J35" s="468" t="s">
        <v>1406</v>
      </c>
      <c r="K35" s="469" t="s">
        <v>988</v>
      </c>
      <c r="L35" s="470"/>
      <c r="M35" s="471"/>
      <c r="N35" s="472"/>
      <c r="O35" s="471"/>
      <c r="P35" s="472"/>
      <c r="Q35" s="471"/>
      <c r="R35" s="473"/>
    </row>
    <row r="36" spans="1:18" s="463" customFormat="1" ht="90" x14ac:dyDescent="0.25">
      <c r="A36" s="567"/>
      <c r="B36" s="570"/>
      <c r="C36" s="553"/>
      <c r="D36" s="496" t="s">
        <v>1332</v>
      </c>
      <c r="E36" s="496" t="s">
        <v>1333</v>
      </c>
      <c r="F36" s="496" t="s">
        <v>1356</v>
      </c>
      <c r="G36" s="465" t="s">
        <v>1407</v>
      </c>
      <c r="H36" s="466"/>
      <c r="I36" s="467"/>
      <c r="J36" s="468" t="s">
        <v>1336</v>
      </c>
      <c r="K36" s="469" t="s">
        <v>443</v>
      </c>
      <c r="L36" s="470"/>
      <c r="M36" s="471"/>
      <c r="N36" s="472"/>
      <c r="O36" s="471"/>
      <c r="P36" s="472"/>
      <c r="Q36" s="471"/>
      <c r="R36" s="473"/>
    </row>
    <row r="37" spans="1:18" s="463" customFormat="1" ht="90" x14ac:dyDescent="0.25">
      <c r="A37" s="567"/>
      <c r="B37" s="570"/>
      <c r="C37" s="553"/>
      <c r="D37" s="496" t="s">
        <v>1332</v>
      </c>
      <c r="E37" s="496" t="s">
        <v>1333</v>
      </c>
      <c r="F37" s="496" t="s">
        <v>1356</v>
      </c>
      <c r="G37" s="465" t="s">
        <v>1357</v>
      </c>
      <c r="H37" s="466"/>
      <c r="I37" s="467" t="s">
        <v>1336</v>
      </c>
      <c r="J37" s="468"/>
      <c r="K37" s="469" t="s">
        <v>443</v>
      </c>
      <c r="L37" s="470"/>
      <c r="M37" s="471"/>
      <c r="N37" s="472"/>
      <c r="O37" s="471"/>
      <c r="P37" s="472"/>
      <c r="Q37" s="471"/>
      <c r="R37" s="473"/>
    </row>
    <row r="38" spans="1:18" s="463" customFormat="1" ht="75" customHeight="1" x14ac:dyDescent="0.25">
      <c r="A38" s="567"/>
      <c r="B38" s="570"/>
      <c r="C38" s="553"/>
      <c r="D38" s="496" t="s">
        <v>1347</v>
      </c>
      <c r="E38" s="496" t="s">
        <v>1358</v>
      </c>
      <c r="F38" s="496" t="s">
        <v>1404</v>
      </c>
      <c r="G38" s="465" t="s">
        <v>1383</v>
      </c>
      <c r="H38" s="466"/>
      <c r="I38" s="467"/>
      <c r="J38" s="468" t="s">
        <v>1384</v>
      </c>
      <c r="K38" s="469" t="s">
        <v>988</v>
      </c>
      <c r="L38" s="470"/>
      <c r="M38" s="471"/>
      <c r="N38" s="472"/>
      <c r="O38" s="471"/>
      <c r="P38" s="472"/>
      <c r="Q38" s="471"/>
      <c r="R38" s="473"/>
    </row>
    <row r="39" spans="1:18" s="463" customFormat="1" ht="75" customHeight="1" x14ac:dyDescent="0.25">
      <c r="A39" s="567"/>
      <c r="B39" s="570"/>
      <c r="C39" s="553" t="s">
        <v>1408</v>
      </c>
      <c r="D39" s="496" t="s">
        <v>1347</v>
      </c>
      <c r="E39" s="496" t="s">
        <v>1358</v>
      </c>
      <c r="F39" s="496" t="s">
        <v>1349</v>
      </c>
      <c r="G39" s="465" t="s">
        <v>1350</v>
      </c>
      <c r="H39" s="466"/>
      <c r="I39" s="467" t="s">
        <v>1351</v>
      </c>
      <c r="J39" s="468"/>
      <c r="K39" s="469" t="s">
        <v>443</v>
      </c>
      <c r="L39" s="470"/>
      <c r="M39" s="471"/>
      <c r="N39" s="472"/>
      <c r="O39" s="471"/>
      <c r="P39" s="472"/>
      <c r="Q39" s="471"/>
      <c r="R39" s="473"/>
    </row>
    <row r="40" spans="1:18" s="463" customFormat="1" ht="75" customHeight="1" x14ac:dyDescent="0.25">
      <c r="A40" s="567"/>
      <c r="B40" s="570"/>
      <c r="C40" s="553"/>
      <c r="D40" s="496" t="s">
        <v>1347</v>
      </c>
      <c r="E40" s="496" t="s">
        <v>1358</v>
      </c>
      <c r="F40" s="496" t="s">
        <v>1404</v>
      </c>
      <c r="G40" s="465" t="s">
        <v>1405</v>
      </c>
      <c r="H40" s="466"/>
      <c r="I40" s="467"/>
      <c r="J40" s="468" t="s">
        <v>1406</v>
      </c>
      <c r="K40" s="469" t="s">
        <v>988</v>
      </c>
      <c r="L40" s="470"/>
      <c r="M40" s="471"/>
      <c r="N40" s="472"/>
      <c r="O40" s="471"/>
      <c r="P40" s="472"/>
      <c r="Q40" s="471"/>
      <c r="R40" s="473"/>
    </row>
    <row r="41" spans="1:18" s="463" customFormat="1" ht="75" customHeight="1" x14ac:dyDescent="0.25">
      <c r="A41" s="567"/>
      <c r="B41" s="570"/>
      <c r="C41" s="553"/>
      <c r="D41" s="496" t="s">
        <v>1347</v>
      </c>
      <c r="E41" s="496" t="s">
        <v>1358</v>
      </c>
      <c r="F41" s="496" t="s">
        <v>1382</v>
      </c>
      <c r="G41" s="465" t="s">
        <v>1383</v>
      </c>
      <c r="H41" s="466"/>
      <c r="I41" s="467"/>
      <c r="J41" s="468" t="s">
        <v>1384</v>
      </c>
      <c r="K41" s="469" t="s">
        <v>988</v>
      </c>
      <c r="L41" s="470"/>
      <c r="M41" s="471"/>
      <c r="N41" s="472"/>
      <c r="O41" s="471"/>
      <c r="P41" s="472"/>
      <c r="Q41" s="471"/>
      <c r="R41" s="473"/>
    </row>
    <row r="42" spans="1:18" s="463" customFormat="1" ht="75" customHeight="1" x14ac:dyDescent="0.25">
      <c r="A42" s="567"/>
      <c r="B42" s="570"/>
      <c r="C42" s="553"/>
      <c r="D42" s="496" t="s">
        <v>1347</v>
      </c>
      <c r="E42" s="496" t="s">
        <v>1358</v>
      </c>
      <c r="F42" s="496" t="s">
        <v>1349</v>
      </c>
      <c r="G42" s="465" t="s">
        <v>1350</v>
      </c>
      <c r="H42" s="466"/>
      <c r="I42" s="467" t="s">
        <v>1351</v>
      </c>
      <c r="J42" s="468" t="s">
        <v>1359</v>
      </c>
      <c r="K42" s="469" t="s">
        <v>443</v>
      </c>
      <c r="L42" s="470"/>
      <c r="M42" s="471"/>
      <c r="N42" s="472"/>
      <c r="O42" s="471"/>
      <c r="P42" s="472"/>
      <c r="Q42" s="471"/>
      <c r="R42" s="473"/>
    </row>
    <row r="43" spans="1:18" s="463" customFormat="1" ht="45.75" customHeight="1" x14ac:dyDescent="0.25">
      <c r="A43" s="567"/>
      <c r="B43" s="570"/>
      <c r="C43" s="553"/>
      <c r="D43" s="496" t="s">
        <v>1321</v>
      </c>
      <c r="E43" s="496" t="s">
        <v>1340</v>
      </c>
      <c r="F43" s="496" t="s">
        <v>1353</v>
      </c>
      <c r="G43" s="465" t="s">
        <v>1354</v>
      </c>
      <c r="H43" s="466"/>
      <c r="I43" s="467" t="s">
        <v>1351</v>
      </c>
      <c r="J43" s="468" t="s">
        <v>1355</v>
      </c>
      <c r="K43" s="469" t="s">
        <v>443</v>
      </c>
      <c r="L43" s="470"/>
      <c r="M43" s="471"/>
      <c r="N43" s="472"/>
      <c r="O43" s="471"/>
      <c r="P43" s="472"/>
      <c r="Q43" s="471"/>
      <c r="R43" s="473"/>
    </row>
    <row r="44" spans="1:18" s="463" customFormat="1" ht="69" customHeight="1" x14ac:dyDescent="0.25">
      <c r="A44" s="567"/>
      <c r="B44" s="564"/>
      <c r="C44" s="554"/>
      <c r="D44" s="497" t="s">
        <v>1321</v>
      </c>
      <c r="E44" s="497" t="s">
        <v>1340</v>
      </c>
      <c r="F44" s="497" t="s">
        <v>1341</v>
      </c>
      <c r="G44" s="475" t="s">
        <v>1352</v>
      </c>
      <c r="H44" s="476"/>
      <c r="I44" s="477" t="s">
        <v>1336</v>
      </c>
      <c r="J44" s="478"/>
      <c r="K44" s="479"/>
      <c r="L44" s="488"/>
      <c r="M44" s="489"/>
      <c r="N44" s="490"/>
      <c r="O44" s="489"/>
      <c r="P44" s="490"/>
      <c r="Q44" s="489"/>
      <c r="R44" s="491"/>
    </row>
    <row r="45" spans="1:18" s="463" customFormat="1" ht="78.75" customHeight="1" x14ac:dyDescent="0.25">
      <c r="A45" s="567"/>
      <c r="B45" s="563" t="s">
        <v>1409</v>
      </c>
      <c r="C45" s="480" t="s">
        <v>1410</v>
      </c>
      <c r="D45" s="480" t="s">
        <v>1347</v>
      </c>
      <c r="E45" s="480" t="s">
        <v>1367</v>
      </c>
      <c r="F45" s="480" t="s">
        <v>1411</v>
      </c>
      <c r="G45" s="481" t="s">
        <v>1412</v>
      </c>
      <c r="H45" s="482"/>
      <c r="I45" s="483"/>
      <c r="J45" s="484" t="s">
        <v>1386</v>
      </c>
      <c r="K45" s="485" t="s">
        <v>443</v>
      </c>
      <c r="L45" s="492"/>
      <c r="M45" s="493"/>
      <c r="N45" s="494"/>
      <c r="O45" s="493"/>
      <c r="P45" s="494"/>
      <c r="Q45" s="493"/>
      <c r="R45" s="495"/>
    </row>
    <row r="46" spans="1:18" s="463" customFormat="1" ht="68.25" customHeight="1" x14ac:dyDescent="0.25">
      <c r="A46" s="567"/>
      <c r="B46" s="564"/>
      <c r="C46" s="474" t="s">
        <v>1413</v>
      </c>
      <c r="D46" s="474"/>
      <c r="E46" s="474"/>
      <c r="F46" s="474"/>
      <c r="G46" s="475"/>
      <c r="H46" s="476"/>
      <c r="I46" s="477"/>
      <c r="J46" s="478"/>
      <c r="K46" s="479"/>
      <c r="L46" s="488"/>
      <c r="M46" s="489"/>
      <c r="N46" s="490"/>
      <c r="O46" s="489"/>
      <c r="P46" s="490"/>
      <c r="Q46" s="489"/>
      <c r="R46" s="491"/>
    </row>
    <row r="47" spans="1:18" s="463" customFormat="1" ht="75" x14ac:dyDescent="0.25">
      <c r="A47" s="567"/>
      <c r="B47" s="499" t="s">
        <v>1414</v>
      </c>
      <c r="C47" s="500"/>
      <c r="D47" s="500" t="s">
        <v>1321</v>
      </c>
      <c r="E47" s="500" t="s">
        <v>1340</v>
      </c>
      <c r="F47" s="500" t="s">
        <v>1353</v>
      </c>
      <c r="G47" s="500" t="s">
        <v>1394</v>
      </c>
      <c r="H47" s="501"/>
      <c r="I47" s="502"/>
      <c r="J47" s="503" t="s">
        <v>1355</v>
      </c>
      <c r="K47" s="504" t="s">
        <v>145</v>
      </c>
      <c r="L47" s="505"/>
      <c r="M47" s="506"/>
      <c r="N47" s="507"/>
      <c r="O47" s="506"/>
      <c r="P47" s="507"/>
      <c r="Q47" s="506"/>
      <c r="R47" s="508"/>
    </row>
    <row r="48" spans="1:18" s="463" customFormat="1" ht="45" customHeight="1" x14ac:dyDescent="0.25">
      <c r="A48" s="567"/>
      <c r="B48" s="574" t="s">
        <v>1415</v>
      </c>
      <c r="C48" s="454"/>
      <c r="D48" s="454" t="s">
        <v>1332</v>
      </c>
      <c r="E48" s="454" t="s">
        <v>1333</v>
      </c>
      <c r="F48" s="454" t="s">
        <v>1363</v>
      </c>
      <c r="G48" s="454" t="s">
        <v>1364</v>
      </c>
      <c r="H48" s="455"/>
      <c r="I48" s="456"/>
      <c r="J48" s="457" t="s">
        <v>1365</v>
      </c>
      <c r="K48" s="458" t="s">
        <v>443</v>
      </c>
      <c r="L48" s="509"/>
      <c r="M48" s="510"/>
      <c r="N48" s="511"/>
      <c r="O48" s="510"/>
      <c r="P48" s="511"/>
      <c r="Q48" s="510"/>
      <c r="R48" s="512"/>
    </row>
    <row r="49" spans="1:18" s="463" customFormat="1" ht="48" customHeight="1" x14ac:dyDescent="0.25">
      <c r="A49" s="567"/>
      <c r="B49" s="575"/>
      <c r="C49" s="465"/>
      <c r="D49" s="465" t="s">
        <v>1332</v>
      </c>
      <c r="E49" s="465" t="s">
        <v>1416</v>
      </c>
      <c r="F49" s="465" t="s">
        <v>1417</v>
      </c>
      <c r="G49" s="465" t="s">
        <v>1418</v>
      </c>
      <c r="H49" s="466"/>
      <c r="I49" s="467"/>
      <c r="J49" s="468" t="s">
        <v>1419</v>
      </c>
      <c r="K49" s="469"/>
      <c r="L49" s="470"/>
      <c r="M49" s="471"/>
      <c r="N49" s="472"/>
      <c r="O49" s="471"/>
      <c r="P49" s="472"/>
      <c r="Q49" s="471"/>
      <c r="R49" s="473"/>
    </row>
    <row r="50" spans="1:18" s="463" customFormat="1" ht="89.25" customHeight="1" x14ac:dyDescent="0.25">
      <c r="A50" s="567"/>
      <c r="B50" s="575"/>
      <c r="C50" s="465"/>
      <c r="D50" s="465" t="s">
        <v>1332</v>
      </c>
      <c r="E50" s="465" t="s">
        <v>1333</v>
      </c>
      <c r="F50" s="465" t="s">
        <v>1334</v>
      </c>
      <c r="G50" s="465" t="s">
        <v>1335</v>
      </c>
      <c r="H50" s="466"/>
      <c r="I50" s="467" t="s">
        <v>1336</v>
      </c>
      <c r="J50" s="468"/>
      <c r="K50" s="469" t="s">
        <v>990</v>
      </c>
      <c r="L50" s="470"/>
      <c r="M50" s="471"/>
      <c r="N50" s="472"/>
      <c r="O50" s="471"/>
      <c r="P50" s="472"/>
      <c r="Q50" s="471"/>
      <c r="R50" s="473"/>
    </row>
    <row r="51" spans="1:18" s="463" customFormat="1" ht="75.75" customHeight="1" x14ac:dyDescent="0.25">
      <c r="A51" s="567"/>
      <c r="B51" s="575"/>
      <c r="C51" s="465"/>
      <c r="D51" s="465" t="s">
        <v>1332</v>
      </c>
      <c r="E51" s="465" t="s">
        <v>1333</v>
      </c>
      <c r="F51" s="465" t="s">
        <v>1334</v>
      </c>
      <c r="G51" s="465" t="s">
        <v>1420</v>
      </c>
      <c r="H51" s="466"/>
      <c r="I51" s="467"/>
      <c r="J51" s="468" t="s">
        <v>1386</v>
      </c>
      <c r="K51" s="469" t="s">
        <v>989</v>
      </c>
      <c r="L51" s="470"/>
      <c r="M51" s="471"/>
      <c r="N51" s="472"/>
      <c r="O51" s="471"/>
      <c r="P51" s="472"/>
      <c r="Q51" s="471"/>
      <c r="R51" s="473"/>
    </row>
    <row r="52" spans="1:18" s="463" customFormat="1" ht="47.25" customHeight="1" x14ac:dyDescent="0.25">
      <c r="A52" s="567"/>
      <c r="B52" s="575"/>
      <c r="C52" s="465"/>
      <c r="D52" s="465" t="s">
        <v>1332</v>
      </c>
      <c r="E52" s="465" t="s">
        <v>1333</v>
      </c>
      <c r="F52" s="465" t="s">
        <v>1334</v>
      </c>
      <c r="G52" s="465" t="s">
        <v>1385</v>
      </c>
      <c r="H52" s="466"/>
      <c r="I52" s="467"/>
      <c r="J52" s="468" t="s">
        <v>1386</v>
      </c>
      <c r="K52" s="469" t="s">
        <v>1387</v>
      </c>
      <c r="L52" s="470"/>
      <c r="M52" s="471"/>
      <c r="N52" s="472"/>
      <c r="O52" s="471"/>
      <c r="P52" s="472"/>
      <c r="Q52" s="471"/>
      <c r="R52" s="473"/>
    </row>
    <row r="53" spans="1:18" s="463" customFormat="1" ht="71.25" customHeight="1" thickBot="1" x14ac:dyDescent="0.3">
      <c r="A53" s="568"/>
      <c r="B53" s="576"/>
      <c r="C53" s="513"/>
      <c r="D53" s="513" t="s">
        <v>1332</v>
      </c>
      <c r="E53" s="513" t="s">
        <v>1421</v>
      </c>
      <c r="F53" s="513" t="s">
        <v>1422</v>
      </c>
      <c r="G53" s="513" t="s">
        <v>1423</v>
      </c>
      <c r="H53" s="514"/>
      <c r="I53" s="515"/>
      <c r="J53" s="516" t="s">
        <v>1336</v>
      </c>
      <c r="K53" s="517"/>
      <c r="L53" s="518"/>
      <c r="M53" s="519"/>
      <c r="N53" s="520"/>
      <c r="O53" s="519"/>
      <c r="P53" s="520"/>
      <c r="Q53" s="519"/>
      <c r="R53" s="521"/>
    </row>
    <row r="54" spans="1:18" s="463" customFormat="1" x14ac:dyDescent="0.25">
      <c r="C54" s="522"/>
      <c r="D54" s="522"/>
      <c r="E54" s="522"/>
      <c r="F54" s="522"/>
      <c r="G54" s="522"/>
      <c r="H54" s="522"/>
      <c r="I54" s="522"/>
      <c r="J54" s="522"/>
      <c r="K54" s="522"/>
    </row>
    <row r="55" spans="1:18" s="463" customFormat="1" x14ac:dyDescent="0.25">
      <c r="C55" s="522"/>
      <c r="D55" s="522"/>
      <c r="E55" s="522"/>
      <c r="F55" s="522"/>
      <c r="G55" s="522"/>
      <c r="H55" s="522"/>
      <c r="I55" s="522"/>
      <c r="J55" s="522"/>
      <c r="K55" s="522"/>
    </row>
    <row r="56" spans="1:18" s="463" customFormat="1" x14ac:dyDescent="0.25">
      <c r="C56" s="522"/>
      <c r="D56" s="522"/>
      <c r="E56" s="522"/>
      <c r="F56" s="522"/>
      <c r="G56" s="522"/>
      <c r="H56" s="522"/>
      <c r="I56" s="522"/>
      <c r="J56" s="522"/>
      <c r="K56" s="522"/>
    </row>
    <row r="57" spans="1:18" s="463" customFormat="1" x14ac:dyDescent="0.25">
      <c r="C57" s="522"/>
      <c r="D57" s="522"/>
      <c r="E57" s="522"/>
      <c r="F57" s="522"/>
      <c r="G57" s="522"/>
      <c r="H57" s="522"/>
      <c r="I57" s="522"/>
      <c r="J57" s="522"/>
      <c r="K57" s="522"/>
    </row>
    <row r="58" spans="1:18" s="463" customFormat="1" x14ac:dyDescent="0.25">
      <c r="C58" s="522"/>
      <c r="D58" s="522"/>
      <c r="E58" s="522"/>
      <c r="F58" s="522"/>
      <c r="G58" s="522"/>
      <c r="H58" s="522"/>
      <c r="I58" s="522"/>
      <c r="J58" s="522"/>
      <c r="K58" s="522"/>
    </row>
    <row r="59" spans="1:18" s="463" customFormat="1" x14ac:dyDescent="0.25">
      <c r="C59" s="522"/>
      <c r="D59" s="522"/>
      <c r="E59" s="522"/>
      <c r="F59" s="522"/>
      <c r="G59" s="522"/>
      <c r="H59" s="522"/>
      <c r="I59" s="522"/>
      <c r="J59" s="522"/>
      <c r="K59" s="522"/>
    </row>
    <row r="60" spans="1:18" s="463" customFormat="1" x14ac:dyDescent="0.25">
      <c r="C60" s="522"/>
      <c r="D60" s="522"/>
      <c r="E60" s="522"/>
      <c r="F60" s="522"/>
      <c r="G60" s="522"/>
      <c r="H60" s="522"/>
      <c r="I60" s="522"/>
      <c r="J60" s="522"/>
      <c r="K60" s="522"/>
    </row>
    <row r="61" spans="1:18" s="463" customFormat="1" x14ac:dyDescent="0.25">
      <c r="C61" s="522"/>
      <c r="D61" s="522"/>
      <c r="E61" s="522"/>
      <c r="F61" s="522"/>
      <c r="G61" s="522"/>
      <c r="H61" s="522"/>
      <c r="I61" s="522"/>
      <c r="J61" s="522"/>
      <c r="K61" s="522"/>
    </row>
    <row r="62" spans="1:18" s="463" customFormat="1" x14ac:dyDescent="0.25">
      <c r="C62" s="522"/>
      <c r="D62" s="522"/>
      <c r="E62" s="522"/>
      <c r="F62" s="522"/>
      <c r="G62" s="522"/>
      <c r="H62" s="522"/>
      <c r="I62" s="522"/>
      <c r="J62" s="522"/>
      <c r="K62" s="522"/>
    </row>
    <row r="63" spans="1:18" s="463" customFormat="1" x14ac:dyDescent="0.25">
      <c r="C63" s="522"/>
      <c r="D63" s="522"/>
      <c r="E63" s="522"/>
      <c r="F63" s="522"/>
      <c r="G63" s="522"/>
      <c r="H63" s="522"/>
      <c r="I63" s="522"/>
      <c r="J63" s="522"/>
      <c r="K63" s="522"/>
    </row>
    <row r="64" spans="1:18" s="463" customFormat="1" x14ac:dyDescent="0.25">
      <c r="C64" s="522"/>
      <c r="D64" s="522"/>
      <c r="E64" s="522"/>
      <c r="F64" s="522"/>
      <c r="G64" s="522"/>
      <c r="H64" s="522"/>
      <c r="I64" s="522"/>
      <c r="J64" s="522"/>
      <c r="K64" s="522"/>
    </row>
    <row r="65" spans="3:11" s="463" customFormat="1" x14ac:dyDescent="0.25">
      <c r="C65" s="522"/>
      <c r="D65" s="522"/>
      <c r="E65" s="522"/>
      <c r="F65" s="522"/>
      <c r="G65" s="522"/>
      <c r="H65" s="522"/>
      <c r="I65" s="522"/>
      <c r="J65" s="522"/>
      <c r="K65" s="522"/>
    </row>
    <row r="66" spans="3:11" s="463" customFormat="1" x14ac:dyDescent="0.25">
      <c r="C66" s="522"/>
      <c r="D66" s="446"/>
      <c r="E66" s="446"/>
      <c r="F66" s="446"/>
      <c r="G66" s="522"/>
      <c r="H66" s="522"/>
      <c r="I66" s="522"/>
      <c r="J66" s="522"/>
      <c r="K66" s="522"/>
    </row>
    <row r="67" spans="3:11" s="463" customFormat="1" x14ac:dyDescent="0.25">
      <c r="C67" s="522"/>
      <c r="D67" s="446"/>
      <c r="E67" s="446"/>
      <c r="F67" s="446"/>
      <c r="G67" s="522"/>
      <c r="H67" s="522"/>
      <c r="I67" s="522"/>
      <c r="J67" s="522"/>
      <c r="K67" s="522"/>
    </row>
  </sheetData>
  <mergeCells count="23">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 ref="C39:C44"/>
    <mergeCell ref="A1:K1"/>
    <mergeCell ref="A3:C3"/>
    <mergeCell ref="D3:G3"/>
    <mergeCell ref="H3:H4"/>
    <mergeCell ref="I3:J3"/>
    <mergeCell ref="K3:K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4"/>
  <sheetViews>
    <sheetView showGridLines="0" zoomScale="80" zoomScaleNormal="80" workbookViewId="0">
      <pane xSplit="1" ySplit="2" topLeftCell="B3" activePane="bottomRight" state="frozen"/>
      <selection pane="topRight" activeCell="B1" sqref="B1"/>
      <selection pane="bottomLeft" activeCell="A3" sqref="A3"/>
      <selection pane="bottomRight" activeCell="F4" sqref="F4"/>
    </sheetView>
  </sheetViews>
  <sheetFormatPr baseColWidth="10" defaultColWidth="10.85546875" defaultRowHeight="0" customHeight="1" zeroHeight="1" x14ac:dyDescent="0.25"/>
  <cols>
    <col min="1" max="1" width="11.7109375" style="299" customWidth="1"/>
    <col min="2" max="2" width="45.7109375" style="299" customWidth="1"/>
    <col min="3" max="3" width="25.7109375" style="299" customWidth="1"/>
    <col min="4" max="4" width="40.7109375" style="299" customWidth="1"/>
    <col min="5" max="5" width="25.7109375" style="298" customWidth="1"/>
    <col min="6" max="6" width="20.85546875" style="300" bestFit="1" customWidth="1"/>
    <col min="7" max="7" width="16.5703125" style="300" customWidth="1"/>
    <col min="8" max="8" width="16.7109375" style="300" customWidth="1"/>
    <col min="9" max="9" width="17.42578125" style="300" bestFit="1" customWidth="1"/>
    <col min="10" max="16372" width="10.85546875" style="299"/>
    <col min="16373" max="16384" width="9.85546875" style="299" customWidth="1"/>
  </cols>
  <sheetData>
    <row r="1" spans="1:9" ht="30" customHeight="1" thickBot="1" x14ac:dyDescent="0.3">
      <c r="B1" s="323"/>
      <c r="C1" s="323"/>
      <c r="D1" s="323"/>
      <c r="E1" s="399" t="s">
        <v>766</v>
      </c>
      <c r="F1" s="400">
        <f>SUM(F3:F4)</f>
        <v>1220649</v>
      </c>
      <c r="G1" s="400">
        <f>SUM(G3:G4)</f>
        <v>85800000</v>
      </c>
      <c r="H1" s="400">
        <f t="shared" ref="H1:I1" si="0">SUM(H3:H4)</f>
        <v>0</v>
      </c>
      <c r="I1" s="401">
        <f t="shared" si="0"/>
        <v>87020649</v>
      </c>
    </row>
    <row r="2" spans="1:9" s="301" customFormat="1" ht="41.25" customHeight="1" x14ac:dyDescent="0.25">
      <c r="A2" s="410" t="s">
        <v>1029</v>
      </c>
      <c r="B2" s="413" t="s">
        <v>1031</v>
      </c>
      <c r="C2" s="307" t="s">
        <v>111</v>
      </c>
      <c r="D2" s="307" t="s">
        <v>112</v>
      </c>
      <c r="E2" s="307" t="s">
        <v>113</v>
      </c>
      <c r="F2" s="315" t="s">
        <v>1266</v>
      </c>
      <c r="G2" s="315" t="s">
        <v>1127</v>
      </c>
      <c r="H2" s="315" t="s">
        <v>1267</v>
      </c>
      <c r="I2" s="381" t="s">
        <v>1112</v>
      </c>
    </row>
    <row r="3" spans="1:9" s="312" customFormat="1" ht="99" customHeight="1" x14ac:dyDescent="0.25">
      <c r="A3" s="411" t="s">
        <v>1431</v>
      </c>
      <c r="B3" s="414" t="s">
        <v>1238</v>
      </c>
      <c r="C3" s="376" t="s">
        <v>1239</v>
      </c>
      <c r="D3" s="376" t="s">
        <v>1240</v>
      </c>
      <c r="E3" s="365">
        <v>1</v>
      </c>
      <c r="F3" s="331">
        <v>1220649</v>
      </c>
      <c r="G3" s="331"/>
      <c r="H3" s="331"/>
      <c r="I3" s="351">
        <f>SUM(F3:H3)</f>
        <v>1220649</v>
      </c>
    </row>
    <row r="4" spans="1:9" s="312" customFormat="1" ht="128.25" customHeight="1" thickBot="1" x14ac:dyDescent="0.3">
      <c r="A4" s="412" t="s">
        <v>1432</v>
      </c>
      <c r="B4" s="415" t="s">
        <v>1443</v>
      </c>
      <c r="C4" s="373" t="s">
        <v>1444</v>
      </c>
      <c r="D4" s="373" t="s">
        <v>1445</v>
      </c>
      <c r="E4" s="355">
        <v>2</v>
      </c>
      <c r="F4" s="382"/>
      <c r="G4" s="356">
        <v>85800000</v>
      </c>
      <c r="H4" s="356"/>
      <c r="I4" s="357">
        <f>SUM(G4:H4)</f>
        <v>85800000</v>
      </c>
    </row>
    <row r="5" spans="1:9" s="323" customFormat="1" ht="135.75" hidden="1" customHeight="1" x14ac:dyDescent="0.25">
      <c r="A5" s="378"/>
      <c r="B5" s="379"/>
      <c r="C5" s="337"/>
      <c r="D5" s="378"/>
      <c r="E5" s="380"/>
      <c r="F5" s="334"/>
      <c r="G5" s="334"/>
      <c r="H5" s="334"/>
      <c r="I5" s="334"/>
    </row>
    <row r="6" spans="1:9" s="323" customFormat="1" ht="66" hidden="1" customHeight="1" x14ac:dyDescent="0.25">
      <c r="A6" s="335"/>
      <c r="B6" s="336"/>
      <c r="C6" s="337"/>
      <c r="D6" s="335"/>
      <c r="E6" s="338"/>
      <c r="F6" s="334"/>
      <c r="G6" s="334"/>
      <c r="H6" s="334"/>
      <c r="I6" s="334"/>
    </row>
    <row r="7" spans="1:9" ht="12" hidden="1" x14ac:dyDescent="0.25">
      <c r="A7" s="339"/>
      <c r="E7" s="299"/>
    </row>
    <row r="8" spans="1:9" ht="12" hidden="1" x14ac:dyDescent="0.25"/>
    <row r="9" spans="1:9" ht="12" hidden="1" x14ac:dyDescent="0.25"/>
    <row r="10" spans="1:9" ht="12" hidden="1" x14ac:dyDescent="0.25"/>
    <row r="11" spans="1:9" ht="12" hidden="1" x14ac:dyDescent="0.25"/>
    <row r="12" spans="1:9" ht="12" hidden="1" x14ac:dyDescent="0.25"/>
    <row r="13" spans="1:9" ht="12" hidden="1" x14ac:dyDescent="0.25"/>
    <row r="14" spans="1:9" ht="12.75" hidden="1" customHeight="1"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2"/>
  <sheetViews>
    <sheetView showGridLines="0" zoomScale="80" zoomScaleNormal="80" workbookViewId="0">
      <pane xSplit="1" ySplit="2" topLeftCell="B5" activePane="bottomRight" state="frozen"/>
      <selection pane="topRight" activeCell="B1" sqref="B1"/>
      <selection pane="bottomLeft" activeCell="A3" sqref="A3"/>
      <selection pane="bottomRight" activeCell="C7" sqref="C7"/>
    </sheetView>
  </sheetViews>
  <sheetFormatPr baseColWidth="10" defaultColWidth="10.85546875" defaultRowHeight="22.5" customHeight="1" x14ac:dyDescent="0.25"/>
  <cols>
    <col min="1" max="1" width="16.140625" style="298" customWidth="1"/>
    <col min="2" max="2" width="53.42578125" style="299" customWidth="1"/>
    <col min="3" max="4" width="36.85546875" style="299" customWidth="1"/>
    <col min="5" max="5" width="21.85546875" style="298" customWidth="1"/>
    <col min="6" max="6" width="17.42578125" style="343" customWidth="1"/>
    <col min="7" max="7" width="16.5703125" style="343" customWidth="1"/>
    <col min="8" max="8" width="18.42578125" style="343" customWidth="1"/>
    <col min="9" max="9" width="19" style="343" customWidth="1"/>
    <col min="10" max="16384" width="10.85546875" style="323"/>
  </cols>
  <sheetData>
    <row r="1" spans="1:9" ht="29.25" customHeight="1" thickBot="1" x14ac:dyDescent="0.3">
      <c r="D1" s="298"/>
      <c r="E1" s="303" t="s">
        <v>766</v>
      </c>
      <c r="F1" s="304">
        <f>SUM(F3:F12)</f>
        <v>809251364</v>
      </c>
      <c r="G1" s="304">
        <f t="shared" ref="G1:I1" si="0">SUM(G3:G12)</f>
        <v>0</v>
      </c>
      <c r="H1" s="304">
        <f t="shared" si="0"/>
        <v>1070093791</v>
      </c>
      <c r="I1" s="305">
        <f t="shared" si="0"/>
        <v>1879345155</v>
      </c>
    </row>
    <row r="2" spans="1:9" s="333" customFormat="1" ht="51" customHeight="1" x14ac:dyDescent="0.25">
      <c r="A2" s="410" t="s">
        <v>7</v>
      </c>
      <c r="B2" s="413" t="s">
        <v>1031</v>
      </c>
      <c r="C2" s="332" t="s">
        <v>111</v>
      </c>
      <c r="D2" s="332" t="s">
        <v>112</v>
      </c>
      <c r="E2" s="332" t="s">
        <v>113</v>
      </c>
      <c r="F2" s="308" t="s">
        <v>1126</v>
      </c>
      <c r="G2" s="308" t="s">
        <v>1127</v>
      </c>
      <c r="H2" s="308" t="s">
        <v>1128</v>
      </c>
      <c r="I2" s="309" t="s">
        <v>1112</v>
      </c>
    </row>
    <row r="3" spans="1:9" s="312" customFormat="1" ht="73.5" customHeight="1" x14ac:dyDescent="0.25">
      <c r="A3" s="416" t="s">
        <v>1093</v>
      </c>
      <c r="B3" s="414" t="s">
        <v>1241</v>
      </c>
      <c r="C3" s="322" t="s">
        <v>1242</v>
      </c>
      <c r="D3" s="322" t="s">
        <v>1435</v>
      </c>
      <c r="E3" s="326" t="s">
        <v>1434</v>
      </c>
      <c r="F3" s="331"/>
      <c r="G3" s="331"/>
      <c r="H3" s="331">
        <v>533980078</v>
      </c>
      <c r="I3" s="403">
        <f>SUM(F3:H3)</f>
        <v>533980078</v>
      </c>
    </row>
    <row r="4" spans="1:9" s="312" customFormat="1" ht="84.75" customHeight="1" x14ac:dyDescent="0.25">
      <c r="A4" s="416" t="s">
        <v>1093</v>
      </c>
      <c r="B4" s="414" t="s">
        <v>1436</v>
      </c>
      <c r="C4" s="322" t="s">
        <v>1433</v>
      </c>
      <c r="D4" s="322" t="s">
        <v>1433</v>
      </c>
      <c r="E4" s="366">
        <v>1</v>
      </c>
      <c r="F4" s="580">
        <v>355868901</v>
      </c>
      <c r="G4" s="348"/>
      <c r="H4" s="580"/>
      <c r="I4" s="583">
        <f t="shared" ref="I4" si="1">SUM(F4:H4)</f>
        <v>355868901</v>
      </c>
    </row>
    <row r="5" spans="1:9" s="312" customFormat="1" ht="80.25" customHeight="1" x14ac:dyDescent="0.25">
      <c r="A5" s="416" t="s">
        <v>1093</v>
      </c>
      <c r="B5" s="414" t="s">
        <v>1436</v>
      </c>
      <c r="C5" s="322" t="s">
        <v>1438</v>
      </c>
      <c r="D5" s="322" t="s">
        <v>1437</v>
      </c>
      <c r="E5" s="367">
        <v>1</v>
      </c>
      <c r="F5" s="581"/>
      <c r="G5" s="368"/>
      <c r="H5" s="581"/>
      <c r="I5" s="584"/>
    </row>
    <row r="6" spans="1:9" s="312" customFormat="1" ht="93" customHeight="1" x14ac:dyDescent="0.25">
      <c r="A6" s="416" t="s">
        <v>1093</v>
      </c>
      <c r="B6" s="414" t="s">
        <v>1439</v>
      </c>
      <c r="C6" s="322" t="s">
        <v>1441</v>
      </c>
      <c r="D6" s="322" t="s">
        <v>1243</v>
      </c>
      <c r="E6" s="313">
        <v>1</v>
      </c>
      <c r="F6" s="581"/>
      <c r="G6" s="368"/>
      <c r="H6" s="581"/>
      <c r="I6" s="584"/>
    </row>
    <row r="7" spans="1:9" s="312" customFormat="1" ht="80.25" customHeight="1" thickBot="1" x14ac:dyDescent="0.3">
      <c r="A7" s="416" t="s">
        <v>1093</v>
      </c>
      <c r="B7" s="414" t="s">
        <v>1281</v>
      </c>
      <c r="C7" s="322" t="s">
        <v>1440</v>
      </c>
      <c r="D7" s="322" t="s">
        <v>1442</v>
      </c>
      <c r="E7" s="313">
        <v>1</v>
      </c>
      <c r="F7" s="582"/>
      <c r="G7" s="349"/>
      <c r="H7" s="582"/>
      <c r="I7" s="585"/>
    </row>
    <row r="8" spans="1:9" ht="43.5" customHeight="1" x14ac:dyDescent="0.25">
      <c r="A8" s="410" t="s">
        <v>7</v>
      </c>
      <c r="B8" s="413" t="s">
        <v>1031</v>
      </c>
      <c r="C8" s="332" t="s">
        <v>111</v>
      </c>
      <c r="D8" s="332" t="s">
        <v>112</v>
      </c>
      <c r="E8" s="332" t="s">
        <v>113</v>
      </c>
      <c r="F8" s="308" t="s">
        <v>1126</v>
      </c>
      <c r="G8" s="308" t="s">
        <v>1127</v>
      </c>
      <c r="H8" s="308" t="s">
        <v>1128</v>
      </c>
      <c r="I8" s="309" t="s">
        <v>1112</v>
      </c>
    </row>
    <row r="9" spans="1:9" s="312" customFormat="1" ht="58.5" customHeight="1" x14ac:dyDescent="0.25">
      <c r="A9" s="416">
        <v>3299011</v>
      </c>
      <c r="B9" s="418" t="s">
        <v>1109</v>
      </c>
      <c r="C9" s="369" t="s">
        <v>1244</v>
      </c>
      <c r="D9" s="369" t="s">
        <v>1245</v>
      </c>
      <c r="E9" s="345">
        <v>2</v>
      </c>
      <c r="F9" s="347"/>
      <c r="G9" s="347"/>
      <c r="H9" s="347">
        <v>357165145</v>
      </c>
      <c r="I9" s="404">
        <f>SUM(F9:H9)</f>
        <v>357165145</v>
      </c>
    </row>
    <row r="10" spans="1:9" s="312" customFormat="1" ht="45.75" customHeight="1" x14ac:dyDescent="0.25">
      <c r="A10" s="416">
        <v>3299011</v>
      </c>
      <c r="B10" s="418" t="s">
        <v>1246</v>
      </c>
      <c r="C10" s="369" t="s">
        <v>1247</v>
      </c>
      <c r="D10" s="369" t="s">
        <v>1248</v>
      </c>
      <c r="E10" s="345">
        <v>1</v>
      </c>
      <c r="F10" s="347"/>
      <c r="G10" s="347"/>
      <c r="H10" s="347">
        <v>112000000</v>
      </c>
      <c r="I10" s="404">
        <f>SUM(F10:H10)</f>
        <v>112000000</v>
      </c>
    </row>
    <row r="11" spans="1:9" s="312" customFormat="1" ht="57.75" customHeight="1" x14ac:dyDescent="0.25">
      <c r="A11" s="416">
        <v>3299007</v>
      </c>
      <c r="B11" s="418" t="s">
        <v>1249</v>
      </c>
      <c r="C11" s="369" t="s">
        <v>1250</v>
      </c>
      <c r="D11" s="377" t="s">
        <v>1251</v>
      </c>
      <c r="E11" s="346" t="s">
        <v>1253</v>
      </c>
      <c r="F11" s="331"/>
      <c r="G11" s="331"/>
      <c r="H11" s="331">
        <f>52605000+14343568</f>
        <v>66948568</v>
      </c>
      <c r="I11" s="403">
        <f t="shared" ref="I11:I12" si="2">SUM(F11:H11)</f>
        <v>66948568</v>
      </c>
    </row>
    <row r="12" spans="1:9" s="312" customFormat="1" ht="85.5" customHeight="1" thickBot="1" x14ac:dyDescent="0.3">
      <c r="A12" s="417">
        <v>3204048</v>
      </c>
      <c r="B12" s="419" t="s">
        <v>1280</v>
      </c>
      <c r="C12" s="405" t="s">
        <v>1252</v>
      </c>
      <c r="D12" s="405" t="s">
        <v>1275</v>
      </c>
      <c r="E12" s="406">
        <v>300000</v>
      </c>
      <c r="F12" s="407">
        <f>49650000+403732463</f>
        <v>453382463</v>
      </c>
      <c r="G12" s="407"/>
      <c r="H12" s="407"/>
      <c r="I12" s="408">
        <f t="shared" si="2"/>
        <v>453382463</v>
      </c>
    </row>
  </sheetData>
  <mergeCells count="3">
    <mergeCell ref="F4:F7"/>
    <mergeCell ref="H4:H7"/>
    <mergeCell ref="I4:I7"/>
  </mergeCells>
  <pageMargins left="0.25" right="0.25" top="0.75" bottom="0.75" header="0.3" footer="0.3"/>
  <pageSetup scale="7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29"/>
  <sheetViews>
    <sheetView showGridLines="0" zoomScale="80" zoomScaleNormal="80" workbookViewId="0">
      <pane xSplit="1" ySplit="3" topLeftCell="B6" activePane="bottomRight" state="frozen"/>
      <selection pane="topRight" activeCell="B1" sqref="B1"/>
      <selection pane="bottomLeft" activeCell="A4" sqref="A4"/>
      <selection pane="bottomRight" activeCell="A30" sqref="A30"/>
    </sheetView>
  </sheetViews>
  <sheetFormatPr baseColWidth="10" defaultColWidth="12.5703125" defaultRowHeight="12" x14ac:dyDescent="0.25"/>
  <cols>
    <col min="1" max="1" width="11.5703125" style="298" customWidth="1"/>
    <col min="2" max="2" width="39" style="299" customWidth="1"/>
    <col min="3" max="3" width="30.28515625" style="299" customWidth="1"/>
    <col min="4" max="4" width="60.85546875" style="299" customWidth="1"/>
    <col min="5" max="5" width="26.28515625" style="298" customWidth="1"/>
    <col min="6" max="6" width="20.7109375" style="341" customWidth="1"/>
    <col min="7" max="7" width="19.140625" style="341" customWidth="1"/>
    <col min="8" max="8" width="16.7109375" style="341" customWidth="1"/>
    <col min="9" max="9" width="19.85546875" style="341" customWidth="1"/>
    <col min="10" max="16384" width="12.5703125" style="299"/>
  </cols>
  <sheetData>
    <row r="1" spans="1:9" ht="12.75" thickBot="1" x14ac:dyDescent="0.3"/>
    <row r="2" spans="1:9" ht="30.75" customHeight="1" thickBot="1" x14ac:dyDescent="0.3">
      <c r="A2" s="301"/>
      <c r="B2" s="302"/>
      <c r="C2" s="302"/>
      <c r="E2" s="303" t="s">
        <v>766</v>
      </c>
      <c r="F2" s="304">
        <f>SUM(F4:F29)</f>
        <v>9297642672</v>
      </c>
      <c r="G2" s="304">
        <f t="shared" ref="G2:I2" si="0">SUM(G4:G29)</f>
        <v>700000000</v>
      </c>
      <c r="H2" s="304">
        <f t="shared" si="0"/>
        <v>0</v>
      </c>
      <c r="I2" s="305">
        <f t="shared" si="0"/>
        <v>9997642672</v>
      </c>
    </row>
    <row r="3" spans="1:9" s="301" customFormat="1" ht="60" customHeight="1" x14ac:dyDescent="0.25">
      <c r="A3" s="306" t="s">
        <v>1029</v>
      </c>
      <c r="B3" s="420" t="s">
        <v>1031</v>
      </c>
      <c r="C3" s="389" t="s">
        <v>111</v>
      </c>
      <c r="D3" s="307" t="s">
        <v>112</v>
      </c>
      <c r="E3" s="307" t="s">
        <v>113</v>
      </c>
      <c r="F3" s="308" t="s">
        <v>1126</v>
      </c>
      <c r="G3" s="308" t="s">
        <v>1127</v>
      </c>
      <c r="H3" s="308" t="s">
        <v>1128</v>
      </c>
      <c r="I3" s="309" t="s">
        <v>1112</v>
      </c>
    </row>
    <row r="4" spans="1:9" s="312" customFormat="1" ht="105.75" customHeight="1" x14ac:dyDescent="0.25">
      <c r="A4" s="310" t="s">
        <v>1032</v>
      </c>
      <c r="B4" s="421" t="s">
        <v>1130</v>
      </c>
      <c r="C4" s="414" t="s">
        <v>1131</v>
      </c>
      <c r="D4" s="322" t="s">
        <v>1132</v>
      </c>
      <c r="E4" s="311" t="s">
        <v>1141</v>
      </c>
      <c r="F4" s="331">
        <v>208000000</v>
      </c>
      <c r="G4" s="331"/>
      <c r="H4" s="331"/>
      <c r="I4" s="351">
        <f>F4+G4+H4</f>
        <v>208000000</v>
      </c>
    </row>
    <row r="5" spans="1:9" s="312" customFormat="1" ht="150" customHeight="1" x14ac:dyDescent="0.25">
      <c r="A5" s="310" t="s">
        <v>1033</v>
      </c>
      <c r="B5" s="421" t="s">
        <v>1133</v>
      </c>
      <c r="C5" s="414" t="s">
        <v>1134</v>
      </c>
      <c r="D5" s="322" t="s">
        <v>1260</v>
      </c>
      <c r="E5" s="311">
        <v>4</v>
      </c>
      <c r="F5" s="331">
        <v>99616404</v>
      </c>
      <c r="G5" s="331"/>
      <c r="H5" s="331"/>
      <c r="I5" s="351">
        <f t="shared" ref="I5:I8" si="1">F5+G5+H5</f>
        <v>99616404</v>
      </c>
    </row>
    <row r="6" spans="1:9" s="312" customFormat="1" ht="129.75" customHeight="1" x14ac:dyDescent="0.25">
      <c r="A6" s="310" t="s">
        <v>1034</v>
      </c>
      <c r="B6" s="421" t="s">
        <v>1135</v>
      </c>
      <c r="C6" s="414" t="s">
        <v>1134</v>
      </c>
      <c r="D6" s="322" t="s">
        <v>1136</v>
      </c>
      <c r="E6" s="311">
        <v>5</v>
      </c>
      <c r="F6" s="331">
        <v>79200000</v>
      </c>
      <c r="G6" s="331"/>
      <c r="H6" s="331"/>
      <c r="I6" s="351">
        <f t="shared" si="1"/>
        <v>79200000</v>
      </c>
    </row>
    <row r="7" spans="1:9" s="312" customFormat="1" ht="150" customHeight="1" x14ac:dyDescent="0.25">
      <c r="A7" s="310" t="s">
        <v>1035</v>
      </c>
      <c r="B7" s="421" t="s">
        <v>1137</v>
      </c>
      <c r="C7" s="414" t="s">
        <v>1134</v>
      </c>
      <c r="D7" s="322" t="s">
        <v>1138</v>
      </c>
      <c r="E7" s="311">
        <v>3</v>
      </c>
      <c r="F7" s="331">
        <v>151042500</v>
      </c>
      <c r="G7" s="331"/>
      <c r="H7" s="331"/>
      <c r="I7" s="351">
        <f t="shared" si="1"/>
        <v>151042500</v>
      </c>
    </row>
    <row r="8" spans="1:9" s="312" customFormat="1" ht="63" customHeight="1" thickBot="1" x14ac:dyDescent="0.3">
      <c r="A8" s="310" t="s">
        <v>1036</v>
      </c>
      <c r="B8" s="421" t="s">
        <v>1139</v>
      </c>
      <c r="C8" s="414" t="s">
        <v>1134</v>
      </c>
      <c r="D8" s="322" t="s">
        <v>1140</v>
      </c>
      <c r="E8" s="311">
        <v>1</v>
      </c>
      <c r="F8" s="331">
        <v>154800000</v>
      </c>
      <c r="G8" s="331"/>
      <c r="H8" s="331"/>
      <c r="I8" s="351">
        <f t="shared" si="1"/>
        <v>154800000</v>
      </c>
    </row>
    <row r="9" spans="1:9" s="301" customFormat="1" ht="60" customHeight="1" x14ac:dyDescent="0.25">
      <c r="A9" s="306" t="s">
        <v>1029</v>
      </c>
      <c r="B9" s="420" t="s">
        <v>1031</v>
      </c>
      <c r="C9" s="389" t="s">
        <v>111</v>
      </c>
      <c r="D9" s="307" t="s">
        <v>112</v>
      </c>
      <c r="E9" s="307" t="s">
        <v>113</v>
      </c>
      <c r="F9" s="308" t="s">
        <v>1126</v>
      </c>
      <c r="G9" s="308" t="s">
        <v>1127</v>
      </c>
      <c r="H9" s="308" t="s">
        <v>1128</v>
      </c>
      <c r="I9" s="309" t="s">
        <v>1112</v>
      </c>
    </row>
    <row r="10" spans="1:9" s="312" customFormat="1" ht="99" customHeight="1" x14ac:dyDescent="0.25">
      <c r="A10" s="310" t="s">
        <v>1037</v>
      </c>
      <c r="B10" s="422" t="s">
        <v>1039</v>
      </c>
      <c r="C10" s="428" t="s">
        <v>1142</v>
      </c>
      <c r="D10" s="370" t="s">
        <v>1143</v>
      </c>
      <c r="E10" s="359">
        <v>3</v>
      </c>
      <c r="F10" s="331">
        <v>388000000</v>
      </c>
      <c r="G10" s="331"/>
      <c r="H10" s="331"/>
      <c r="I10" s="351">
        <f t="shared" ref="I10:I16" si="2">F10+G10+H10</f>
        <v>388000000</v>
      </c>
    </row>
    <row r="11" spans="1:9" s="312" customFormat="1" ht="117.75" customHeight="1" x14ac:dyDescent="0.25">
      <c r="A11" s="310" t="s">
        <v>1038</v>
      </c>
      <c r="B11" s="423" t="s">
        <v>1144</v>
      </c>
      <c r="C11" s="350" t="s">
        <v>1145</v>
      </c>
      <c r="D11" s="370" t="s">
        <v>1146</v>
      </c>
      <c r="E11" s="360" t="s">
        <v>1147</v>
      </c>
      <c r="F11" s="331">
        <v>141900000</v>
      </c>
      <c r="G11" s="331"/>
      <c r="H11" s="331"/>
      <c r="I11" s="351">
        <f t="shared" si="2"/>
        <v>141900000</v>
      </c>
    </row>
    <row r="12" spans="1:9" s="312" customFormat="1" ht="91.5" customHeight="1" x14ac:dyDescent="0.25">
      <c r="A12" s="310" t="s">
        <v>1040</v>
      </c>
      <c r="B12" s="423" t="s">
        <v>1148</v>
      </c>
      <c r="C12" s="429" t="s">
        <v>1149</v>
      </c>
      <c r="D12" s="370" t="s">
        <v>1150</v>
      </c>
      <c r="E12" s="360">
        <v>1</v>
      </c>
      <c r="F12" s="331">
        <v>190985425</v>
      </c>
      <c r="G12" s="331"/>
      <c r="H12" s="331"/>
      <c r="I12" s="351">
        <f t="shared" si="2"/>
        <v>190985425</v>
      </c>
    </row>
    <row r="13" spans="1:9" s="312" customFormat="1" ht="74.25" customHeight="1" x14ac:dyDescent="0.25">
      <c r="A13" s="310" t="s">
        <v>1041</v>
      </c>
      <c r="B13" s="423" t="s">
        <v>668</v>
      </c>
      <c r="C13" s="414" t="s">
        <v>1104</v>
      </c>
      <c r="D13" s="322" t="s">
        <v>1151</v>
      </c>
      <c r="E13" s="311">
        <v>5</v>
      </c>
      <c r="F13" s="331">
        <v>128400000</v>
      </c>
      <c r="G13" s="331"/>
      <c r="H13" s="331"/>
      <c r="I13" s="351">
        <f t="shared" si="2"/>
        <v>128400000</v>
      </c>
    </row>
    <row r="14" spans="1:9" s="312" customFormat="1" ht="82.5" customHeight="1" x14ac:dyDescent="0.25">
      <c r="A14" s="310" t="s">
        <v>1044</v>
      </c>
      <c r="B14" s="421" t="s">
        <v>1042</v>
      </c>
      <c r="C14" s="414" t="s">
        <v>1425</v>
      </c>
      <c r="D14" s="322" t="s">
        <v>1043</v>
      </c>
      <c r="E14" s="313">
        <v>0.35</v>
      </c>
      <c r="F14" s="331">
        <v>3264229900</v>
      </c>
      <c r="G14" s="331">
        <v>322000000</v>
      </c>
      <c r="H14" s="331"/>
      <c r="I14" s="351">
        <f t="shared" si="2"/>
        <v>3586229900</v>
      </c>
    </row>
    <row r="15" spans="1:9" s="312" customFormat="1" ht="63" customHeight="1" x14ac:dyDescent="0.25">
      <c r="A15" s="361" t="s">
        <v>1045</v>
      </c>
      <c r="B15" s="424" t="s">
        <v>1152</v>
      </c>
      <c r="C15" s="414" t="s">
        <v>1153</v>
      </c>
      <c r="D15" s="322" t="s">
        <v>1154</v>
      </c>
      <c r="E15" s="311">
        <v>8</v>
      </c>
      <c r="F15" s="589">
        <v>1168699430</v>
      </c>
      <c r="G15" s="589">
        <v>34000000</v>
      </c>
      <c r="H15" s="580"/>
      <c r="I15" s="590">
        <f t="shared" si="2"/>
        <v>1202699430</v>
      </c>
    </row>
    <row r="16" spans="1:9" s="312" customFormat="1" ht="97.5" customHeight="1" thickBot="1" x14ac:dyDescent="0.3">
      <c r="A16" s="362"/>
      <c r="B16" s="425"/>
      <c r="C16" s="414" t="s">
        <v>1155</v>
      </c>
      <c r="D16" s="322" t="s">
        <v>1047</v>
      </c>
      <c r="E16" s="313">
        <v>0.65</v>
      </c>
      <c r="F16" s="589"/>
      <c r="G16" s="589"/>
      <c r="H16" s="582"/>
      <c r="I16" s="590">
        <f t="shared" si="2"/>
        <v>0</v>
      </c>
    </row>
    <row r="17" spans="1:9" s="301" customFormat="1" ht="60" customHeight="1" x14ac:dyDescent="0.25">
      <c r="A17" s="306" t="s">
        <v>1029</v>
      </c>
      <c r="B17" s="420" t="s">
        <v>1031</v>
      </c>
      <c r="C17" s="389" t="s">
        <v>111</v>
      </c>
      <c r="D17" s="307" t="s">
        <v>112</v>
      </c>
      <c r="E17" s="307" t="s">
        <v>113</v>
      </c>
      <c r="F17" s="308" t="s">
        <v>1126</v>
      </c>
      <c r="G17" s="308" t="s">
        <v>1127</v>
      </c>
      <c r="H17" s="308" t="s">
        <v>1128</v>
      </c>
      <c r="I17" s="309" t="s">
        <v>1112</v>
      </c>
    </row>
    <row r="18" spans="1:9" s="312" customFormat="1" ht="83.25" customHeight="1" x14ac:dyDescent="0.25">
      <c r="A18" s="361" t="s">
        <v>1046</v>
      </c>
      <c r="B18" s="421" t="s">
        <v>1156</v>
      </c>
      <c r="C18" s="414" t="s">
        <v>1157</v>
      </c>
      <c r="D18" s="322" t="s">
        <v>1158</v>
      </c>
      <c r="E18" s="311" t="s">
        <v>1426</v>
      </c>
      <c r="F18" s="331">
        <v>2109220100</v>
      </c>
      <c r="G18" s="331">
        <v>157000000</v>
      </c>
      <c r="H18" s="331"/>
      <c r="I18" s="351">
        <f t="shared" ref="I18:I23" si="3">F18+G18+H18</f>
        <v>2266220100</v>
      </c>
    </row>
    <row r="19" spans="1:9" s="312" customFormat="1" ht="99.75" customHeight="1" x14ac:dyDescent="0.25">
      <c r="A19" s="586" t="s">
        <v>1048</v>
      </c>
      <c r="B19" s="426" t="s">
        <v>1163</v>
      </c>
      <c r="C19" s="414" t="s">
        <v>1159</v>
      </c>
      <c r="D19" s="371" t="s">
        <v>1076</v>
      </c>
      <c r="E19" s="363" t="s">
        <v>1428</v>
      </c>
      <c r="F19" s="589">
        <v>325000000</v>
      </c>
      <c r="G19" s="589">
        <v>187000000</v>
      </c>
      <c r="H19" s="589"/>
      <c r="I19" s="591">
        <f t="shared" si="3"/>
        <v>512000000</v>
      </c>
    </row>
    <row r="20" spans="1:9" s="312" customFormat="1" ht="90" customHeight="1" x14ac:dyDescent="0.25">
      <c r="A20" s="587"/>
      <c r="B20" s="421" t="s">
        <v>1160</v>
      </c>
      <c r="C20" s="414" t="s">
        <v>1161</v>
      </c>
      <c r="D20" s="322" t="s">
        <v>1049</v>
      </c>
      <c r="E20" s="363" t="s">
        <v>1427</v>
      </c>
      <c r="F20" s="589"/>
      <c r="G20" s="589"/>
      <c r="H20" s="589"/>
      <c r="I20" s="592">
        <f t="shared" si="3"/>
        <v>0</v>
      </c>
    </row>
    <row r="21" spans="1:9" s="312" customFormat="1" ht="88.5" customHeight="1" x14ac:dyDescent="0.25">
      <c r="A21" s="588"/>
      <c r="B21" s="421" t="s">
        <v>1160</v>
      </c>
      <c r="C21" s="414" t="s">
        <v>1162</v>
      </c>
      <c r="D21" s="322" t="s">
        <v>1049</v>
      </c>
      <c r="E21" s="314" t="s">
        <v>1164</v>
      </c>
      <c r="F21" s="589"/>
      <c r="G21" s="589"/>
      <c r="H21" s="589"/>
      <c r="I21" s="593">
        <f t="shared" si="3"/>
        <v>0</v>
      </c>
    </row>
    <row r="22" spans="1:9" s="312" customFormat="1" ht="90.75" customHeight="1" x14ac:dyDescent="0.25">
      <c r="A22" s="310" t="s">
        <v>1051</v>
      </c>
      <c r="B22" s="421" t="s">
        <v>1050</v>
      </c>
      <c r="C22" s="414" t="s">
        <v>1165</v>
      </c>
      <c r="D22" s="310" t="s">
        <v>1166</v>
      </c>
      <c r="E22" s="314" t="s">
        <v>1167</v>
      </c>
      <c r="F22" s="331">
        <v>10000000</v>
      </c>
      <c r="G22" s="331"/>
      <c r="H22" s="331"/>
      <c r="I22" s="351">
        <f t="shared" si="3"/>
        <v>10000000</v>
      </c>
    </row>
    <row r="23" spans="1:9" s="312" customFormat="1" ht="117.75" customHeight="1" thickBot="1" x14ac:dyDescent="0.3">
      <c r="A23" s="310" t="s">
        <v>1052</v>
      </c>
      <c r="B23" s="421" t="s">
        <v>1101</v>
      </c>
      <c r="C23" s="414" t="s">
        <v>1107</v>
      </c>
      <c r="D23" s="372" t="s">
        <v>1268</v>
      </c>
      <c r="E23" s="358" t="s">
        <v>1168</v>
      </c>
      <c r="F23" s="331">
        <v>80000000</v>
      </c>
      <c r="G23" s="331"/>
      <c r="H23" s="331"/>
      <c r="I23" s="351">
        <f t="shared" si="3"/>
        <v>80000000</v>
      </c>
    </row>
    <row r="24" spans="1:9" s="301" customFormat="1" ht="60" customHeight="1" x14ac:dyDescent="0.25">
      <c r="A24" s="306" t="s">
        <v>1029</v>
      </c>
      <c r="B24" s="420" t="s">
        <v>1031</v>
      </c>
      <c r="C24" s="389" t="s">
        <v>111</v>
      </c>
      <c r="D24" s="307" t="s">
        <v>112</v>
      </c>
      <c r="E24" s="307" t="s">
        <v>113</v>
      </c>
      <c r="F24" s="308" t="s">
        <v>1126</v>
      </c>
      <c r="G24" s="308" t="s">
        <v>1127</v>
      </c>
      <c r="H24" s="308" t="s">
        <v>1128</v>
      </c>
      <c r="I24" s="309" t="s">
        <v>1112</v>
      </c>
    </row>
    <row r="25" spans="1:9" s="312" customFormat="1" ht="90" customHeight="1" x14ac:dyDescent="0.25">
      <c r="A25" s="350" t="s">
        <v>1053</v>
      </c>
      <c r="B25" s="421" t="s">
        <v>1169</v>
      </c>
      <c r="C25" s="414" t="s">
        <v>1170</v>
      </c>
      <c r="D25" s="322" t="s">
        <v>1171</v>
      </c>
      <c r="E25" s="311" t="s">
        <v>1172</v>
      </c>
      <c r="F25" s="331">
        <v>281383913</v>
      </c>
      <c r="G25" s="331"/>
      <c r="H25" s="331"/>
      <c r="I25" s="351">
        <f t="shared" ref="I25:I29" si="4">F25+G25+H25</f>
        <v>281383913</v>
      </c>
    </row>
    <row r="26" spans="1:9" s="312" customFormat="1" ht="107.25" customHeight="1" x14ac:dyDescent="0.25">
      <c r="A26" s="350" t="s">
        <v>1055</v>
      </c>
      <c r="B26" s="421" t="s">
        <v>1071</v>
      </c>
      <c r="C26" s="414" t="s">
        <v>1054</v>
      </c>
      <c r="D26" s="322" t="s">
        <v>1173</v>
      </c>
      <c r="E26" s="311" t="s">
        <v>1174</v>
      </c>
      <c r="F26" s="331">
        <v>76700000</v>
      </c>
      <c r="G26" s="331"/>
      <c r="H26" s="331"/>
      <c r="I26" s="351">
        <f t="shared" si="4"/>
        <v>76700000</v>
      </c>
    </row>
    <row r="27" spans="1:9" s="312" customFormat="1" ht="107.25" customHeight="1" x14ac:dyDescent="0.25">
      <c r="A27" s="352" t="s">
        <v>1056</v>
      </c>
      <c r="B27" s="421" t="s">
        <v>1175</v>
      </c>
      <c r="C27" s="414" t="s">
        <v>1176</v>
      </c>
      <c r="D27" s="322" t="s">
        <v>1177</v>
      </c>
      <c r="E27" s="311" t="s">
        <v>1178</v>
      </c>
      <c r="F27" s="331">
        <v>341165000</v>
      </c>
      <c r="G27" s="331"/>
      <c r="H27" s="331"/>
      <c r="I27" s="351">
        <f t="shared" si="4"/>
        <v>341165000</v>
      </c>
    </row>
    <row r="28" spans="1:9" s="353" customFormat="1" ht="107.25" customHeight="1" x14ac:dyDescent="0.25">
      <c r="A28" s="352" t="s">
        <v>1059</v>
      </c>
      <c r="B28" s="421" t="s">
        <v>1179</v>
      </c>
      <c r="C28" s="414" t="s">
        <v>1058</v>
      </c>
      <c r="D28" s="322" t="s">
        <v>1180</v>
      </c>
      <c r="E28" s="311" t="s">
        <v>1181</v>
      </c>
      <c r="F28" s="331">
        <v>80000000</v>
      </c>
      <c r="G28" s="331"/>
      <c r="H28" s="331"/>
      <c r="I28" s="351">
        <f t="shared" si="4"/>
        <v>80000000</v>
      </c>
    </row>
    <row r="29" spans="1:9" s="353" customFormat="1" ht="107.25" customHeight="1" thickBot="1" x14ac:dyDescent="0.3">
      <c r="A29" s="354" t="s">
        <v>1060</v>
      </c>
      <c r="B29" s="427" t="s">
        <v>1072</v>
      </c>
      <c r="C29" s="415" t="s">
        <v>1102</v>
      </c>
      <c r="D29" s="373" t="s">
        <v>1061</v>
      </c>
      <c r="E29" s="355" t="s">
        <v>1182</v>
      </c>
      <c r="F29" s="356">
        <v>19300000</v>
      </c>
      <c r="G29" s="356"/>
      <c r="H29" s="356"/>
      <c r="I29" s="357">
        <f t="shared" si="4"/>
        <v>19300000</v>
      </c>
    </row>
  </sheetData>
  <mergeCells count="9">
    <mergeCell ref="A19:A21"/>
    <mergeCell ref="F15:F16"/>
    <mergeCell ref="G15:G16"/>
    <mergeCell ref="I15:I16"/>
    <mergeCell ref="F19:F21"/>
    <mergeCell ref="G19:G21"/>
    <mergeCell ref="H15:H16"/>
    <mergeCell ref="H19:H21"/>
    <mergeCell ref="I19:I21"/>
  </mergeCells>
  <pageMargins left="0.25" right="0.25" top="0.75" bottom="0.75" header="0.3" footer="0.3"/>
  <pageSetup scale="41"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5"/>
  <sheetViews>
    <sheetView showGridLines="0" zoomScale="80" zoomScaleNormal="80" workbookViewId="0">
      <pane xSplit="1" ySplit="2" topLeftCell="B3" activePane="bottomRight" state="frozen"/>
      <selection pane="topRight" activeCell="B1" sqref="B1"/>
      <selection pane="bottomLeft" activeCell="A3" sqref="A3"/>
      <selection pane="bottomRight" activeCell="K3" sqref="K3"/>
    </sheetView>
  </sheetViews>
  <sheetFormatPr baseColWidth="10" defaultColWidth="10.85546875" defaultRowHeight="12" zeroHeight="1" x14ac:dyDescent="0.25"/>
  <cols>
    <col min="1" max="1" width="10.5703125" style="299" customWidth="1"/>
    <col min="2" max="2" width="39.42578125" style="299" customWidth="1"/>
    <col min="3" max="3" width="28.5703125" style="299" customWidth="1"/>
    <col min="4" max="4" width="33.42578125" style="299" customWidth="1"/>
    <col min="5" max="5" width="44.7109375" style="298" customWidth="1"/>
    <col min="6" max="7" width="18.85546875" style="300" customWidth="1"/>
    <col min="8" max="8" width="18.7109375" style="300" customWidth="1"/>
    <col min="9" max="9" width="21.42578125" style="300" customWidth="1"/>
    <col min="10" max="16384" width="10.85546875" style="299"/>
  </cols>
  <sheetData>
    <row r="1" spans="1:9" ht="26.25" customHeight="1" thickBot="1" x14ac:dyDescent="0.3">
      <c r="A1" s="321"/>
      <c r="B1" s="321"/>
      <c r="C1" s="321"/>
      <c r="D1" s="323"/>
      <c r="E1" s="303" t="s">
        <v>766</v>
      </c>
      <c r="F1" s="304">
        <f>SUM(F3:F7)</f>
        <v>1347590974</v>
      </c>
      <c r="G1" s="304">
        <f t="shared" ref="G1:I1" si="0">SUM(G3:G7)</f>
        <v>1649798000</v>
      </c>
      <c r="H1" s="304">
        <f t="shared" si="0"/>
        <v>0</v>
      </c>
      <c r="I1" s="304">
        <f t="shared" si="0"/>
        <v>2997388974</v>
      </c>
    </row>
    <row r="2" spans="1:9" s="302" customFormat="1" ht="47.25" customHeight="1" x14ac:dyDescent="0.25">
      <c r="A2" s="430" t="s">
        <v>1029</v>
      </c>
      <c r="B2" s="413" t="s">
        <v>1062</v>
      </c>
      <c r="C2" s="332" t="s">
        <v>111</v>
      </c>
      <c r="D2" s="332" t="s">
        <v>112</v>
      </c>
      <c r="E2" s="332" t="s">
        <v>113</v>
      </c>
      <c r="F2" s="308" t="s">
        <v>1110</v>
      </c>
      <c r="G2" s="308" t="s">
        <v>1125</v>
      </c>
      <c r="H2" s="308" t="s">
        <v>1111</v>
      </c>
      <c r="I2" s="309" t="s">
        <v>1112</v>
      </c>
    </row>
    <row r="3" spans="1:9" s="312" customFormat="1" ht="75" customHeight="1" x14ac:dyDescent="0.25">
      <c r="A3" s="416" t="s">
        <v>1270</v>
      </c>
      <c r="B3" s="431" t="s">
        <v>1189</v>
      </c>
      <c r="C3" s="384" t="s">
        <v>1190</v>
      </c>
      <c r="D3" s="384" t="s">
        <v>1191</v>
      </c>
      <c r="E3" s="385">
        <v>24</v>
      </c>
      <c r="F3" s="331">
        <v>88490000</v>
      </c>
      <c r="G3" s="331">
        <v>1400000000</v>
      </c>
      <c r="H3" s="331"/>
      <c r="I3" s="351">
        <f>SUM(F3:G3)</f>
        <v>1488490000</v>
      </c>
    </row>
    <row r="4" spans="1:9" s="312" customFormat="1" ht="93" customHeight="1" x14ac:dyDescent="0.25">
      <c r="A4" s="595" t="s">
        <v>1269</v>
      </c>
      <c r="B4" s="594" t="s">
        <v>1183</v>
      </c>
      <c r="C4" s="369" t="s">
        <v>1184</v>
      </c>
      <c r="D4" s="369" t="s">
        <v>1185</v>
      </c>
      <c r="E4" s="345" t="s">
        <v>1186</v>
      </c>
      <c r="F4" s="589">
        <v>568714659</v>
      </c>
      <c r="G4" s="589">
        <v>249798000</v>
      </c>
      <c r="H4" s="589"/>
      <c r="I4" s="590">
        <f>SUM(F4:G5)</f>
        <v>818512659</v>
      </c>
    </row>
    <row r="5" spans="1:9" s="312" customFormat="1" ht="48.75" customHeight="1" x14ac:dyDescent="0.25">
      <c r="A5" s="595"/>
      <c r="B5" s="594"/>
      <c r="C5" s="369" t="s">
        <v>1187</v>
      </c>
      <c r="D5" s="369" t="s">
        <v>1188</v>
      </c>
      <c r="E5" s="345">
        <v>0</v>
      </c>
      <c r="F5" s="589"/>
      <c r="G5" s="589"/>
      <c r="H5" s="589"/>
      <c r="I5" s="590"/>
    </row>
    <row r="6" spans="1:9" s="312" customFormat="1" ht="85.5" customHeight="1" x14ac:dyDescent="0.25">
      <c r="A6" s="416" t="s">
        <v>1271</v>
      </c>
      <c r="B6" s="431" t="s">
        <v>1192</v>
      </c>
      <c r="C6" s="384" t="s">
        <v>1193</v>
      </c>
      <c r="D6" s="384" t="s">
        <v>1194</v>
      </c>
      <c r="E6" s="385">
        <v>0</v>
      </c>
      <c r="F6" s="331">
        <f>54700000+45951315</f>
        <v>100651315</v>
      </c>
      <c r="G6" s="331"/>
      <c r="H6" s="331"/>
      <c r="I6" s="351">
        <f>SUM(F6:G6)</f>
        <v>100651315</v>
      </c>
    </row>
    <row r="7" spans="1:9" s="312" customFormat="1" ht="51.75" customHeight="1" thickBot="1" x14ac:dyDescent="0.3">
      <c r="A7" s="417" t="s">
        <v>1272</v>
      </c>
      <c r="B7" s="432" t="s">
        <v>1195</v>
      </c>
      <c r="C7" s="387" t="s">
        <v>1196</v>
      </c>
      <c r="D7" s="387" t="s">
        <v>1197</v>
      </c>
      <c r="E7" s="388" t="s">
        <v>1198</v>
      </c>
      <c r="F7" s="356">
        <v>589735000</v>
      </c>
      <c r="G7" s="356"/>
      <c r="H7" s="356"/>
      <c r="I7" s="357">
        <f t="shared" ref="I7" si="1">SUM(F7:G8)</f>
        <v>589735000</v>
      </c>
    </row>
    <row r="8" spans="1:9" x14ac:dyDescent="0.25"/>
    <row r="9" spans="1:9" x14ac:dyDescent="0.25">
      <c r="F9" s="344"/>
    </row>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32" x14ac:dyDescent="0.25"/>
    <row r="48" x14ac:dyDescent="0.25"/>
    <row r="50" x14ac:dyDescent="0.25"/>
    <row r="51" x14ac:dyDescent="0.25"/>
    <row r="52" x14ac:dyDescent="0.25"/>
    <row r="53" x14ac:dyDescent="0.25"/>
    <row r="54" x14ac:dyDescent="0.25"/>
    <row r="55" x14ac:dyDescent="0.25"/>
  </sheetData>
  <mergeCells count="6">
    <mergeCell ref="H4:H5"/>
    <mergeCell ref="I4:I5"/>
    <mergeCell ref="B4:B5"/>
    <mergeCell ref="A4:A5"/>
    <mergeCell ref="F4:F5"/>
    <mergeCell ref="G4:G5"/>
  </mergeCells>
  <pageMargins left="0.25" right="0.25" top="0.75" bottom="0.75" header="0.3" footer="0.3"/>
  <pageSetup scale="41"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3"/>
      <c r="N6" s="273"/>
      <c r="O6" s="273"/>
      <c r="P6" s="273"/>
    </row>
    <row r="7" spans="1:76" ht="20.100000000000001" customHeight="1" thickBot="1" x14ac:dyDescent="0.3">
      <c r="A7" s="117" t="s">
        <v>2</v>
      </c>
      <c r="B7" s="118"/>
      <c r="C7" s="118"/>
      <c r="D7" s="118"/>
      <c r="E7" s="119">
        <v>1</v>
      </c>
      <c r="F7" s="118"/>
      <c r="G7" s="118"/>
      <c r="H7" s="119"/>
      <c r="I7" s="118"/>
      <c r="J7" s="118"/>
      <c r="K7" s="118"/>
      <c r="L7" s="120"/>
      <c r="M7" s="273"/>
      <c r="N7" s="273"/>
      <c r="O7" s="273"/>
      <c r="P7" s="273"/>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540" t="s">
        <v>94</v>
      </c>
      <c r="Q10" s="540"/>
      <c r="R10" s="540"/>
      <c r="S10" s="541"/>
      <c r="T10" s="539" t="s">
        <v>95</v>
      </c>
      <c r="U10" s="540"/>
      <c r="V10" s="540"/>
      <c r="W10" s="539" t="s">
        <v>243</v>
      </c>
      <c r="X10" s="540"/>
      <c r="Y10" s="548"/>
      <c r="Z10" s="540"/>
      <c r="AA10" s="540"/>
      <c r="AB10" s="540"/>
      <c r="AC10" s="548"/>
      <c r="AD10" s="540"/>
      <c r="AE10" s="540"/>
      <c r="AF10" s="540"/>
      <c r="AG10" s="548"/>
      <c r="AH10" s="540"/>
      <c r="AI10" s="540"/>
      <c r="AJ10" s="540"/>
      <c r="AK10" s="548"/>
      <c r="AL10" s="540"/>
      <c r="AM10" s="540"/>
      <c r="AN10" s="540"/>
      <c r="AO10" s="548"/>
      <c r="AP10" s="540"/>
      <c r="AQ10" s="540"/>
      <c r="AR10" s="540"/>
      <c r="AS10" s="548"/>
      <c r="AT10" s="540"/>
      <c r="AU10" s="540"/>
      <c r="AV10" s="540"/>
      <c r="AW10" s="548"/>
      <c r="AX10" s="540"/>
      <c r="AY10" s="540"/>
      <c r="AZ10" s="540"/>
      <c r="BA10" s="548"/>
      <c r="BB10" s="540"/>
      <c r="BC10" s="540"/>
      <c r="BD10" s="540"/>
      <c r="BE10" s="548"/>
      <c r="BF10" s="540"/>
      <c r="BG10" s="540"/>
      <c r="BH10" s="540"/>
      <c r="BI10" s="549"/>
      <c r="BJ10" s="540"/>
      <c r="BK10" s="540"/>
      <c r="BL10" s="540"/>
      <c r="BM10" s="548"/>
      <c r="BN10" s="540"/>
      <c r="BO10" s="540"/>
      <c r="BP10" s="540"/>
      <c r="BQ10" s="548"/>
      <c r="BR10" s="540"/>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42" t="s">
        <v>96</v>
      </c>
      <c r="X11" s="543"/>
      <c r="Y11" s="544"/>
      <c r="Z11" s="545"/>
      <c r="AA11" s="542" t="s">
        <v>97</v>
      </c>
      <c r="AB11" s="543"/>
      <c r="AC11" s="544"/>
      <c r="AD11" s="545"/>
      <c r="AE11" s="542" t="s">
        <v>238</v>
      </c>
      <c r="AF11" s="543"/>
      <c r="AG11" s="544"/>
      <c r="AH11" s="545"/>
      <c r="AI11" s="542" t="s">
        <v>239</v>
      </c>
      <c r="AJ11" s="543"/>
      <c r="AK11" s="544"/>
      <c r="AL11" s="545"/>
      <c r="AM11" s="542" t="s">
        <v>100</v>
      </c>
      <c r="AN11" s="543"/>
      <c r="AO11" s="544"/>
      <c r="AP11" s="545"/>
      <c r="AQ11" s="542" t="s">
        <v>240</v>
      </c>
      <c r="AR11" s="543"/>
      <c r="AS11" s="544"/>
      <c r="AT11" s="545"/>
      <c r="AU11" s="542" t="s">
        <v>102</v>
      </c>
      <c r="AV11" s="543"/>
      <c r="AW11" s="544"/>
      <c r="AX11" s="545"/>
      <c r="AY11" s="542" t="s">
        <v>103</v>
      </c>
      <c r="AZ11" s="543"/>
      <c r="BA11" s="544"/>
      <c r="BB11" s="545"/>
      <c r="BC11" s="542" t="s">
        <v>241</v>
      </c>
      <c r="BD11" s="543"/>
      <c r="BE11" s="544"/>
      <c r="BF11" s="545"/>
      <c r="BG11" s="542" t="s">
        <v>105</v>
      </c>
      <c r="BH11" s="543"/>
      <c r="BI11" s="547"/>
      <c r="BJ11" s="545"/>
      <c r="BK11" s="542" t="s">
        <v>106</v>
      </c>
      <c r="BL11" s="543"/>
      <c r="BM11" s="544"/>
      <c r="BN11" s="545"/>
      <c r="BO11" s="542" t="s">
        <v>242</v>
      </c>
      <c r="BP11" s="543"/>
      <c r="BQ11" s="544"/>
      <c r="BR11" s="545"/>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1" t="s">
        <v>971</v>
      </c>
      <c r="X12" s="272" t="s">
        <v>318</v>
      </c>
      <c r="Y12" s="268" t="s">
        <v>319</v>
      </c>
      <c r="Z12" s="272" t="s">
        <v>317</v>
      </c>
      <c r="AA12" s="271" t="s">
        <v>971</v>
      </c>
      <c r="AB12" s="272" t="s">
        <v>318</v>
      </c>
      <c r="AC12" s="268" t="s">
        <v>319</v>
      </c>
      <c r="AD12" s="272" t="s">
        <v>317</v>
      </c>
      <c r="AE12" s="271" t="s">
        <v>971</v>
      </c>
      <c r="AF12" s="272" t="s">
        <v>318</v>
      </c>
      <c r="AG12" s="268" t="s">
        <v>319</v>
      </c>
      <c r="AH12" s="272" t="s">
        <v>317</v>
      </c>
      <c r="AI12" s="271" t="s">
        <v>971</v>
      </c>
      <c r="AJ12" s="272" t="s">
        <v>318</v>
      </c>
      <c r="AK12" s="268" t="s">
        <v>319</v>
      </c>
      <c r="AL12" s="272" t="s">
        <v>317</v>
      </c>
      <c r="AM12" s="271" t="s">
        <v>971</v>
      </c>
      <c r="AN12" s="272" t="s">
        <v>318</v>
      </c>
      <c r="AO12" s="268" t="s">
        <v>319</v>
      </c>
      <c r="AP12" s="272" t="s">
        <v>317</v>
      </c>
      <c r="AQ12" s="271" t="s">
        <v>971</v>
      </c>
      <c r="AR12" s="272" t="s">
        <v>318</v>
      </c>
      <c r="AS12" s="268" t="s">
        <v>319</v>
      </c>
      <c r="AT12" s="272" t="s">
        <v>317</v>
      </c>
      <c r="AU12" s="271" t="s">
        <v>971</v>
      </c>
      <c r="AV12" s="272" t="s">
        <v>318</v>
      </c>
      <c r="AW12" s="268" t="s">
        <v>319</v>
      </c>
      <c r="AX12" s="272" t="s">
        <v>317</v>
      </c>
      <c r="AY12" s="271" t="s">
        <v>971</v>
      </c>
      <c r="AZ12" s="272" t="s">
        <v>318</v>
      </c>
      <c r="BA12" s="268" t="s">
        <v>319</v>
      </c>
      <c r="BB12" s="272" t="s">
        <v>317</v>
      </c>
      <c r="BC12" s="271" t="s">
        <v>971</v>
      </c>
      <c r="BD12" s="272" t="s">
        <v>318</v>
      </c>
      <c r="BE12" s="268" t="s">
        <v>319</v>
      </c>
      <c r="BF12" s="272" t="s">
        <v>317</v>
      </c>
      <c r="BG12" s="271" t="s">
        <v>971</v>
      </c>
      <c r="BH12" s="272" t="s">
        <v>318</v>
      </c>
      <c r="BI12" s="268" t="s">
        <v>319</v>
      </c>
      <c r="BJ12" s="272" t="s">
        <v>317</v>
      </c>
      <c r="BK12" s="271" t="s">
        <v>971</v>
      </c>
      <c r="BL12" s="272" t="s">
        <v>318</v>
      </c>
      <c r="BM12" s="268" t="s">
        <v>319</v>
      </c>
      <c r="BN12" s="272" t="s">
        <v>317</v>
      </c>
      <c r="BO12" s="271" t="s">
        <v>971</v>
      </c>
      <c r="BP12" s="272" t="s">
        <v>318</v>
      </c>
      <c r="BQ12" s="268" t="s">
        <v>319</v>
      </c>
      <c r="BR12" s="272" t="s">
        <v>317</v>
      </c>
    </row>
    <row r="13" spans="1:76" ht="141.75" customHeight="1" x14ac:dyDescent="0.3">
      <c r="A13" s="7"/>
      <c r="B13" s="7"/>
      <c r="C13" s="7"/>
      <c r="D13" s="9" t="s">
        <v>84</v>
      </c>
      <c r="E13" s="9" t="s">
        <v>10</v>
      </c>
      <c r="F13" s="4">
        <v>10</v>
      </c>
      <c r="G13" s="9" t="s">
        <v>85</v>
      </c>
      <c r="H13" s="4">
        <v>71</v>
      </c>
      <c r="I13" s="9" t="s">
        <v>617</v>
      </c>
      <c r="J13" s="168" t="s">
        <v>972</v>
      </c>
      <c r="K13" s="6">
        <v>43466</v>
      </c>
      <c r="L13" s="6">
        <v>43830</v>
      </c>
      <c r="M13" s="10">
        <v>145900000</v>
      </c>
      <c r="N13" s="141"/>
      <c r="O13" s="141"/>
      <c r="P13" s="6" t="s">
        <v>976</v>
      </c>
      <c r="Q13" s="104" t="s">
        <v>982</v>
      </c>
      <c r="R13" s="104" t="s">
        <v>983</v>
      </c>
      <c r="S13" s="104" t="s">
        <v>248</v>
      </c>
      <c r="T13" s="104" t="s">
        <v>84</v>
      </c>
      <c r="U13" s="104" t="s">
        <v>577</v>
      </c>
      <c r="V13" s="104" t="s">
        <v>577</v>
      </c>
      <c r="W13" s="104"/>
      <c r="X13" s="104"/>
      <c r="Y13" s="144"/>
      <c r="Z13" s="104"/>
      <c r="AA13" s="104">
        <v>0.03</v>
      </c>
      <c r="AB13" s="104" t="s">
        <v>801</v>
      </c>
      <c r="AC13" s="144">
        <v>0.05</v>
      </c>
      <c r="AD13" s="104" t="s">
        <v>578</v>
      </c>
      <c r="AE13" s="104">
        <v>0.06</v>
      </c>
      <c r="AF13" s="104" t="s">
        <v>802</v>
      </c>
      <c r="AG13" s="144">
        <v>0.1</v>
      </c>
      <c r="AH13" s="104" t="s">
        <v>869</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962</v>
      </c>
      <c r="J14" s="9" t="s">
        <v>973</v>
      </c>
      <c r="K14" s="6">
        <v>43466</v>
      </c>
      <c r="L14" s="6">
        <v>43830</v>
      </c>
      <c r="M14" s="10">
        <v>170918894</v>
      </c>
      <c r="N14" s="141"/>
      <c r="O14" s="141"/>
      <c r="P14" s="6" t="s">
        <v>509</v>
      </c>
      <c r="Q14" s="104" t="s">
        <v>510</v>
      </c>
      <c r="R14" s="104" t="s">
        <v>975</v>
      </c>
      <c r="S14" s="104" t="s">
        <v>248</v>
      </c>
      <c r="T14" s="104" t="s">
        <v>84</v>
      </c>
      <c r="U14" s="104" t="s">
        <v>512</v>
      </c>
      <c r="V14" s="104" t="s">
        <v>513</v>
      </c>
      <c r="W14" s="104"/>
      <c r="X14" s="104"/>
      <c r="Y14" s="144"/>
      <c r="Z14" s="104"/>
      <c r="AA14" s="104">
        <v>0.05</v>
      </c>
      <c r="AB14" s="104" t="s">
        <v>803</v>
      </c>
      <c r="AC14" s="144">
        <v>0.05</v>
      </c>
      <c r="AD14" s="104" t="s">
        <v>514</v>
      </c>
      <c r="AE14" s="104">
        <v>0.04</v>
      </c>
      <c r="AF14" s="104" t="s">
        <v>804</v>
      </c>
      <c r="AG14" s="144">
        <v>0.05</v>
      </c>
      <c r="AH14" s="104" t="s">
        <v>805</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706</v>
      </c>
      <c r="J15" s="9" t="s">
        <v>246</v>
      </c>
      <c r="K15" s="6">
        <v>43466</v>
      </c>
      <c r="L15" s="6">
        <v>43830</v>
      </c>
      <c r="M15" s="10">
        <v>100000000</v>
      </c>
      <c r="N15" s="141"/>
      <c r="O15" s="141"/>
      <c r="P15" s="6" t="s">
        <v>247</v>
      </c>
      <c r="Q15" s="205" t="s">
        <v>252</v>
      </c>
      <c r="R15" s="206" t="s">
        <v>963</v>
      </c>
      <c r="S15" s="205" t="s">
        <v>248</v>
      </c>
      <c r="T15" s="104" t="s">
        <v>84</v>
      </c>
      <c r="U15" s="104" t="s">
        <v>250</v>
      </c>
      <c r="V15" s="104" t="s">
        <v>249</v>
      </c>
      <c r="W15" s="104">
        <v>0.05</v>
      </c>
      <c r="X15" s="104" t="s">
        <v>806</v>
      </c>
      <c r="Y15" s="144">
        <v>0.05</v>
      </c>
      <c r="Z15" s="104" t="s">
        <v>807</v>
      </c>
      <c r="AA15" s="104">
        <v>0.15</v>
      </c>
      <c r="AB15" s="104" t="s">
        <v>808</v>
      </c>
      <c r="AC15" s="144">
        <v>0.15</v>
      </c>
      <c r="AD15" s="104" t="s">
        <v>809</v>
      </c>
      <c r="AE15" s="104">
        <v>0.2</v>
      </c>
      <c r="AF15" s="104" t="s">
        <v>810</v>
      </c>
      <c r="AG15" s="144">
        <v>0.2</v>
      </c>
      <c r="AH15" s="104" t="s">
        <v>811</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630</v>
      </c>
      <c r="BX15" s="126">
        <f t="shared" si="1"/>
        <v>1.1499999999999999</v>
      </c>
    </row>
    <row r="16" spans="1:76" ht="135" customHeight="1" x14ac:dyDescent="0.3">
      <c r="A16" s="7"/>
      <c r="B16" s="7"/>
      <c r="C16" s="7"/>
      <c r="D16" s="9" t="s">
        <v>84</v>
      </c>
      <c r="E16" s="9" t="s">
        <v>10</v>
      </c>
      <c r="F16" s="4">
        <v>11</v>
      </c>
      <c r="G16" s="9" t="s">
        <v>86</v>
      </c>
      <c r="H16" s="4">
        <v>73</v>
      </c>
      <c r="I16" s="9" t="s">
        <v>707</v>
      </c>
      <c r="J16" s="9" t="s">
        <v>498</v>
      </c>
      <c r="K16" s="6">
        <v>43466</v>
      </c>
      <c r="L16" s="6">
        <v>43830</v>
      </c>
      <c r="M16" s="10">
        <v>180000000</v>
      </c>
      <c r="N16" s="141"/>
      <c r="O16" s="141"/>
      <c r="P16" s="6" t="s">
        <v>812</v>
      </c>
      <c r="Q16" s="6" t="s">
        <v>812</v>
      </c>
      <c r="R16" s="206" t="s">
        <v>964</v>
      </c>
      <c r="S16" s="205"/>
      <c r="T16" s="104" t="s">
        <v>84</v>
      </c>
      <c r="U16" s="104" t="s">
        <v>250</v>
      </c>
      <c r="V16" s="104" t="s">
        <v>251</v>
      </c>
      <c r="W16" s="104">
        <v>0.05</v>
      </c>
      <c r="X16" s="104" t="s">
        <v>813</v>
      </c>
      <c r="Y16" s="144">
        <v>0.05</v>
      </c>
      <c r="Z16" s="104" t="s">
        <v>814</v>
      </c>
      <c r="AA16" s="104">
        <v>0.1</v>
      </c>
      <c r="AB16" s="104" t="s">
        <v>815</v>
      </c>
      <c r="AC16" s="144">
        <v>0.1</v>
      </c>
      <c r="AD16" s="104" t="s">
        <v>816</v>
      </c>
      <c r="AE16" s="104">
        <v>0.15</v>
      </c>
      <c r="AF16" s="104" t="s">
        <v>817</v>
      </c>
      <c r="AG16" s="144">
        <v>0.15</v>
      </c>
      <c r="AH16" s="104" t="s">
        <v>818</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630</v>
      </c>
      <c r="BX16" s="126">
        <f t="shared" si="1"/>
        <v>1.2000000000000002</v>
      </c>
    </row>
    <row r="17" spans="1:76" ht="150" customHeight="1" x14ac:dyDescent="0.3">
      <c r="A17" s="7"/>
      <c r="B17" s="7"/>
      <c r="C17" s="7"/>
      <c r="D17" s="9" t="s">
        <v>84</v>
      </c>
      <c r="E17" s="9" t="s">
        <v>10</v>
      </c>
      <c r="F17" s="4">
        <v>11</v>
      </c>
      <c r="G17" s="9" t="s">
        <v>86</v>
      </c>
      <c r="H17" s="4">
        <v>74</v>
      </c>
      <c r="I17" s="9" t="s">
        <v>619</v>
      </c>
      <c r="J17" s="9" t="s">
        <v>29</v>
      </c>
      <c r="K17" s="6">
        <v>43466</v>
      </c>
      <c r="L17" s="6">
        <v>43830</v>
      </c>
      <c r="M17" s="10">
        <v>95200000</v>
      </c>
      <c r="N17" s="141"/>
      <c r="O17" s="141"/>
      <c r="P17" s="6" t="s">
        <v>631</v>
      </c>
      <c r="Q17" s="205" t="s">
        <v>267</v>
      </c>
      <c r="R17" s="191">
        <v>4</v>
      </c>
      <c r="S17" s="205" t="s">
        <v>267</v>
      </c>
      <c r="T17" s="104" t="s">
        <v>84</v>
      </c>
      <c r="U17" s="104" t="s">
        <v>250</v>
      </c>
      <c r="V17" s="104" t="s">
        <v>251</v>
      </c>
      <c r="W17" s="104">
        <v>0.1</v>
      </c>
      <c r="X17" s="104" t="s">
        <v>819</v>
      </c>
      <c r="Y17" s="144">
        <v>0.1</v>
      </c>
      <c r="Z17" s="104" t="s">
        <v>820</v>
      </c>
      <c r="AA17" s="104">
        <v>0.1</v>
      </c>
      <c r="AB17" s="104" t="s">
        <v>821</v>
      </c>
      <c r="AC17" s="144">
        <v>0.1</v>
      </c>
      <c r="AD17" s="104" t="s">
        <v>822</v>
      </c>
      <c r="AE17" s="104">
        <v>0.2</v>
      </c>
      <c r="AF17" s="104" t="s">
        <v>823</v>
      </c>
      <c r="AG17" s="144">
        <v>0.2</v>
      </c>
      <c r="AH17" s="104" t="s">
        <v>824</v>
      </c>
      <c r="AI17" s="104"/>
      <c r="AJ17" s="104"/>
      <c r="AK17" s="144"/>
      <c r="AL17" s="104"/>
      <c r="AM17" s="104"/>
      <c r="AN17" s="104"/>
      <c r="AO17" s="144"/>
      <c r="AP17" s="104"/>
      <c r="AQ17" s="104"/>
      <c r="AR17" s="104"/>
      <c r="AS17" s="144">
        <v>0.25</v>
      </c>
      <c r="AT17" s="104" t="s">
        <v>633</v>
      </c>
      <c r="AU17" s="104"/>
      <c r="AV17" s="104"/>
      <c r="AW17" s="144"/>
      <c r="AX17" s="104"/>
      <c r="AY17" s="104"/>
      <c r="AZ17" s="104"/>
      <c r="BA17" s="144"/>
      <c r="BB17" s="104"/>
      <c r="BC17" s="104"/>
      <c r="BD17" s="104"/>
      <c r="BE17" s="144">
        <v>0.25</v>
      </c>
      <c r="BF17" s="104" t="s">
        <v>634</v>
      </c>
      <c r="BG17" s="104"/>
      <c r="BH17" s="104"/>
      <c r="BI17" s="144"/>
      <c r="BJ17" s="104"/>
      <c r="BK17" s="104"/>
      <c r="BL17" s="104"/>
      <c r="BM17" s="144"/>
      <c r="BN17" s="104"/>
      <c r="BO17" s="104"/>
      <c r="BP17" s="104"/>
      <c r="BQ17" s="144">
        <v>0.25</v>
      </c>
      <c r="BR17" s="104" t="s">
        <v>635</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620</v>
      </c>
      <c r="J18" s="9" t="s">
        <v>616</v>
      </c>
      <c r="K18" s="6">
        <v>43466</v>
      </c>
      <c r="L18" s="6">
        <v>43830</v>
      </c>
      <c r="M18" s="10">
        <v>500000000</v>
      </c>
      <c r="N18" s="141"/>
      <c r="O18" s="141"/>
      <c r="P18" s="6" t="s">
        <v>965</v>
      </c>
      <c r="Q18" s="205" t="s">
        <v>253</v>
      </c>
      <c r="R18" s="207">
        <v>1</v>
      </c>
      <c r="S18" s="205" t="s">
        <v>248</v>
      </c>
      <c r="T18" s="104" t="s">
        <v>84</v>
      </c>
      <c r="U18" s="104" t="s">
        <v>250</v>
      </c>
      <c r="V18" s="104" t="s">
        <v>255</v>
      </c>
      <c r="W18" s="104">
        <v>0.1</v>
      </c>
      <c r="X18" s="104" t="s">
        <v>825</v>
      </c>
      <c r="Y18" s="144">
        <v>0.1</v>
      </c>
      <c r="Z18" s="104" t="s">
        <v>826</v>
      </c>
      <c r="AA18" s="104">
        <v>0.1</v>
      </c>
      <c r="AB18" s="104" t="s">
        <v>827</v>
      </c>
      <c r="AC18" s="144">
        <v>0.1</v>
      </c>
      <c r="AD18" s="104" t="s">
        <v>828</v>
      </c>
      <c r="AE18" s="104">
        <v>0.25</v>
      </c>
      <c r="AF18" s="104" t="s">
        <v>829</v>
      </c>
      <c r="AG18" s="144">
        <v>0.25</v>
      </c>
      <c r="AH18" s="104" t="s">
        <v>830</v>
      </c>
      <c r="AI18" s="104"/>
      <c r="AJ18" s="104"/>
      <c r="AK18" s="144"/>
      <c r="AL18" s="104"/>
      <c r="AM18" s="104"/>
      <c r="AN18" s="104"/>
      <c r="AO18" s="144"/>
      <c r="AP18" s="104"/>
      <c r="AQ18" s="104"/>
      <c r="AR18" s="104"/>
      <c r="AS18" s="144">
        <v>0.25</v>
      </c>
      <c r="AT18" s="104" t="s">
        <v>637</v>
      </c>
      <c r="AU18" s="104"/>
      <c r="AV18" s="104"/>
      <c r="AW18" s="144"/>
      <c r="AX18" s="104"/>
      <c r="AY18" s="104"/>
      <c r="AZ18" s="104"/>
      <c r="BA18" s="144"/>
      <c r="BB18" s="104"/>
      <c r="BC18" s="104"/>
      <c r="BD18" s="104"/>
      <c r="BE18" s="144">
        <v>0.25</v>
      </c>
      <c r="BF18" s="104" t="s">
        <v>638</v>
      </c>
      <c r="BG18" s="104"/>
      <c r="BH18" s="104"/>
      <c r="BI18" s="144"/>
      <c r="BJ18" s="104"/>
      <c r="BK18" s="104"/>
      <c r="BL18" s="104"/>
      <c r="BM18" s="144"/>
      <c r="BN18" s="104"/>
      <c r="BO18" s="104"/>
      <c r="BP18" s="104"/>
      <c r="BQ18" s="144">
        <v>0.25</v>
      </c>
      <c r="BR18" s="104" t="s">
        <v>639</v>
      </c>
      <c r="BT18" s="149">
        <f t="shared" si="0"/>
        <v>1.2</v>
      </c>
      <c r="BX18" s="126">
        <f t="shared" si="1"/>
        <v>1.2</v>
      </c>
    </row>
    <row r="19" spans="1:76" ht="150" customHeight="1" x14ac:dyDescent="0.3">
      <c r="A19" s="7"/>
      <c r="B19" s="7"/>
      <c r="C19" s="7"/>
      <c r="D19" s="9" t="s">
        <v>84</v>
      </c>
      <c r="E19" s="9" t="s">
        <v>10</v>
      </c>
      <c r="F19" s="4">
        <v>11</v>
      </c>
      <c r="G19" s="9" t="s">
        <v>86</v>
      </c>
      <c r="H19" s="4">
        <v>76</v>
      </c>
      <c r="I19" s="9" t="s">
        <v>708</v>
      </c>
      <c r="J19" s="9" t="s">
        <v>709</v>
      </c>
      <c r="K19" s="6">
        <v>43466</v>
      </c>
      <c r="L19" s="6">
        <v>43830</v>
      </c>
      <c r="M19" s="10">
        <v>90000000</v>
      </c>
      <c r="N19" s="141"/>
      <c r="O19" s="141"/>
      <c r="P19" s="6" t="s">
        <v>640</v>
      </c>
      <c r="Q19" s="205" t="s">
        <v>641</v>
      </c>
      <c r="R19" s="191">
        <v>2</v>
      </c>
      <c r="S19" s="205" t="s">
        <v>267</v>
      </c>
      <c r="T19" s="104" t="s">
        <v>84</v>
      </c>
      <c r="U19" s="104" t="s">
        <v>250</v>
      </c>
      <c r="V19" s="104" t="s">
        <v>831</v>
      </c>
      <c r="W19" s="104">
        <v>0.05</v>
      </c>
      <c r="X19" s="104" t="s">
        <v>832</v>
      </c>
      <c r="Y19" s="144">
        <v>0.05</v>
      </c>
      <c r="Z19" s="104" t="s">
        <v>833</v>
      </c>
      <c r="AA19" s="104">
        <v>0.1</v>
      </c>
      <c r="AB19" s="104" t="s">
        <v>834</v>
      </c>
      <c r="AC19" s="144">
        <v>0.1</v>
      </c>
      <c r="AD19" s="104" t="s">
        <v>835</v>
      </c>
      <c r="AE19" s="104">
        <v>0.25</v>
      </c>
      <c r="AF19" s="104" t="s">
        <v>836</v>
      </c>
      <c r="AG19" s="144">
        <v>0.25</v>
      </c>
      <c r="AH19" s="104" t="s">
        <v>837</v>
      </c>
      <c r="AI19" s="104"/>
      <c r="AJ19" s="104"/>
      <c r="AK19" s="144"/>
      <c r="AL19" s="104"/>
      <c r="AM19" s="104"/>
      <c r="AN19" s="104"/>
      <c r="AO19" s="144"/>
      <c r="AP19" s="104"/>
      <c r="AQ19" s="104"/>
      <c r="AR19" s="104"/>
      <c r="AS19" s="144">
        <v>0.25</v>
      </c>
      <c r="AT19" s="104" t="s">
        <v>644</v>
      </c>
      <c r="AU19" s="104"/>
      <c r="AV19" s="104"/>
      <c r="AW19" s="144"/>
      <c r="AX19" s="104"/>
      <c r="AY19" s="104"/>
      <c r="AZ19" s="104"/>
      <c r="BA19" s="144"/>
      <c r="BB19" s="104"/>
      <c r="BC19" s="104"/>
      <c r="BD19" s="104"/>
      <c r="BE19" s="144">
        <v>0.25</v>
      </c>
      <c r="BF19" s="104" t="s">
        <v>645</v>
      </c>
      <c r="BG19" s="104"/>
      <c r="BH19" s="104"/>
      <c r="BI19" s="144"/>
      <c r="BJ19" s="104"/>
      <c r="BK19" s="104"/>
      <c r="BL19" s="104"/>
      <c r="BM19" s="144"/>
      <c r="BN19" s="104"/>
      <c r="BO19" s="104"/>
      <c r="BP19" s="104"/>
      <c r="BQ19" s="144">
        <v>0.25</v>
      </c>
      <c r="BR19" s="104" t="s">
        <v>646</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838</v>
      </c>
      <c r="Q20" s="205" t="s">
        <v>839</v>
      </c>
      <c r="R20" s="205" t="s">
        <v>840</v>
      </c>
      <c r="S20" s="205" t="s">
        <v>841</v>
      </c>
      <c r="T20" s="104" t="s">
        <v>84</v>
      </c>
      <c r="U20" s="104" t="s">
        <v>842</v>
      </c>
      <c r="V20" s="104" t="s">
        <v>259</v>
      </c>
      <c r="W20" s="104"/>
      <c r="X20" s="104"/>
      <c r="Y20" s="104">
        <v>0.05</v>
      </c>
      <c r="Z20" s="104" t="s">
        <v>843</v>
      </c>
      <c r="AA20" s="104"/>
      <c r="AB20" s="104"/>
      <c r="AC20" s="104">
        <v>0.1</v>
      </c>
      <c r="AD20" s="104" t="s">
        <v>844</v>
      </c>
      <c r="AE20" s="104"/>
      <c r="AF20" s="104"/>
      <c r="AG20" s="104">
        <v>0.1</v>
      </c>
      <c r="AH20" s="104" t="s">
        <v>845</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966</v>
      </c>
      <c r="K21" s="6">
        <v>43466</v>
      </c>
      <c r="L21" s="6">
        <v>43830</v>
      </c>
      <c r="M21" s="10">
        <v>125000000</v>
      </c>
      <c r="N21" s="141"/>
      <c r="O21" s="141"/>
      <c r="P21" s="6" t="s">
        <v>846</v>
      </c>
      <c r="Q21" s="205" t="s">
        <v>847</v>
      </c>
      <c r="R21" s="205" t="s">
        <v>848</v>
      </c>
      <c r="S21" s="205" t="s">
        <v>841</v>
      </c>
      <c r="T21" s="104" t="s">
        <v>84</v>
      </c>
      <c r="U21" s="104" t="s">
        <v>842</v>
      </c>
      <c r="V21" s="104" t="s">
        <v>259</v>
      </c>
      <c r="W21" s="104"/>
      <c r="X21" s="104"/>
      <c r="Y21" s="104">
        <v>0.05</v>
      </c>
      <c r="Z21" s="104" t="s">
        <v>849</v>
      </c>
      <c r="AA21" s="104"/>
      <c r="AB21" s="104"/>
      <c r="AC21" s="104">
        <v>0.1</v>
      </c>
      <c r="AD21" s="104" t="s">
        <v>850</v>
      </c>
      <c r="AE21" s="104"/>
      <c r="AF21" s="104"/>
      <c r="AG21" s="104">
        <v>0.1</v>
      </c>
      <c r="AH21" s="104" t="s">
        <v>851</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621</v>
      </c>
      <c r="J22" s="9" t="s">
        <v>32</v>
      </c>
      <c r="K22" s="6">
        <v>43466</v>
      </c>
      <c r="L22" s="6">
        <v>43830</v>
      </c>
      <c r="M22" s="10">
        <v>63000000</v>
      </c>
      <c r="N22" s="141"/>
      <c r="O22" s="141"/>
      <c r="P22" s="6" t="s">
        <v>262</v>
      </c>
      <c r="Q22" s="205" t="s">
        <v>852</v>
      </c>
      <c r="R22" s="205" t="s">
        <v>853</v>
      </c>
      <c r="S22" s="205" t="s">
        <v>841</v>
      </c>
      <c r="T22" s="104" t="s">
        <v>84</v>
      </c>
      <c r="U22" s="104" t="s">
        <v>842</v>
      </c>
      <c r="V22" s="104" t="s">
        <v>259</v>
      </c>
      <c r="W22" s="104"/>
      <c r="X22" s="104"/>
      <c r="Y22" s="104">
        <v>0.05</v>
      </c>
      <c r="Z22" s="104" t="s">
        <v>854</v>
      </c>
      <c r="AA22" s="104"/>
      <c r="AB22" s="104"/>
      <c r="AC22" s="104">
        <v>0.05</v>
      </c>
      <c r="AD22" s="104" t="s">
        <v>855</v>
      </c>
      <c r="AE22" s="104"/>
      <c r="AF22" s="104"/>
      <c r="AG22" s="104">
        <v>0.05</v>
      </c>
      <c r="AH22" s="104" t="s">
        <v>856</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710</v>
      </c>
      <c r="J23" s="9" t="s">
        <v>264</v>
      </c>
      <c r="K23" s="6">
        <v>43466</v>
      </c>
      <c r="L23" s="6">
        <v>43830</v>
      </c>
      <c r="M23" s="10">
        <v>327175000</v>
      </c>
      <c r="N23" s="141"/>
      <c r="O23" s="141"/>
      <c r="P23" s="6" t="s">
        <v>857</v>
      </c>
      <c r="Q23" s="104" t="s">
        <v>858</v>
      </c>
      <c r="R23" s="104" t="s">
        <v>859</v>
      </c>
      <c r="S23" s="104" t="s">
        <v>841</v>
      </c>
      <c r="T23" s="104" t="s">
        <v>84</v>
      </c>
      <c r="U23" s="104" t="s">
        <v>842</v>
      </c>
      <c r="V23" s="104" t="s">
        <v>259</v>
      </c>
      <c r="W23" s="104"/>
      <c r="X23" s="104"/>
      <c r="Y23" s="104">
        <v>0.05</v>
      </c>
      <c r="Z23" s="104" t="s">
        <v>860</v>
      </c>
      <c r="AA23" s="104"/>
      <c r="AB23" s="104"/>
      <c r="AC23" s="104">
        <v>0.1</v>
      </c>
      <c r="AD23" s="104" t="s">
        <v>861</v>
      </c>
      <c r="AE23" s="104"/>
      <c r="AF23" s="104"/>
      <c r="AG23" s="104">
        <v>0.1</v>
      </c>
      <c r="AH23" s="104" t="s">
        <v>862</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2">
        <v>13</v>
      </c>
      <c r="G24" s="263" t="s">
        <v>88</v>
      </c>
      <c r="H24" s="4">
        <v>82</v>
      </c>
      <c r="I24" s="9" t="s">
        <v>711</v>
      </c>
      <c r="J24" s="9" t="s">
        <v>974</v>
      </c>
      <c r="K24" s="6">
        <v>43466</v>
      </c>
      <c r="L24" s="6">
        <v>43830</v>
      </c>
      <c r="M24" s="10">
        <v>116000000</v>
      </c>
      <c r="N24" s="141"/>
      <c r="O24" s="141"/>
      <c r="P24" s="6" t="s">
        <v>976</v>
      </c>
      <c r="Q24" s="104" t="s">
        <v>521</v>
      </c>
      <c r="R24" s="104" t="s">
        <v>977</v>
      </c>
      <c r="S24" s="104" t="s">
        <v>248</v>
      </c>
      <c r="T24" s="104" t="s">
        <v>84</v>
      </c>
      <c r="U24" s="104" t="s">
        <v>512</v>
      </c>
      <c r="V24" s="104" t="s">
        <v>512</v>
      </c>
      <c r="W24" s="104"/>
      <c r="X24" s="104"/>
      <c r="Y24" s="144"/>
      <c r="Z24" s="104"/>
      <c r="AA24" s="104"/>
      <c r="AB24" s="104"/>
      <c r="AC24" s="144"/>
      <c r="AD24" s="104"/>
      <c r="AE24" s="104">
        <v>0.04</v>
      </c>
      <c r="AF24" s="104" t="s">
        <v>863</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713</v>
      </c>
      <c r="J25" s="9" t="s">
        <v>978</v>
      </c>
      <c r="K25" s="6">
        <v>43466</v>
      </c>
      <c r="L25" s="6">
        <v>43830</v>
      </c>
      <c r="M25" s="10">
        <v>63000000</v>
      </c>
      <c r="N25" s="141"/>
      <c r="O25" s="141"/>
      <c r="P25" s="6" t="s">
        <v>979</v>
      </c>
      <c r="Q25" s="104" t="s">
        <v>534</v>
      </c>
      <c r="R25" s="104" t="s">
        <v>980</v>
      </c>
      <c r="S25" s="104" t="s">
        <v>267</v>
      </c>
      <c r="T25" s="104" t="s">
        <v>84</v>
      </c>
      <c r="U25" s="104"/>
      <c r="V25" s="104" t="s">
        <v>536</v>
      </c>
      <c r="W25" s="104"/>
      <c r="X25" s="104"/>
      <c r="Y25" s="144"/>
      <c r="Z25" s="104"/>
      <c r="AA25" s="104">
        <v>0.05</v>
      </c>
      <c r="AB25" s="104" t="s">
        <v>864</v>
      </c>
      <c r="AC25" s="144">
        <v>0.05</v>
      </c>
      <c r="AD25" s="104" t="s">
        <v>537</v>
      </c>
      <c r="AE25" s="104">
        <v>0.1</v>
      </c>
      <c r="AF25" s="104" t="s">
        <v>865</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713</v>
      </c>
      <c r="J26" s="9" t="s">
        <v>557</v>
      </c>
      <c r="K26" s="6">
        <v>43466</v>
      </c>
      <c r="L26" s="6">
        <v>43830</v>
      </c>
      <c r="M26" s="10">
        <v>300000000</v>
      </c>
      <c r="N26" s="141"/>
      <c r="O26" s="141"/>
      <c r="P26" s="6" t="s">
        <v>558</v>
      </c>
      <c r="Q26" s="104" t="s">
        <v>521</v>
      </c>
      <c r="R26" s="146" t="s">
        <v>981</v>
      </c>
      <c r="S26" s="104" t="s">
        <v>267</v>
      </c>
      <c r="T26" s="104" t="s">
        <v>84</v>
      </c>
      <c r="U26" s="104" t="s">
        <v>546</v>
      </c>
      <c r="V26" s="104" t="s">
        <v>546</v>
      </c>
      <c r="W26" s="104"/>
      <c r="X26" s="104"/>
      <c r="Y26" s="144"/>
      <c r="Z26" s="104"/>
      <c r="AA26" s="104"/>
      <c r="AB26" s="104"/>
      <c r="AC26" s="144"/>
      <c r="AD26" s="104"/>
      <c r="AE26" s="104">
        <v>0.1</v>
      </c>
      <c r="AF26" s="104" t="s">
        <v>866</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713</v>
      </c>
      <c r="J27" s="9" t="s">
        <v>714</v>
      </c>
      <c r="K27" s="6">
        <v>43466</v>
      </c>
      <c r="L27" s="6">
        <v>43830</v>
      </c>
      <c r="M27" s="10">
        <v>150000000</v>
      </c>
      <c r="N27" s="141"/>
      <c r="O27" s="141"/>
      <c r="P27" s="6" t="s">
        <v>544</v>
      </c>
      <c r="Q27" s="104" t="s">
        <v>521</v>
      </c>
      <c r="R27" s="104" t="s">
        <v>967</v>
      </c>
      <c r="S27" s="104" t="s">
        <v>267</v>
      </c>
      <c r="T27" s="104" t="s">
        <v>84</v>
      </c>
      <c r="U27" s="104" t="s">
        <v>546</v>
      </c>
      <c r="V27" s="104" t="s">
        <v>546</v>
      </c>
      <c r="W27" s="104"/>
      <c r="X27" s="104"/>
      <c r="Y27" s="144"/>
      <c r="Z27" s="104"/>
      <c r="AA27" s="104"/>
      <c r="AB27" s="104"/>
      <c r="AC27" s="144"/>
      <c r="AD27" s="104"/>
      <c r="AE27" s="104">
        <v>0.1</v>
      </c>
      <c r="AF27" s="104" t="s">
        <v>867</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713</v>
      </c>
      <c r="J28" s="9" t="s">
        <v>715</v>
      </c>
      <c r="K28" s="6">
        <v>43466</v>
      </c>
      <c r="L28" s="6">
        <v>43830</v>
      </c>
      <c r="M28" s="10">
        <v>100000000</v>
      </c>
      <c r="N28" s="141"/>
      <c r="O28" s="141"/>
      <c r="P28" s="6" t="s">
        <v>969</v>
      </c>
      <c r="Q28" s="104" t="s">
        <v>521</v>
      </c>
      <c r="R28" s="104" t="s">
        <v>968</v>
      </c>
      <c r="S28" s="104" t="s">
        <v>267</v>
      </c>
      <c r="T28" s="104" t="s">
        <v>84</v>
      </c>
      <c r="U28" s="104" t="s">
        <v>572</v>
      </c>
      <c r="V28" s="104" t="s">
        <v>572</v>
      </c>
      <c r="W28" s="104"/>
      <c r="X28" s="104"/>
      <c r="Y28" s="144"/>
      <c r="Z28" s="104"/>
      <c r="AA28" s="104"/>
      <c r="AB28" s="104"/>
      <c r="AC28" s="144"/>
      <c r="AD28" s="104"/>
      <c r="AE28" s="104">
        <v>0.08</v>
      </c>
      <c r="AF28" s="104" t="s">
        <v>868</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762</v>
      </c>
      <c r="BU29" s="194" t="s">
        <v>763</v>
      </c>
      <c r="BV29" s="194" t="s">
        <v>764</v>
      </c>
      <c r="BW29" s="195" t="s">
        <v>765</v>
      </c>
    </row>
    <row r="30" spans="1:76" ht="52.5" customHeight="1" thickBot="1" x14ac:dyDescent="0.3">
      <c r="BS30" s="152">
        <v>2</v>
      </c>
      <c r="BT30" s="200" t="s">
        <v>870</v>
      </c>
      <c r="BU30" s="201">
        <f>(10%+5%)/2</f>
        <v>7.5000000000000011E-2</v>
      </c>
      <c r="BV30" s="201">
        <f>(6%+4%)/2</f>
        <v>0.05</v>
      </c>
      <c r="BW30" s="201">
        <f>BV30/BU30</f>
        <v>0.66666666666666663</v>
      </c>
    </row>
    <row r="31" spans="1:76" ht="52.5" customHeight="1" thickBot="1" x14ac:dyDescent="0.3">
      <c r="BS31" s="152">
        <v>5</v>
      </c>
      <c r="BT31" s="202" t="s">
        <v>871</v>
      </c>
      <c r="BU31" s="203">
        <f>(25%+15%+25%+25%+25%)/5</f>
        <v>0.22999999999999998</v>
      </c>
      <c r="BV31" s="203">
        <f>(20%+15%+20%+25%+25%)/5</f>
        <v>0.21000000000000002</v>
      </c>
      <c r="BW31" s="203">
        <f>BV31/BU31</f>
        <v>0.91304347826086973</v>
      </c>
    </row>
    <row r="32" spans="1:76" ht="52.5" customHeight="1" thickBot="1" x14ac:dyDescent="0.3">
      <c r="BS32" s="152">
        <v>4</v>
      </c>
      <c r="BT32" s="200" t="s">
        <v>872</v>
      </c>
      <c r="BU32" s="201">
        <f>(25%+15%+25%+15%)/4</f>
        <v>0.2</v>
      </c>
      <c r="BV32" s="201">
        <f>(25%+5%+20%+5%)/4</f>
        <v>0.13750000000000001</v>
      </c>
      <c r="BW32" s="201">
        <f>BV32/BU32</f>
        <v>0.6875</v>
      </c>
    </row>
    <row r="33" spans="71:75" ht="52.5" customHeight="1" thickBot="1" x14ac:dyDescent="0.3">
      <c r="BS33" s="152">
        <v>5</v>
      </c>
      <c r="BT33" s="202" t="s">
        <v>873</v>
      </c>
      <c r="BU33" s="203">
        <f>(10%+10%+10%+10%)/4</f>
        <v>0.1</v>
      </c>
      <c r="BV33" s="203">
        <f>(10%+10%+10%+8%)/4</f>
        <v>9.5000000000000015E-2</v>
      </c>
      <c r="BW33" s="203">
        <f>BV33/BU33</f>
        <v>0.95000000000000007</v>
      </c>
    </row>
    <row r="34" spans="71:75" ht="30.75" customHeight="1" thickBot="1" x14ac:dyDescent="0.3">
      <c r="BT34" s="596" t="s">
        <v>766</v>
      </c>
      <c r="BU34" s="597"/>
      <c r="BV34" s="598"/>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599" t="s">
        <v>0</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1"/>
      <c r="BP2" s="608" t="s">
        <v>1</v>
      </c>
      <c r="BQ2" s="609"/>
      <c r="BR2" s="185">
        <v>2019</v>
      </c>
    </row>
    <row r="3" spans="1:74" ht="14.45" customHeight="1" x14ac:dyDescent="0.25">
      <c r="A3" s="602"/>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4"/>
      <c r="BP3" s="610" t="s">
        <v>2</v>
      </c>
      <c r="BQ3" s="611"/>
      <c r="BR3" s="186">
        <v>1</v>
      </c>
    </row>
    <row r="4" spans="1:74" ht="14.45" customHeight="1" thickBot="1" x14ac:dyDescent="0.3">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6"/>
      <c r="AZ4" s="606"/>
      <c r="BA4" s="606"/>
      <c r="BB4" s="606"/>
      <c r="BC4" s="606"/>
      <c r="BD4" s="606"/>
      <c r="BE4" s="606"/>
      <c r="BF4" s="606"/>
      <c r="BG4" s="606"/>
      <c r="BH4" s="606"/>
      <c r="BI4" s="606"/>
      <c r="BJ4" s="606"/>
      <c r="BK4" s="606"/>
      <c r="BL4" s="606"/>
      <c r="BM4" s="606"/>
      <c r="BN4" s="606"/>
      <c r="BO4" s="607"/>
      <c r="BP4" s="612" t="s">
        <v>3</v>
      </c>
      <c r="BQ4" s="613"/>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540" t="s">
        <v>94</v>
      </c>
      <c r="Q6" s="540"/>
      <c r="R6" s="540"/>
      <c r="S6" s="541"/>
      <c r="T6" s="539" t="s">
        <v>95</v>
      </c>
      <c r="U6" s="540"/>
      <c r="V6" s="540"/>
      <c r="W6" s="539" t="s">
        <v>243</v>
      </c>
      <c r="X6" s="540"/>
      <c r="Y6" s="548"/>
      <c r="Z6" s="540"/>
      <c r="AA6" s="540"/>
      <c r="AB6" s="540"/>
      <c r="AC6" s="548"/>
      <c r="AD6" s="540"/>
      <c r="AE6" s="540"/>
      <c r="AF6" s="540"/>
      <c r="AG6" s="548"/>
      <c r="AH6" s="540"/>
      <c r="AI6" s="540"/>
      <c r="AJ6" s="540"/>
      <c r="AK6" s="548"/>
      <c r="AL6" s="540"/>
      <c r="AM6" s="540"/>
      <c r="AN6" s="540"/>
      <c r="AO6" s="548"/>
      <c r="AP6" s="540"/>
      <c r="AQ6" s="540"/>
      <c r="AR6" s="540"/>
      <c r="AS6" s="548"/>
      <c r="AT6" s="540"/>
      <c r="AU6" s="540"/>
      <c r="AV6" s="540"/>
      <c r="AW6" s="548"/>
      <c r="AX6" s="540"/>
      <c r="AY6" s="540"/>
      <c r="AZ6" s="540"/>
      <c r="BA6" s="548"/>
      <c r="BB6" s="540"/>
      <c r="BC6" s="540"/>
      <c r="BD6" s="540"/>
      <c r="BE6" s="548"/>
      <c r="BF6" s="540"/>
      <c r="BG6" s="540"/>
      <c r="BH6" s="540"/>
      <c r="BI6" s="549"/>
      <c r="BJ6" s="540"/>
      <c r="BK6" s="540"/>
      <c r="BL6" s="540"/>
      <c r="BM6" s="548"/>
      <c r="BN6" s="540"/>
      <c r="BO6" s="540"/>
      <c r="BP6" s="540"/>
      <c r="BQ6" s="548"/>
      <c r="BR6" s="540"/>
      <c r="BU6" s="617" t="s">
        <v>984</v>
      </c>
      <c r="BV6" s="617" t="s">
        <v>985</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5" t="s">
        <v>111</v>
      </c>
      <c r="Q7" s="295" t="s">
        <v>112</v>
      </c>
      <c r="R7" s="295" t="s">
        <v>113</v>
      </c>
      <c r="S7" s="295" t="s">
        <v>114</v>
      </c>
      <c r="T7" s="295" t="s">
        <v>5</v>
      </c>
      <c r="U7" s="295" t="s">
        <v>115</v>
      </c>
      <c r="V7" s="295" t="s">
        <v>116</v>
      </c>
      <c r="W7" s="542" t="s">
        <v>96</v>
      </c>
      <c r="X7" s="543"/>
      <c r="Y7" s="544"/>
      <c r="Z7" s="545"/>
      <c r="AA7" s="542" t="s">
        <v>97</v>
      </c>
      <c r="AB7" s="543"/>
      <c r="AC7" s="544"/>
      <c r="AD7" s="545"/>
      <c r="AE7" s="542" t="s">
        <v>238</v>
      </c>
      <c r="AF7" s="543"/>
      <c r="AG7" s="544"/>
      <c r="AH7" s="545"/>
      <c r="AI7" s="542" t="s">
        <v>239</v>
      </c>
      <c r="AJ7" s="543"/>
      <c r="AK7" s="544"/>
      <c r="AL7" s="545"/>
      <c r="AM7" s="542" t="s">
        <v>100</v>
      </c>
      <c r="AN7" s="543"/>
      <c r="AO7" s="544"/>
      <c r="AP7" s="545"/>
      <c r="AQ7" s="542" t="s">
        <v>240</v>
      </c>
      <c r="AR7" s="543"/>
      <c r="AS7" s="544"/>
      <c r="AT7" s="545"/>
      <c r="AU7" s="542" t="s">
        <v>102</v>
      </c>
      <c r="AV7" s="543"/>
      <c r="AW7" s="544"/>
      <c r="AX7" s="545"/>
      <c r="AY7" s="542" t="s">
        <v>103</v>
      </c>
      <c r="AZ7" s="543"/>
      <c r="BA7" s="544"/>
      <c r="BB7" s="545"/>
      <c r="BC7" s="542" t="s">
        <v>241</v>
      </c>
      <c r="BD7" s="543"/>
      <c r="BE7" s="544"/>
      <c r="BF7" s="545"/>
      <c r="BG7" s="542" t="s">
        <v>105</v>
      </c>
      <c r="BH7" s="543"/>
      <c r="BI7" s="547"/>
      <c r="BJ7" s="545"/>
      <c r="BK7" s="542" t="s">
        <v>106</v>
      </c>
      <c r="BL7" s="543"/>
      <c r="BM7" s="544"/>
      <c r="BN7" s="545"/>
      <c r="BO7" s="542" t="s">
        <v>242</v>
      </c>
      <c r="BP7" s="543"/>
      <c r="BQ7" s="544"/>
      <c r="BR7" s="545"/>
      <c r="BU7" s="617"/>
      <c r="BV7" s="617"/>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546" t="s">
        <v>117</v>
      </c>
      <c r="X8" s="546" t="s">
        <v>318</v>
      </c>
      <c r="Y8" s="537" t="s">
        <v>319</v>
      </c>
      <c r="Z8" s="546" t="s">
        <v>317</v>
      </c>
      <c r="AA8" s="546" t="s">
        <v>117</v>
      </c>
      <c r="AB8" s="546" t="s">
        <v>118</v>
      </c>
      <c r="AC8" s="537" t="s">
        <v>319</v>
      </c>
      <c r="AD8" s="546" t="s">
        <v>317</v>
      </c>
      <c r="AE8" s="546" t="s">
        <v>117</v>
      </c>
      <c r="AF8" s="546" t="s">
        <v>118</v>
      </c>
      <c r="AG8" s="537" t="s">
        <v>319</v>
      </c>
      <c r="AH8" s="546" t="s">
        <v>317</v>
      </c>
      <c r="AI8" s="546" t="s">
        <v>117</v>
      </c>
      <c r="AJ8" s="546" t="s">
        <v>118</v>
      </c>
      <c r="AK8" s="537" t="s">
        <v>319</v>
      </c>
      <c r="AL8" s="546" t="s">
        <v>317</v>
      </c>
      <c r="AM8" s="546" t="s">
        <v>117</v>
      </c>
      <c r="AN8" s="546" t="s">
        <v>118</v>
      </c>
      <c r="AO8" s="537" t="s">
        <v>319</v>
      </c>
      <c r="AP8" s="546" t="s">
        <v>317</v>
      </c>
      <c r="AQ8" s="546" t="s">
        <v>117</v>
      </c>
      <c r="AR8" s="546" t="s">
        <v>118</v>
      </c>
      <c r="AS8" s="537" t="s">
        <v>319</v>
      </c>
      <c r="AT8" s="546" t="s">
        <v>317</v>
      </c>
      <c r="AU8" s="546" t="s">
        <v>117</v>
      </c>
      <c r="AV8" s="546" t="s">
        <v>118</v>
      </c>
      <c r="AW8" s="537" t="s">
        <v>319</v>
      </c>
      <c r="AX8" s="546" t="s">
        <v>317</v>
      </c>
      <c r="AY8" s="546" t="s">
        <v>117</v>
      </c>
      <c r="AZ8" s="546" t="s">
        <v>118</v>
      </c>
      <c r="BA8" s="537" t="s">
        <v>319</v>
      </c>
      <c r="BB8" s="546" t="s">
        <v>317</v>
      </c>
      <c r="BC8" s="546" t="s">
        <v>117</v>
      </c>
      <c r="BD8" s="546" t="s">
        <v>118</v>
      </c>
      <c r="BE8" s="537" t="s">
        <v>319</v>
      </c>
      <c r="BF8" s="546" t="s">
        <v>317</v>
      </c>
      <c r="BG8" s="546" t="s">
        <v>117</v>
      </c>
      <c r="BH8" s="546" t="s">
        <v>118</v>
      </c>
      <c r="BI8" s="550" t="s">
        <v>319</v>
      </c>
      <c r="BJ8" s="546" t="s">
        <v>317</v>
      </c>
      <c r="BK8" s="546" t="s">
        <v>117</v>
      </c>
      <c r="BL8" s="546" t="s">
        <v>118</v>
      </c>
      <c r="BM8" s="537" t="s">
        <v>319</v>
      </c>
      <c r="BN8" s="546" t="s">
        <v>317</v>
      </c>
      <c r="BO8" s="546" t="s">
        <v>117</v>
      </c>
      <c r="BP8" s="546" t="s">
        <v>118</v>
      </c>
      <c r="BQ8" s="537" t="s">
        <v>319</v>
      </c>
      <c r="BR8" s="546" t="s">
        <v>317</v>
      </c>
      <c r="BU8" s="617"/>
      <c r="BV8" s="617"/>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538"/>
      <c r="X9" s="538"/>
      <c r="Y9" s="538"/>
      <c r="Z9" s="538"/>
      <c r="AA9" s="538"/>
      <c r="AB9" s="538"/>
      <c r="AC9" s="538"/>
      <c r="AD9" s="538"/>
      <c r="AE9" s="538"/>
      <c r="AF9" s="538"/>
      <c r="AG9" s="538"/>
      <c r="AH9" s="538"/>
      <c r="AI9" s="538"/>
      <c r="AJ9" s="538"/>
      <c r="AK9" s="538"/>
      <c r="AL9" s="538"/>
      <c r="AM9" s="538"/>
      <c r="AN9" s="538"/>
      <c r="AO9" s="538"/>
      <c r="AP9" s="538"/>
      <c r="AQ9" s="538"/>
      <c r="AR9" s="538"/>
      <c r="AS9" s="538"/>
      <c r="AT9" s="538"/>
      <c r="AU9" s="538"/>
      <c r="AV9" s="538"/>
      <c r="AW9" s="538"/>
      <c r="AX9" s="538"/>
      <c r="AY9" s="538"/>
      <c r="AZ9" s="538"/>
      <c r="BA9" s="538"/>
      <c r="BB9" s="538"/>
      <c r="BC9" s="538"/>
      <c r="BD9" s="538"/>
      <c r="BE9" s="538"/>
      <c r="BF9" s="538"/>
      <c r="BG9" s="538"/>
      <c r="BH9" s="538"/>
      <c r="BI9" s="538"/>
      <c r="BJ9" s="538"/>
      <c r="BK9" s="538"/>
      <c r="BL9" s="538"/>
      <c r="BM9" s="538"/>
      <c r="BN9" s="538"/>
      <c r="BO9" s="538"/>
      <c r="BP9" s="538"/>
      <c r="BQ9" s="538"/>
      <c r="BR9" s="538"/>
    </row>
    <row r="10" spans="1:74" ht="150" customHeight="1" x14ac:dyDescent="0.3">
      <c r="A10" s="7"/>
      <c r="B10" s="7"/>
      <c r="C10" s="7"/>
      <c r="D10" s="9" t="s">
        <v>82</v>
      </c>
      <c r="E10" s="9" t="s">
        <v>10</v>
      </c>
      <c r="F10" s="4">
        <v>26</v>
      </c>
      <c r="G10" s="9" t="s">
        <v>83</v>
      </c>
      <c r="H10" s="4">
        <v>204</v>
      </c>
      <c r="I10" s="9" t="s">
        <v>54</v>
      </c>
      <c r="J10" s="9" t="s">
        <v>885</v>
      </c>
      <c r="K10" s="6">
        <v>43466</v>
      </c>
      <c r="L10" s="6">
        <v>43830</v>
      </c>
      <c r="M10" s="6"/>
      <c r="N10" s="10">
        <v>694869470</v>
      </c>
      <c r="O10" s="6"/>
      <c r="P10" s="6" t="s">
        <v>886</v>
      </c>
      <c r="Q10" s="104" t="s">
        <v>887</v>
      </c>
      <c r="R10" s="4">
        <v>173</v>
      </c>
      <c r="S10" s="104" t="s">
        <v>888</v>
      </c>
      <c r="T10" s="104" t="s">
        <v>443</v>
      </c>
      <c r="U10" s="104" t="s">
        <v>611</v>
      </c>
      <c r="V10" s="104" t="s">
        <v>889</v>
      </c>
      <c r="W10" s="4">
        <v>1</v>
      </c>
      <c r="X10" s="104" t="s">
        <v>890</v>
      </c>
      <c r="Y10" s="4">
        <v>100</v>
      </c>
      <c r="Z10" s="104" t="s">
        <v>891</v>
      </c>
      <c r="AA10" s="205">
        <v>100</v>
      </c>
      <c r="AB10" s="205" t="s">
        <v>890</v>
      </c>
      <c r="AC10" s="207">
        <v>1</v>
      </c>
      <c r="AD10" s="205" t="s">
        <v>891</v>
      </c>
      <c r="AE10" s="205">
        <v>1</v>
      </c>
      <c r="AF10" s="205" t="s">
        <v>890</v>
      </c>
      <c r="AG10" s="207">
        <v>100</v>
      </c>
      <c r="AH10" s="205" t="s">
        <v>891</v>
      </c>
      <c r="AI10" s="205"/>
      <c r="AJ10" s="104"/>
      <c r="AK10" s="144"/>
      <c r="AL10" s="104"/>
      <c r="AM10" s="104">
        <v>1</v>
      </c>
      <c r="AN10" s="104" t="s">
        <v>890</v>
      </c>
      <c r="AO10" s="144">
        <v>100</v>
      </c>
      <c r="AP10" s="104" t="s">
        <v>891</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892</v>
      </c>
      <c r="K11" s="6">
        <v>43466</v>
      </c>
      <c r="L11" s="6">
        <v>43830</v>
      </c>
      <c r="M11" s="6"/>
      <c r="N11" s="10">
        <v>152828928</v>
      </c>
      <c r="O11" s="6"/>
      <c r="P11" s="6" t="s">
        <v>886</v>
      </c>
      <c r="Q11" s="104" t="s">
        <v>887</v>
      </c>
      <c r="R11" s="4">
        <v>173</v>
      </c>
      <c r="S11" s="104" t="s">
        <v>888</v>
      </c>
      <c r="T11" s="104" t="s">
        <v>443</v>
      </c>
      <c r="U11" s="104" t="s">
        <v>611</v>
      </c>
      <c r="V11" s="104" t="s">
        <v>889</v>
      </c>
      <c r="W11" s="4">
        <v>0</v>
      </c>
      <c r="X11" s="104" t="s">
        <v>890</v>
      </c>
      <c r="Y11" s="4">
        <v>0</v>
      </c>
      <c r="Z11" s="104" t="s">
        <v>893</v>
      </c>
      <c r="AA11" s="104">
        <v>100</v>
      </c>
      <c r="AB11" s="104" t="s">
        <v>890</v>
      </c>
      <c r="AC11" s="144">
        <v>100</v>
      </c>
      <c r="AD11" s="104" t="s">
        <v>893</v>
      </c>
      <c r="AE11" s="205">
        <v>100</v>
      </c>
      <c r="AF11" s="205" t="s">
        <v>890</v>
      </c>
      <c r="AG11" s="207">
        <v>100</v>
      </c>
      <c r="AH11" s="205" t="s">
        <v>893</v>
      </c>
      <c r="AI11" s="104"/>
      <c r="AJ11" s="104"/>
      <c r="AK11" s="144"/>
      <c r="AL11" s="104"/>
      <c r="AM11" s="104">
        <v>100</v>
      </c>
      <c r="AN11" s="104" t="s">
        <v>890</v>
      </c>
      <c r="AO11" s="144">
        <v>100</v>
      </c>
      <c r="AP11" s="104" t="s">
        <v>893</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894</v>
      </c>
      <c r="K12" s="6">
        <v>43466</v>
      </c>
      <c r="L12" s="6">
        <v>43830</v>
      </c>
      <c r="M12" s="6"/>
      <c r="N12" s="10">
        <v>752775206</v>
      </c>
      <c r="O12" s="6"/>
      <c r="P12" s="6" t="s">
        <v>886</v>
      </c>
      <c r="Q12" s="104" t="s">
        <v>887</v>
      </c>
      <c r="R12" s="4">
        <v>173</v>
      </c>
      <c r="S12" s="104" t="s">
        <v>888</v>
      </c>
      <c r="T12" s="104" t="s">
        <v>443</v>
      </c>
      <c r="U12" s="104" t="s">
        <v>611</v>
      </c>
      <c r="V12" s="104" t="s">
        <v>889</v>
      </c>
      <c r="W12" s="4">
        <v>0.86699999999999999</v>
      </c>
      <c r="X12" s="104" t="s">
        <v>890</v>
      </c>
      <c r="Y12" s="4">
        <v>86.7</v>
      </c>
      <c r="Z12" s="104" t="s">
        <v>895</v>
      </c>
      <c r="AA12" s="104">
        <v>0.86699999999999999</v>
      </c>
      <c r="AB12" s="104" t="s">
        <v>890</v>
      </c>
      <c r="AC12" s="144">
        <v>86.7</v>
      </c>
      <c r="AD12" s="104" t="s">
        <v>895</v>
      </c>
      <c r="AE12" s="104">
        <v>0.86699999999999999</v>
      </c>
      <c r="AF12" s="104" t="s">
        <v>890</v>
      </c>
      <c r="AG12" s="144">
        <v>86.7</v>
      </c>
      <c r="AH12" s="104" t="s">
        <v>895</v>
      </c>
      <c r="AI12" s="104"/>
      <c r="AJ12" s="104"/>
      <c r="AK12" s="144"/>
      <c r="AL12" s="104"/>
      <c r="AM12" s="104">
        <v>0.86699999999999999</v>
      </c>
      <c r="AN12" s="104" t="s">
        <v>890</v>
      </c>
      <c r="AO12" s="144">
        <v>86.7</v>
      </c>
      <c r="AP12" s="104" t="s">
        <v>895</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896</v>
      </c>
      <c r="K13" s="6">
        <v>43466</v>
      </c>
      <c r="L13" s="6">
        <v>43830</v>
      </c>
      <c r="M13" s="6"/>
      <c r="N13" s="10">
        <v>77721600</v>
      </c>
      <c r="O13" s="6"/>
      <c r="P13" s="6" t="s">
        <v>886</v>
      </c>
      <c r="Q13" s="104" t="s">
        <v>887</v>
      </c>
      <c r="R13" s="4">
        <v>173</v>
      </c>
      <c r="S13" s="104" t="s">
        <v>888</v>
      </c>
      <c r="T13" s="104" t="s">
        <v>443</v>
      </c>
      <c r="U13" s="104" t="s">
        <v>611</v>
      </c>
      <c r="V13" s="104" t="s">
        <v>889</v>
      </c>
      <c r="W13" s="4">
        <v>33</v>
      </c>
      <c r="X13" s="104" t="s">
        <v>890</v>
      </c>
      <c r="Y13" s="4">
        <v>33</v>
      </c>
      <c r="Z13" s="104" t="s">
        <v>897</v>
      </c>
      <c r="AA13" s="104">
        <v>100</v>
      </c>
      <c r="AB13" s="104" t="s">
        <v>890</v>
      </c>
      <c r="AC13" s="144">
        <v>100</v>
      </c>
      <c r="AD13" s="104" t="s">
        <v>897</v>
      </c>
      <c r="AE13" s="104">
        <v>100</v>
      </c>
      <c r="AF13" s="104" t="s">
        <v>890</v>
      </c>
      <c r="AG13" s="144">
        <v>100</v>
      </c>
      <c r="AH13" s="104" t="s">
        <v>897</v>
      </c>
      <c r="AI13" s="104"/>
      <c r="AJ13" s="104"/>
      <c r="AK13" s="144"/>
      <c r="AL13" s="104"/>
      <c r="AM13" s="104">
        <v>100</v>
      </c>
      <c r="AN13" s="104" t="s">
        <v>890</v>
      </c>
      <c r="AO13" s="144">
        <v>100</v>
      </c>
      <c r="AP13" s="104" t="s">
        <v>897</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898</v>
      </c>
      <c r="K14" s="6">
        <v>43466</v>
      </c>
      <c r="L14" s="6">
        <v>43830</v>
      </c>
      <c r="M14" s="6"/>
      <c r="N14" s="10">
        <v>97740800</v>
      </c>
      <c r="O14" s="6"/>
      <c r="P14" s="6" t="s">
        <v>886</v>
      </c>
      <c r="Q14" s="104" t="s">
        <v>887</v>
      </c>
      <c r="R14" s="4">
        <v>173</v>
      </c>
      <c r="S14" s="104" t="s">
        <v>888</v>
      </c>
      <c r="T14" s="104" t="s">
        <v>443</v>
      </c>
      <c r="U14" s="104" t="s">
        <v>611</v>
      </c>
      <c r="V14" s="104" t="s">
        <v>889</v>
      </c>
      <c r="W14" s="4">
        <v>0</v>
      </c>
      <c r="X14" s="104" t="s">
        <v>890</v>
      </c>
      <c r="Y14" s="4">
        <v>0</v>
      </c>
      <c r="Z14" s="104" t="s">
        <v>899</v>
      </c>
      <c r="AA14" s="104">
        <v>100</v>
      </c>
      <c r="AB14" s="104" t="s">
        <v>890</v>
      </c>
      <c r="AC14" s="144">
        <v>100</v>
      </c>
      <c r="AD14" s="104" t="s">
        <v>899</v>
      </c>
      <c r="AE14" s="104">
        <v>100</v>
      </c>
      <c r="AF14" s="104" t="s">
        <v>890</v>
      </c>
      <c r="AG14" s="144">
        <v>100</v>
      </c>
      <c r="AH14" s="104" t="s">
        <v>899</v>
      </c>
      <c r="AI14" s="104"/>
      <c r="AJ14" s="104"/>
      <c r="AK14" s="144"/>
      <c r="AL14" s="104"/>
      <c r="AM14" s="104">
        <v>100</v>
      </c>
      <c r="AN14" s="104" t="s">
        <v>890</v>
      </c>
      <c r="AO14" s="144">
        <v>100</v>
      </c>
      <c r="AP14" s="104" t="s">
        <v>899</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900</v>
      </c>
      <c r="K15" s="6">
        <v>43466</v>
      </c>
      <c r="L15" s="6">
        <v>43830</v>
      </c>
      <c r="M15" s="6"/>
      <c r="N15" s="10">
        <v>82432000</v>
      </c>
      <c r="O15" s="6"/>
      <c r="P15" s="6" t="s">
        <v>886</v>
      </c>
      <c r="Q15" s="104" t="s">
        <v>887</v>
      </c>
      <c r="R15" s="4">
        <v>173</v>
      </c>
      <c r="S15" s="104" t="s">
        <v>888</v>
      </c>
      <c r="T15" s="104" t="s">
        <v>443</v>
      </c>
      <c r="U15" s="104" t="s">
        <v>611</v>
      </c>
      <c r="V15" s="104" t="s">
        <v>889</v>
      </c>
      <c r="W15" s="4">
        <v>0</v>
      </c>
      <c r="X15" s="104" t="s">
        <v>890</v>
      </c>
      <c r="Y15" s="4">
        <v>0</v>
      </c>
      <c r="Z15" s="104" t="s">
        <v>901</v>
      </c>
      <c r="AA15" s="104">
        <v>0</v>
      </c>
      <c r="AB15" s="104" t="s">
        <v>902</v>
      </c>
      <c r="AC15" s="144">
        <v>0</v>
      </c>
      <c r="AD15" s="104" t="s">
        <v>901</v>
      </c>
      <c r="AE15" s="104">
        <v>0</v>
      </c>
      <c r="AF15" s="104" t="s">
        <v>890</v>
      </c>
      <c r="AG15" s="144">
        <v>0</v>
      </c>
      <c r="AH15" s="104" t="s">
        <v>901</v>
      </c>
      <c r="AI15" s="104"/>
      <c r="AJ15" s="104"/>
      <c r="AK15" s="144"/>
      <c r="AL15" s="104"/>
      <c r="AM15" s="104">
        <v>0</v>
      </c>
      <c r="AN15" s="104" t="s">
        <v>890</v>
      </c>
      <c r="AO15" s="144">
        <v>0</v>
      </c>
      <c r="AP15" s="104" t="s">
        <v>901</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1006</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903</v>
      </c>
      <c r="K16" s="6">
        <v>43466</v>
      </c>
      <c r="L16" s="6">
        <v>43830</v>
      </c>
      <c r="M16" s="6"/>
      <c r="N16" s="10">
        <v>94208000</v>
      </c>
      <c r="O16" s="6"/>
      <c r="P16" s="6" t="s">
        <v>886</v>
      </c>
      <c r="Q16" s="104" t="s">
        <v>887</v>
      </c>
      <c r="R16" s="4">
        <v>173</v>
      </c>
      <c r="S16" s="104" t="s">
        <v>888</v>
      </c>
      <c r="T16" s="104" t="s">
        <v>443</v>
      </c>
      <c r="U16" s="104" t="s">
        <v>611</v>
      </c>
      <c r="V16" s="104" t="s">
        <v>889</v>
      </c>
      <c r="W16" s="4">
        <v>0</v>
      </c>
      <c r="X16" s="104" t="s">
        <v>890</v>
      </c>
      <c r="Y16" s="4">
        <v>0</v>
      </c>
      <c r="Z16" s="104" t="s">
        <v>904</v>
      </c>
      <c r="AA16" s="104">
        <v>100</v>
      </c>
      <c r="AB16" s="104" t="s">
        <v>890</v>
      </c>
      <c r="AC16" s="144">
        <v>100</v>
      </c>
      <c r="AD16" s="104" t="s">
        <v>904</v>
      </c>
      <c r="AE16" s="104">
        <v>100</v>
      </c>
      <c r="AF16" s="104" t="s">
        <v>890</v>
      </c>
      <c r="AG16" s="144">
        <v>100</v>
      </c>
      <c r="AH16" s="104" t="s">
        <v>904</v>
      </c>
      <c r="AI16" s="104"/>
      <c r="AJ16" s="104"/>
      <c r="AK16" s="144"/>
      <c r="AL16" s="104"/>
      <c r="AM16" s="104">
        <v>100</v>
      </c>
      <c r="AN16" s="104" t="s">
        <v>890</v>
      </c>
      <c r="AO16" s="144">
        <v>100</v>
      </c>
      <c r="AP16" s="104" t="s">
        <v>904</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905</v>
      </c>
      <c r="K17" s="6">
        <v>43466</v>
      </c>
      <c r="L17" s="6">
        <v>43830</v>
      </c>
      <c r="M17" s="6"/>
      <c r="N17" s="10">
        <v>50000000</v>
      </c>
      <c r="O17" s="6"/>
      <c r="P17" s="6" t="s">
        <v>886</v>
      </c>
      <c r="Q17" s="104" t="s">
        <v>887</v>
      </c>
      <c r="R17" s="4">
        <v>173</v>
      </c>
      <c r="S17" s="104" t="s">
        <v>888</v>
      </c>
      <c r="T17" s="104" t="s">
        <v>443</v>
      </c>
      <c r="U17" s="104" t="s">
        <v>611</v>
      </c>
      <c r="V17" s="104" t="s">
        <v>889</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906</v>
      </c>
      <c r="K18" s="6">
        <v>43466</v>
      </c>
      <c r="L18" s="6">
        <v>43830</v>
      </c>
      <c r="M18" s="6"/>
      <c r="N18" s="10">
        <v>5000000</v>
      </c>
      <c r="O18" s="6"/>
      <c r="P18" s="6" t="s">
        <v>886</v>
      </c>
      <c r="Q18" s="104" t="s">
        <v>887</v>
      </c>
      <c r="R18" s="4">
        <v>173</v>
      </c>
      <c r="S18" s="104" t="s">
        <v>888</v>
      </c>
      <c r="T18" s="104" t="s">
        <v>443</v>
      </c>
      <c r="U18" s="104" t="s">
        <v>611</v>
      </c>
      <c r="V18" s="104" t="s">
        <v>889</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909</v>
      </c>
      <c r="AU18" s="104"/>
      <c r="AV18" s="104"/>
      <c r="AW18" s="144">
        <v>0.1</v>
      </c>
      <c r="AX18" s="104" t="s">
        <v>910</v>
      </c>
      <c r="AY18" s="104"/>
      <c r="AZ18" s="104"/>
      <c r="BA18" s="144"/>
      <c r="BB18" s="104"/>
      <c r="BC18" s="104"/>
      <c r="BD18" s="104"/>
      <c r="BE18" s="144">
        <v>0.2</v>
      </c>
      <c r="BF18" s="104" t="s">
        <v>911</v>
      </c>
      <c r="BG18" s="104"/>
      <c r="BH18" s="104"/>
      <c r="BI18" s="165"/>
      <c r="BJ18" s="104"/>
      <c r="BK18" s="104"/>
      <c r="BL18" s="104"/>
      <c r="BM18" s="144">
        <v>0.1</v>
      </c>
      <c r="BN18" s="104" t="s">
        <v>912</v>
      </c>
      <c r="BO18" s="104"/>
      <c r="BP18" s="104"/>
      <c r="BQ18" s="144">
        <v>0.1</v>
      </c>
      <c r="BR18" s="104" t="s">
        <v>459</v>
      </c>
      <c r="BT18" s="294">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907</v>
      </c>
      <c r="K19" s="6">
        <v>43466</v>
      </c>
      <c r="L19" s="6">
        <v>43830</v>
      </c>
      <c r="M19" s="6"/>
      <c r="N19" s="10">
        <v>50000000</v>
      </c>
      <c r="O19" s="6"/>
      <c r="P19" s="6" t="s">
        <v>886</v>
      </c>
      <c r="Q19" s="104" t="s">
        <v>887</v>
      </c>
      <c r="R19" s="4">
        <v>173</v>
      </c>
      <c r="S19" s="104" t="s">
        <v>888</v>
      </c>
      <c r="T19" s="104" t="s">
        <v>443</v>
      </c>
      <c r="U19" s="104" t="s">
        <v>611</v>
      </c>
      <c r="V19" s="104" t="s">
        <v>889</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914</v>
      </c>
      <c r="BT19" s="294">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612</v>
      </c>
      <c r="V20" s="104" t="s">
        <v>444</v>
      </c>
      <c r="W20" s="4"/>
      <c r="X20" s="104"/>
      <c r="Y20" s="4"/>
      <c r="Z20" s="104"/>
      <c r="AA20" s="104"/>
      <c r="AB20" s="104"/>
      <c r="AC20" s="144"/>
      <c r="AD20" s="104"/>
      <c r="AE20" s="104"/>
      <c r="AF20" s="104"/>
      <c r="AG20" s="144"/>
      <c r="AH20" s="104"/>
      <c r="AI20" s="104"/>
      <c r="AJ20" s="104"/>
      <c r="AK20" s="144" t="s">
        <v>1007</v>
      </c>
      <c r="AL20" s="104" t="s">
        <v>1008</v>
      </c>
      <c r="AM20" s="104"/>
      <c r="AN20" s="104"/>
      <c r="AO20" s="144">
        <v>0.28000000000000003</v>
      </c>
      <c r="AP20" s="104" t="s">
        <v>1009</v>
      </c>
      <c r="AQ20" s="104"/>
      <c r="AR20" s="104"/>
      <c r="AS20" s="144">
        <v>0.25</v>
      </c>
      <c r="AT20" s="151" t="s">
        <v>917</v>
      </c>
      <c r="AU20" s="104"/>
      <c r="AV20" s="104"/>
      <c r="AW20" s="144"/>
      <c r="AX20" s="104"/>
      <c r="AY20" s="104"/>
      <c r="AZ20" s="104"/>
      <c r="BA20" s="144"/>
      <c r="BB20" s="150"/>
      <c r="BC20" s="104"/>
      <c r="BD20" s="104"/>
      <c r="BE20" s="144">
        <v>0.25</v>
      </c>
      <c r="BF20" s="104" t="s">
        <v>918</v>
      </c>
      <c r="BG20" s="104"/>
      <c r="BH20" s="104"/>
      <c r="BI20" s="165"/>
      <c r="BJ20" s="104"/>
      <c r="BK20" s="104"/>
      <c r="BL20" s="104"/>
      <c r="BM20" s="144"/>
      <c r="BN20" s="104"/>
      <c r="BO20" s="104"/>
      <c r="BP20" s="104"/>
      <c r="BQ20" s="144">
        <v>0.5</v>
      </c>
      <c r="BR20" s="151" t="s">
        <v>919</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612</v>
      </c>
      <c r="V21" s="104" t="s">
        <v>458</v>
      </c>
      <c r="W21" s="4"/>
      <c r="X21" s="104"/>
      <c r="Y21" s="4"/>
      <c r="Z21" s="104"/>
      <c r="AA21" s="104"/>
      <c r="AB21" s="104"/>
      <c r="AC21" s="144"/>
      <c r="AD21" s="104"/>
      <c r="AE21" s="104"/>
      <c r="AF21" s="104"/>
      <c r="AG21" s="144">
        <v>0.25</v>
      </c>
      <c r="AH21" s="104" t="s">
        <v>908</v>
      </c>
      <c r="AI21" s="104"/>
      <c r="AJ21" s="104"/>
      <c r="AK21" s="144">
        <v>0.25</v>
      </c>
      <c r="AL21" s="104" t="s">
        <v>1010</v>
      </c>
      <c r="AM21" s="104"/>
      <c r="AN21" s="104"/>
      <c r="AO21" s="144">
        <v>0.25</v>
      </c>
      <c r="AP21" s="104" t="s">
        <v>1011</v>
      </c>
      <c r="AQ21" s="104"/>
      <c r="AR21" s="104"/>
      <c r="AS21" s="144">
        <v>0.25</v>
      </c>
      <c r="AT21" s="104" t="s">
        <v>924</v>
      </c>
      <c r="AU21" s="104"/>
      <c r="AV21" s="104"/>
      <c r="AW21" s="144"/>
      <c r="AX21" s="104"/>
      <c r="AY21" s="104"/>
      <c r="AZ21" s="104"/>
      <c r="BA21" s="144"/>
      <c r="BB21" s="104"/>
      <c r="BC21" s="104"/>
      <c r="BD21" s="104"/>
      <c r="BE21" s="144">
        <v>0.25</v>
      </c>
      <c r="BF21" s="104" t="s">
        <v>924</v>
      </c>
      <c r="BG21" s="104"/>
      <c r="BH21" s="104"/>
      <c r="BI21" s="165"/>
      <c r="BJ21" s="104"/>
      <c r="BK21" s="104"/>
      <c r="BL21" s="104"/>
      <c r="BM21" s="144"/>
      <c r="BN21" s="104"/>
      <c r="BO21" s="104"/>
      <c r="BP21" s="104"/>
      <c r="BQ21" s="144">
        <v>0.25</v>
      </c>
      <c r="BR21" s="104" t="s">
        <v>924</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612</v>
      </c>
      <c r="V22" s="104" t="s">
        <v>460</v>
      </c>
      <c r="W22" s="4"/>
      <c r="X22" s="104"/>
      <c r="Y22" s="4"/>
      <c r="Z22" s="104"/>
      <c r="AA22" s="104"/>
      <c r="AB22" s="104"/>
      <c r="AC22" s="144"/>
      <c r="AD22" s="104"/>
      <c r="AE22" s="104"/>
      <c r="AF22" s="104"/>
      <c r="AG22" s="144">
        <v>0.25</v>
      </c>
      <c r="AH22" s="104" t="s">
        <v>913</v>
      </c>
      <c r="AI22" s="104"/>
      <c r="AJ22" s="104"/>
      <c r="AK22" s="144">
        <v>0.2</v>
      </c>
      <c r="AL22" s="104" t="s">
        <v>1012</v>
      </c>
      <c r="AM22" s="104"/>
      <c r="AN22" s="104"/>
      <c r="AO22" s="144">
        <v>0.25</v>
      </c>
      <c r="AP22" s="104" t="s">
        <v>1013</v>
      </c>
      <c r="AQ22" s="104"/>
      <c r="AR22" s="104"/>
      <c r="AS22" s="144">
        <v>0.4</v>
      </c>
      <c r="AT22" s="104" t="s">
        <v>926</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915</v>
      </c>
      <c r="K23" s="6">
        <v>43466</v>
      </c>
      <c r="L23" s="6">
        <v>43830</v>
      </c>
      <c r="M23" s="10">
        <v>67720000</v>
      </c>
      <c r="N23" s="6"/>
      <c r="O23" s="6"/>
      <c r="P23" s="6" t="s">
        <v>916</v>
      </c>
      <c r="Q23" s="104" t="s">
        <v>481</v>
      </c>
      <c r="R23" s="4">
        <v>4</v>
      </c>
      <c r="S23" s="104" t="s">
        <v>287</v>
      </c>
      <c r="T23" s="104" t="s">
        <v>443</v>
      </c>
      <c r="U23" s="104" t="s">
        <v>612</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1014</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920</v>
      </c>
      <c r="K24" s="6">
        <v>43466</v>
      </c>
      <c r="L24" s="6">
        <v>43830</v>
      </c>
      <c r="M24" s="10">
        <v>69611520</v>
      </c>
      <c r="N24" s="6"/>
      <c r="O24" s="6"/>
      <c r="P24" s="6" t="s">
        <v>921</v>
      </c>
      <c r="Q24" s="104" t="s">
        <v>922</v>
      </c>
      <c r="R24" s="4">
        <v>4</v>
      </c>
      <c r="S24" s="104" t="s">
        <v>267</v>
      </c>
      <c r="T24" s="104" t="s">
        <v>443</v>
      </c>
      <c r="U24" s="104" t="s">
        <v>612</v>
      </c>
      <c r="V24" s="104"/>
      <c r="W24" s="4"/>
      <c r="X24" s="104"/>
      <c r="Y24" s="4"/>
      <c r="Z24" s="104"/>
      <c r="AA24" s="104"/>
      <c r="AB24" s="104"/>
      <c r="AC24" s="144"/>
      <c r="AD24" s="104"/>
      <c r="AE24" s="104"/>
      <c r="AF24" s="104"/>
      <c r="AG24" s="144">
        <v>0.25</v>
      </c>
      <c r="AH24" s="104" t="s">
        <v>923</v>
      </c>
      <c r="AI24" s="104"/>
      <c r="AJ24" s="104"/>
      <c r="AK24" s="144"/>
      <c r="AL24" s="104"/>
      <c r="AM24" s="104"/>
      <c r="AN24" s="104"/>
      <c r="AO24" s="144">
        <v>0.35</v>
      </c>
      <c r="AP24" s="104" t="s">
        <v>1015</v>
      </c>
      <c r="AQ24" s="104"/>
      <c r="AR24" s="104"/>
      <c r="AS24" s="144"/>
      <c r="AT24" s="104"/>
      <c r="AU24" s="104"/>
      <c r="AV24" s="104"/>
      <c r="AW24" s="144">
        <v>0.25</v>
      </c>
      <c r="AX24" s="150" t="s">
        <v>1019</v>
      </c>
      <c r="AY24" s="104"/>
      <c r="AZ24" s="104"/>
      <c r="BA24" s="144"/>
      <c r="BB24" s="104"/>
      <c r="BC24" s="104"/>
      <c r="BD24" s="104"/>
      <c r="BE24" s="144">
        <v>0.125</v>
      </c>
      <c r="BF24" s="104" t="s">
        <v>1020</v>
      </c>
      <c r="BG24" s="104"/>
      <c r="BH24" s="104"/>
      <c r="BI24" s="165"/>
      <c r="BJ24" s="104"/>
      <c r="BK24" s="104"/>
      <c r="BL24" s="104"/>
      <c r="BM24" s="144"/>
      <c r="BN24" s="104"/>
      <c r="BO24" s="104"/>
      <c r="BP24" s="104"/>
      <c r="BQ24" s="144">
        <v>0.625</v>
      </c>
      <c r="BR24" s="104" t="s">
        <v>1021</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604</v>
      </c>
      <c r="Q25" s="104" t="s">
        <v>428</v>
      </c>
      <c r="R25" s="4">
        <v>2</v>
      </c>
      <c r="S25" s="104" t="s">
        <v>267</v>
      </c>
      <c r="T25" s="104" t="s">
        <v>443</v>
      </c>
      <c r="U25" s="104" t="s">
        <v>612</v>
      </c>
      <c r="V25" s="104" t="s">
        <v>925</v>
      </c>
      <c r="W25" s="4"/>
      <c r="X25" s="104"/>
      <c r="Y25" s="4"/>
      <c r="Z25" s="104"/>
      <c r="AA25" s="104"/>
      <c r="AB25" s="104"/>
      <c r="AC25" s="144"/>
      <c r="AD25" s="104"/>
      <c r="AE25" s="104"/>
      <c r="AF25" s="104"/>
      <c r="AG25" s="144"/>
      <c r="AH25" s="104"/>
      <c r="AI25" s="104"/>
      <c r="AJ25" s="104"/>
      <c r="AK25" s="144"/>
      <c r="AL25" s="104"/>
      <c r="AM25" s="104"/>
      <c r="AN25" s="104"/>
      <c r="AO25" s="144">
        <v>0.2</v>
      </c>
      <c r="AP25" s="104" t="s">
        <v>1016</v>
      </c>
      <c r="AQ25" s="104"/>
      <c r="AR25" s="104"/>
      <c r="AS25" s="144"/>
      <c r="AT25" s="104"/>
      <c r="AU25" s="104"/>
      <c r="AV25" s="104"/>
      <c r="AW25" s="144">
        <v>0.6</v>
      </c>
      <c r="AX25" s="104" t="s">
        <v>930</v>
      </c>
      <c r="AY25" s="104"/>
      <c r="AZ25" s="104"/>
      <c r="BA25" s="144"/>
      <c r="BB25" s="104"/>
      <c r="BC25" s="104"/>
      <c r="BD25" s="104"/>
      <c r="BE25" s="144"/>
      <c r="BF25" s="104"/>
      <c r="BG25" s="104"/>
      <c r="BH25" s="104"/>
      <c r="BI25" s="165"/>
      <c r="BJ25" s="104"/>
      <c r="BK25" s="104"/>
      <c r="BL25" s="104"/>
      <c r="BM25" s="144"/>
      <c r="BN25" s="104"/>
      <c r="BO25" s="104"/>
      <c r="BP25" s="104"/>
      <c r="BQ25" s="144">
        <v>0.4</v>
      </c>
      <c r="BR25" s="150" t="s">
        <v>1023</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612</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1017</v>
      </c>
      <c r="AQ26" s="104"/>
      <c r="AR26" s="104"/>
      <c r="AS26" s="144"/>
      <c r="AT26" s="104"/>
      <c r="AU26" s="104"/>
      <c r="AV26" s="104"/>
      <c r="AW26" s="144">
        <v>0.25</v>
      </c>
      <c r="AX26" s="104" t="s">
        <v>601</v>
      </c>
      <c r="AY26" s="104"/>
      <c r="AZ26" s="104"/>
      <c r="BA26" s="144"/>
      <c r="BB26" s="104"/>
      <c r="BC26" s="104"/>
      <c r="BD26" s="104"/>
      <c r="BE26" s="144">
        <v>0.25</v>
      </c>
      <c r="BF26" s="104" t="s">
        <v>932</v>
      </c>
      <c r="BG26" s="104"/>
      <c r="BH26" s="104"/>
      <c r="BI26" s="165"/>
      <c r="BJ26" s="104"/>
      <c r="BK26" s="104"/>
      <c r="BL26" s="104"/>
      <c r="BM26" s="144"/>
      <c r="BN26" s="104"/>
      <c r="BO26" s="104"/>
      <c r="BP26" s="104"/>
      <c r="BQ26" s="144">
        <v>0.25</v>
      </c>
      <c r="BR26" s="104" t="s">
        <v>933</v>
      </c>
      <c r="BT26" s="126">
        <f t="shared" si="1"/>
        <v>0.95</v>
      </c>
      <c r="BU26" s="104"/>
      <c r="BV26" s="104"/>
    </row>
    <row r="27" spans="1:74" ht="135" customHeight="1" x14ac:dyDescent="0.3">
      <c r="A27" s="7"/>
      <c r="B27" s="7"/>
      <c r="C27" s="7"/>
      <c r="D27" s="9" t="s">
        <v>82</v>
      </c>
      <c r="E27" s="9" t="s">
        <v>10</v>
      </c>
      <c r="F27" s="4">
        <v>24</v>
      </c>
      <c r="G27" s="9" t="s">
        <v>450</v>
      </c>
      <c r="H27" s="4">
        <v>59</v>
      </c>
      <c r="I27" s="168" t="s">
        <v>594</v>
      </c>
      <c r="J27" s="9" t="s">
        <v>927</v>
      </c>
      <c r="K27" s="6">
        <v>43466</v>
      </c>
      <c r="L27" s="6">
        <v>43830</v>
      </c>
      <c r="M27" s="10">
        <v>30000000</v>
      </c>
      <c r="N27" s="6"/>
      <c r="O27" s="6"/>
      <c r="P27" s="6" t="s">
        <v>928</v>
      </c>
      <c r="Q27" s="104" t="s">
        <v>257</v>
      </c>
      <c r="R27" s="155">
        <v>8</v>
      </c>
      <c r="S27" s="104" t="s">
        <v>267</v>
      </c>
      <c r="T27" s="104" t="s">
        <v>443</v>
      </c>
      <c r="U27" s="104" t="s">
        <v>612</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1018</v>
      </c>
      <c r="AQ27" s="270"/>
      <c r="AR27" s="270"/>
      <c r="AS27" s="267"/>
      <c r="AT27" s="270"/>
      <c r="AU27" s="270"/>
      <c r="AV27" s="270"/>
      <c r="AW27" s="267">
        <v>0.25</v>
      </c>
      <c r="AX27" s="270" t="s">
        <v>937</v>
      </c>
      <c r="AY27" s="270"/>
      <c r="AZ27" s="270"/>
      <c r="BA27" s="267">
        <v>0.3</v>
      </c>
      <c r="BB27" s="270" t="s">
        <v>492</v>
      </c>
      <c r="BC27" s="270"/>
      <c r="BD27" s="270"/>
      <c r="BE27" s="267"/>
      <c r="BF27" s="270"/>
      <c r="BG27" s="270"/>
      <c r="BH27" s="270"/>
      <c r="BI27" s="266"/>
      <c r="BJ27" s="270"/>
      <c r="BK27" s="270"/>
      <c r="BL27" s="270"/>
      <c r="BM27" s="267"/>
      <c r="BN27" s="270"/>
      <c r="BO27" s="270"/>
      <c r="BP27" s="270"/>
      <c r="BQ27" s="267">
        <v>0.25</v>
      </c>
      <c r="BR27" s="270" t="s">
        <v>938</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998</v>
      </c>
      <c r="K28" s="6">
        <v>43466</v>
      </c>
      <c r="L28" s="6">
        <v>43830</v>
      </c>
      <c r="M28" s="10">
        <v>750000000</v>
      </c>
      <c r="N28" s="6"/>
      <c r="O28" s="6"/>
      <c r="P28" s="6" t="s">
        <v>486</v>
      </c>
      <c r="Q28" s="104" t="s">
        <v>1005</v>
      </c>
      <c r="R28" s="191">
        <v>2</v>
      </c>
      <c r="S28" s="205" t="s">
        <v>929</v>
      </c>
      <c r="T28" s="104" t="s">
        <v>443</v>
      </c>
      <c r="U28" s="104" t="s">
        <v>612</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1022</v>
      </c>
      <c r="AQ28" s="104"/>
      <c r="AR28" s="104"/>
      <c r="AS28" s="144"/>
      <c r="AT28" s="104"/>
      <c r="AU28" s="104"/>
      <c r="AV28" s="104"/>
      <c r="AW28" s="144">
        <v>0.25</v>
      </c>
      <c r="AX28" s="104" t="s">
        <v>937</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0" t="s">
        <v>938</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595</v>
      </c>
      <c r="K29" s="6">
        <v>43466</v>
      </c>
      <c r="L29" s="6">
        <v>43830</v>
      </c>
      <c r="M29" s="10">
        <v>60000000</v>
      </c>
      <c r="N29" s="6"/>
      <c r="O29" s="6"/>
      <c r="P29" s="6" t="s">
        <v>596</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931</v>
      </c>
      <c r="AO29" s="144">
        <v>0.2</v>
      </c>
      <c r="AP29" s="104" t="s">
        <v>1024</v>
      </c>
      <c r="AQ29" s="104"/>
      <c r="AR29" s="104"/>
      <c r="AS29" s="144">
        <v>0.125</v>
      </c>
      <c r="AT29" s="104" t="s">
        <v>942</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943</v>
      </c>
      <c r="BK29" s="104"/>
      <c r="BL29" s="104"/>
      <c r="BM29" s="144">
        <v>0.125</v>
      </c>
      <c r="BN29" s="104" t="s">
        <v>944</v>
      </c>
      <c r="BO29" s="104"/>
      <c r="BP29" s="104"/>
      <c r="BQ29" s="144">
        <v>0.125</v>
      </c>
      <c r="BR29" s="104" t="s">
        <v>945</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934</v>
      </c>
      <c r="K30" s="6">
        <v>43466</v>
      </c>
      <c r="L30" s="6">
        <v>43830</v>
      </c>
      <c r="M30" s="10">
        <v>66000000</v>
      </c>
      <c r="N30" s="6"/>
      <c r="O30" s="6"/>
      <c r="P30" s="6" t="s">
        <v>935</v>
      </c>
      <c r="Q30" s="104" t="s">
        <v>257</v>
      </c>
      <c r="R30" s="4">
        <v>4</v>
      </c>
      <c r="S30" s="104" t="s">
        <v>267</v>
      </c>
      <c r="T30" s="104" t="s">
        <v>443</v>
      </c>
      <c r="U30" s="104" t="s">
        <v>490</v>
      </c>
      <c r="V30" s="104" t="s">
        <v>490</v>
      </c>
      <c r="W30" s="155"/>
      <c r="X30" s="270"/>
      <c r="Y30" s="155"/>
      <c r="Z30" s="270"/>
      <c r="AA30" s="270"/>
      <c r="AB30" s="270"/>
      <c r="AC30" s="267"/>
      <c r="AD30" s="270"/>
      <c r="AE30" s="270"/>
      <c r="AF30" s="270"/>
      <c r="AG30" s="267"/>
      <c r="AH30" s="270"/>
      <c r="AI30" s="270"/>
      <c r="AJ30" s="270"/>
      <c r="AK30" s="267"/>
      <c r="AL30" s="270"/>
      <c r="AM30" s="270">
        <v>0.2</v>
      </c>
      <c r="AN30" s="270" t="s">
        <v>936</v>
      </c>
      <c r="AO30" s="267">
        <v>0.15</v>
      </c>
      <c r="AP30" s="270" t="s">
        <v>1025</v>
      </c>
      <c r="AQ30" s="104"/>
      <c r="AR30" s="104"/>
      <c r="AS30" s="144"/>
      <c r="AT30" s="104"/>
      <c r="AU30" s="104"/>
      <c r="AV30" s="104"/>
      <c r="AW30" s="144">
        <v>0.25</v>
      </c>
      <c r="AX30" s="104" t="s">
        <v>937</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938</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939</v>
      </c>
      <c r="K31" s="6">
        <v>43466</v>
      </c>
      <c r="L31" s="6">
        <v>43830</v>
      </c>
      <c r="M31" s="10">
        <v>125232922</v>
      </c>
      <c r="N31" s="6"/>
      <c r="O31" s="6"/>
      <c r="P31" s="6" t="s">
        <v>935</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936</v>
      </c>
      <c r="AO31" s="144">
        <v>0.15</v>
      </c>
      <c r="AP31" s="104" t="s">
        <v>1025</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951</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940</v>
      </c>
      <c r="K32" s="6">
        <v>43466</v>
      </c>
      <c r="L32" s="6">
        <v>43830</v>
      </c>
      <c r="M32" s="10">
        <v>36000000</v>
      </c>
      <c r="N32" s="6"/>
      <c r="O32" s="6"/>
      <c r="P32" s="6" t="s">
        <v>494</v>
      </c>
      <c r="Q32" s="104" t="s">
        <v>941</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954</v>
      </c>
      <c r="BC32" s="104"/>
      <c r="BD32" s="104"/>
      <c r="BE32" s="144"/>
      <c r="BF32" s="104"/>
      <c r="BG32" s="104"/>
      <c r="BH32" s="104"/>
      <c r="BI32" s="165">
        <v>0.3</v>
      </c>
      <c r="BJ32" s="104" t="s">
        <v>954</v>
      </c>
      <c r="BK32" s="104"/>
      <c r="BL32" s="104"/>
      <c r="BM32" s="144"/>
      <c r="BN32" s="104"/>
      <c r="BO32" s="104"/>
      <c r="BP32" s="104"/>
      <c r="BQ32" s="144">
        <v>0.4</v>
      </c>
      <c r="BR32" s="104" t="s">
        <v>955</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946</v>
      </c>
      <c r="K33" s="6">
        <v>43466</v>
      </c>
      <c r="L33" s="6">
        <v>43830</v>
      </c>
      <c r="M33" s="10">
        <v>66000000</v>
      </c>
      <c r="N33" s="6"/>
      <c r="O33" s="6"/>
      <c r="P33" s="6" t="s">
        <v>935</v>
      </c>
      <c r="Q33" s="104" t="s">
        <v>257</v>
      </c>
      <c r="R33" s="4">
        <v>4</v>
      </c>
      <c r="S33" s="104" t="s">
        <v>929</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936</v>
      </c>
      <c r="AO33" s="144">
        <v>0.15</v>
      </c>
      <c r="AP33" s="104" t="s">
        <v>1025</v>
      </c>
      <c r="AQ33" s="104"/>
      <c r="AR33" s="104"/>
      <c r="AS33" s="144"/>
      <c r="AT33" s="104"/>
      <c r="AU33" s="104"/>
      <c r="AV33" s="104"/>
      <c r="AW33" s="144"/>
      <c r="AX33" s="104"/>
      <c r="AY33" s="104"/>
      <c r="AZ33" s="104"/>
      <c r="BA33" s="144">
        <v>0.3</v>
      </c>
      <c r="BB33" s="104" t="s">
        <v>958</v>
      </c>
      <c r="BC33" s="104"/>
      <c r="BD33" s="104"/>
      <c r="BE33" s="144"/>
      <c r="BF33" s="104"/>
      <c r="BG33" s="104"/>
      <c r="BH33" s="104"/>
      <c r="BI33" s="165">
        <v>0.3</v>
      </c>
      <c r="BJ33" s="104" t="s">
        <v>959</v>
      </c>
      <c r="BK33" s="104"/>
      <c r="BL33" s="104"/>
      <c r="BM33" s="144"/>
      <c r="BN33" s="104"/>
      <c r="BO33" s="104"/>
      <c r="BP33" s="104"/>
      <c r="BQ33" s="144">
        <v>0.4</v>
      </c>
      <c r="BR33" s="104" t="s">
        <v>957</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947</v>
      </c>
      <c r="Q34" s="104" t="s">
        <v>428</v>
      </c>
      <c r="R34" s="4">
        <v>3</v>
      </c>
      <c r="S34" s="104" t="s">
        <v>948</v>
      </c>
      <c r="T34" s="104"/>
      <c r="U34" s="104" t="s">
        <v>490</v>
      </c>
      <c r="V34" s="104" t="s">
        <v>490</v>
      </c>
      <c r="W34" s="4"/>
      <c r="X34" s="104"/>
      <c r="Y34" s="4"/>
      <c r="Z34" s="104"/>
      <c r="AA34" s="104"/>
      <c r="AB34" s="104"/>
      <c r="AC34" s="144"/>
      <c r="AD34" s="104"/>
      <c r="AE34" s="104"/>
      <c r="AF34" s="104"/>
      <c r="AG34" s="144">
        <v>0.35</v>
      </c>
      <c r="AH34" s="104" t="s">
        <v>949</v>
      </c>
      <c r="AI34" s="104"/>
      <c r="AJ34" s="104"/>
      <c r="AK34" s="144"/>
      <c r="AL34" s="104"/>
      <c r="AM34" s="104">
        <v>0.35</v>
      </c>
      <c r="AN34" s="104" t="s">
        <v>950</v>
      </c>
      <c r="AO34" s="144">
        <v>0.7</v>
      </c>
      <c r="AP34" s="104" t="s">
        <v>1026</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952</v>
      </c>
      <c r="Q35" s="104" t="s">
        <v>953</v>
      </c>
      <c r="R35" s="4">
        <v>1</v>
      </c>
      <c r="S35" s="104" t="s">
        <v>948</v>
      </c>
      <c r="T35" s="104"/>
      <c r="U35" s="104" t="s">
        <v>613</v>
      </c>
      <c r="V35" s="104" t="s">
        <v>613</v>
      </c>
      <c r="W35" s="4"/>
      <c r="X35" s="104"/>
      <c r="Y35" s="4"/>
      <c r="Z35" s="104"/>
      <c r="AA35" s="104"/>
      <c r="AB35" s="104"/>
      <c r="AC35" s="144"/>
      <c r="AD35" s="104"/>
      <c r="AE35" s="104"/>
      <c r="AF35" s="104"/>
      <c r="AG35" s="144"/>
      <c r="AH35" s="104"/>
      <c r="AI35" s="104"/>
      <c r="AJ35" s="104"/>
      <c r="AK35" s="144"/>
      <c r="AL35" s="104"/>
      <c r="AM35" s="104"/>
      <c r="AN35" s="104"/>
      <c r="AO35" s="144">
        <v>0.1</v>
      </c>
      <c r="AP35" s="104" t="s">
        <v>1027</v>
      </c>
      <c r="AQ35" s="104"/>
      <c r="AR35" s="104"/>
      <c r="AS35" s="144"/>
      <c r="AT35" s="104"/>
      <c r="AU35" s="104"/>
      <c r="AV35" s="104"/>
      <c r="AW35" s="144"/>
      <c r="AX35" s="104"/>
      <c r="AY35" s="104"/>
      <c r="AZ35" s="104"/>
      <c r="BA35" s="144"/>
      <c r="BB35" s="104"/>
      <c r="BC35" s="104"/>
      <c r="BD35" s="104"/>
      <c r="BE35" s="144"/>
      <c r="BF35" s="104"/>
      <c r="BG35" s="104"/>
      <c r="BH35" s="104"/>
      <c r="BI35" s="165">
        <v>0.4</v>
      </c>
      <c r="BJ35" s="104" t="s">
        <v>1003</v>
      </c>
      <c r="BK35" s="104"/>
      <c r="BL35" s="104"/>
      <c r="BM35" s="144"/>
      <c r="BN35" s="104"/>
      <c r="BO35" s="104"/>
      <c r="BP35" s="104"/>
      <c r="BQ35" s="144">
        <v>0.6</v>
      </c>
      <c r="BR35" s="104" t="s">
        <v>1004</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956</v>
      </c>
      <c r="Q36" s="104" t="s">
        <v>957</v>
      </c>
      <c r="R36" s="4">
        <v>1</v>
      </c>
      <c r="S36" s="104" t="s">
        <v>948</v>
      </c>
      <c r="T36" s="104"/>
      <c r="U36" s="104" t="s">
        <v>613</v>
      </c>
      <c r="V36" s="104" t="s">
        <v>613</v>
      </c>
      <c r="W36" s="4"/>
      <c r="X36" s="104"/>
      <c r="Y36" s="4"/>
      <c r="Z36" s="104"/>
      <c r="AA36" s="104"/>
      <c r="AB36" s="104"/>
      <c r="AC36" s="144"/>
      <c r="AD36" s="104"/>
      <c r="AE36" s="104"/>
      <c r="AF36" s="104"/>
      <c r="AG36" s="144"/>
      <c r="AH36" s="104"/>
      <c r="AI36" s="104"/>
      <c r="AJ36" s="104"/>
      <c r="AK36" s="144"/>
      <c r="AL36" s="104"/>
      <c r="AM36" s="104"/>
      <c r="AN36" s="104"/>
      <c r="AO36" s="144">
        <v>0.15</v>
      </c>
      <c r="AP36" s="104" t="s">
        <v>1028</v>
      </c>
      <c r="AQ36" s="104"/>
      <c r="AR36" s="104"/>
      <c r="AS36" s="144"/>
      <c r="AT36" s="104"/>
      <c r="AU36" s="104"/>
      <c r="AV36" s="104"/>
      <c r="AW36" s="144"/>
      <c r="AX36" s="104"/>
      <c r="AY36" s="104"/>
      <c r="AZ36" s="104"/>
      <c r="BA36" s="144">
        <v>0.3</v>
      </c>
      <c r="BB36" s="104" t="s">
        <v>958</v>
      </c>
      <c r="BC36" s="104"/>
      <c r="BD36" s="104"/>
      <c r="BE36" s="144"/>
      <c r="BF36" s="104"/>
      <c r="BG36" s="104"/>
      <c r="BH36" s="104"/>
      <c r="BI36" s="165">
        <v>0.3</v>
      </c>
      <c r="BJ36" s="104" t="s">
        <v>959</v>
      </c>
      <c r="BK36" s="104"/>
      <c r="BL36" s="104"/>
      <c r="BM36" s="144"/>
      <c r="BN36" s="104"/>
      <c r="BO36" s="104"/>
      <c r="BP36" s="104"/>
      <c r="BQ36" s="144">
        <v>0.4</v>
      </c>
      <c r="BR36" s="104" t="s">
        <v>957</v>
      </c>
      <c r="BT36" s="126">
        <f t="shared" si="1"/>
        <v>1</v>
      </c>
      <c r="BU36" s="104"/>
      <c r="BV36" s="104"/>
    </row>
    <row r="37" spans="1:75" ht="60.75" customHeight="1" x14ac:dyDescent="0.3">
      <c r="A37" s="7"/>
      <c r="B37" s="7"/>
      <c r="C37" s="7"/>
      <c r="D37" s="9" t="s">
        <v>82</v>
      </c>
      <c r="E37" s="9" t="s">
        <v>10</v>
      </c>
      <c r="F37" s="4"/>
      <c r="G37" s="9"/>
      <c r="H37" s="4">
        <v>69</v>
      </c>
      <c r="I37" s="9" t="s">
        <v>960</v>
      </c>
      <c r="J37" s="170" t="s">
        <v>1000</v>
      </c>
      <c r="K37" s="6"/>
      <c r="L37" s="6"/>
      <c r="M37" s="10">
        <v>0</v>
      </c>
      <c r="N37" s="6"/>
      <c r="O37" s="6"/>
      <c r="P37" s="269"/>
      <c r="Q37" s="270"/>
      <c r="R37" s="155"/>
      <c r="S37" s="270"/>
      <c r="T37" s="270"/>
      <c r="U37" s="270"/>
      <c r="V37" s="270"/>
      <c r="W37" s="4"/>
      <c r="X37" s="104"/>
      <c r="Y37" s="4"/>
      <c r="Z37" s="104"/>
      <c r="AA37" s="104"/>
      <c r="AB37" s="104"/>
      <c r="AC37" s="144"/>
      <c r="AD37" s="104"/>
      <c r="AE37" s="104"/>
      <c r="AF37" s="104"/>
      <c r="AG37" s="144"/>
      <c r="AH37" s="104"/>
      <c r="AI37" s="104"/>
      <c r="AJ37" s="104"/>
      <c r="AK37" s="144"/>
      <c r="AL37" s="104"/>
      <c r="AM37" s="104"/>
      <c r="AN37" s="104"/>
      <c r="AO37" s="144"/>
      <c r="AP37" s="104"/>
      <c r="AQ37" s="270"/>
      <c r="AR37" s="270"/>
      <c r="AS37" s="267"/>
      <c r="AT37" s="270"/>
      <c r="AU37" s="270"/>
      <c r="AV37" s="270"/>
      <c r="AW37" s="267"/>
      <c r="AX37" s="270"/>
      <c r="AY37" s="270"/>
      <c r="AZ37" s="270"/>
      <c r="BA37" s="267"/>
      <c r="BB37" s="270"/>
      <c r="BC37" s="270"/>
      <c r="BD37" s="270"/>
      <c r="BE37" s="267"/>
      <c r="BF37" s="270"/>
      <c r="BG37" s="270"/>
      <c r="BH37" s="270"/>
      <c r="BI37" s="266"/>
      <c r="BJ37" s="270"/>
      <c r="BK37" s="270"/>
      <c r="BL37" s="270"/>
      <c r="BM37" s="267"/>
      <c r="BN37" s="270"/>
      <c r="BO37" s="270"/>
      <c r="BP37" s="270"/>
      <c r="BQ37" s="267"/>
      <c r="BR37" s="270"/>
      <c r="BT37" s="126">
        <f t="shared" si="1"/>
        <v>0</v>
      </c>
      <c r="BU37" s="104"/>
      <c r="BV37" s="104"/>
    </row>
    <row r="38" spans="1:75" ht="225" x14ac:dyDescent="0.3">
      <c r="A38" s="7"/>
      <c r="B38" s="7"/>
      <c r="C38" s="7"/>
      <c r="D38" s="9" t="s">
        <v>82</v>
      </c>
      <c r="E38" s="9" t="s">
        <v>10</v>
      </c>
      <c r="F38" s="4">
        <v>24</v>
      </c>
      <c r="G38" s="9" t="s">
        <v>450</v>
      </c>
      <c r="H38" s="4">
        <v>70</v>
      </c>
      <c r="I38" s="9" t="s">
        <v>961</v>
      </c>
      <c r="J38" s="170" t="s">
        <v>1001</v>
      </c>
      <c r="K38" s="6">
        <v>43466</v>
      </c>
      <c r="L38" s="6">
        <v>43830</v>
      </c>
      <c r="M38" s="10">
        <v>38000000</v>
      </c>
      <c r="N38" s="6"/>
      <c r="O38" s="6"/>
      <c r="P38" s="269"/>
      <c r="Q38" s="270"/>
      <c r="R38" s="155"/>
      <c r="S38" s="270"/>
      <c r="T38" s="270"/>
      <c r="U38" s="270"/>
      <c r="V38" s="270"/>
      <c r="W38" s="4"/>
      <c r="X38" s="104"/>
      <c r="Y38" s="4"/>
      <c r="Z38" s="104"/>
      <c r="AA38" s="104"/>
      <c r="AB38" s="104"/>
      <c r="AC38" s="144"/>
      <c r="AD38" s="104"/>
      <c r="AE38" s="104"/>
      <c r="AF38" s="104"/>
      <c r="AG38" s="144"/>
      <c r="AH38" s="104"/>
      <c r="AI38" s="104"/>
      <c r="AJ38" s="104"/>
      <c r="AK38" s="144"/>
      <c r="AL38" s="104"/>
      <c r="AM38" s="104"/>
      <c r="AN38" s="104"/>
      <c r="AO38" s="144">
        <v>0.1</v>
      </c>
      <c r="AP38" s="104" t="s">
        <v>1002</v>
      </c>
      <c r="AQ38" s="205"/>
      <c r="AR38" s="205"/>
      <c r="AS38" s="207"/>
      <c r="AT38" s="205"/>
      <c r="AU38" s="205"/>
      <c r="AV38" s="205"/>
      <c r="AW38" s="207"/>
      <c r="AX38" s="205"/>
      <c r="AY38" s="205"/>
      <c r="AZ38" s="205"/>
      <c r="BA38" s="207"/>
      <c r="BB38" s="205"/>
      <c r="BC38" s="205"/>
      <c r="BD38" s="205"/>
      <c r="BE38" s="207"/>
      <c r="BF38" s="205"/>
      <c r="BG38" s="205"/>
      <c r="BH38" s="205"/>
      <c r="BI38" s="206">
        <v>0.4</v>
      </c>
      <c r="BJ38" s="205" t="s">
        <v>1003</v>
      </c>
      <c r="BK38" s="205"/>
      <c r="BL38" s="205"/>
      <c r="BM38" s="207"/>
      <c r="BN38" s="205"/>
      <c r="BO38" s="205"/>
      <c r="BP38" s="205"/>
      <c r="BQ38" s="207">
        <v>0.6</v>
      </c>
      <c r="BR38" s="205" t="s">
        <v>1004</v>
      </c>
      <c r="BT38" s="29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0"/>
      <c r="Y40" s="155"/>
      <c r="Z40" s="270"/>
      <c r="AA40" s="270"/>
      <c r="AB40" s="270"/>
      <c r="AC40" s="267"/>
      <c r="AD40" s="270"/>
      <c r="AE40" s="270"/>
      <c r="AF40" s="270"/>
      <c r="AG40" s="267"/>
      <c r="AH40" s="270"/>
      <c r="AI40" s="270"/>
      <c r="AJ40" s="270"/>
      <c r="AK40" s="267"/>
      <c r="AL40" s="270"/>
      <c r="AM40" s="270"/>
      <c r="AN40" s="270"/>
      <c r="AO40" s="267"/>
      <c r="AP40" s="270"/>
      <c r="BT40" s="193" t="s">
        <v>762</v>
      </c>
      <c r="BU40" s="194" t="s">
        <v>763</v>
      </c>
      <c r="BV40" s="194" t="s">
        <v>764</v>
      </c>
      <c r="BW40" s="195" t="s">
        <v>765</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1002</v>
      </c>
      <c r="BT41" s="196" t="s">
        <v>879</v>
      </c>
      <c r="BU41" s="197">
        <v>0.25</v>
      </c>
      <c r="BV41" s="197">
        <v>0.25</v>
      </c>
      <c r="BW41" s="197">
        <f>+BV41/BU41</f>
        <v>1</v>
      </c>
    </row>
    <row r="42" spans="1:75" ht="42.75" hidden="1" customHeight="1" thickBot="1" x14ac:dyDescent="0.3">
      <c r="BT42" s="198" t="s">
        <v>880</v>
      </c>
      <c r="BU42" s="199">
        <v>0.25</v>
      </c>
      <c r="BV42" s="199">
        <v>0.25</v>
      </c>
      <c r="BW42" s="199">
        <f>+BV42/BU42</f>
        <v>1</v>
      </c>
    </row>
    <row r="43" spans="1:75" ht="69.75" hidden="1" customHeight="1" thickBot="1" x14ac:dyDescent="0.3">
      <c r="BT43" s="196" t="s">
        <v>881</v>
      </c>
      <c r="BU43" s="197">
        <v>0.25</v>
      </c>
      <c r="BV43" s="197">
        <v>0.2</v>
      </c>
      <c r="BW43" s="197">
        <f>+BV43/BU43</f>
        <v>0.8</v>
      </c>
    </row>
    <row r="44" spans="1:75" ht="74.25" hidden="1" customHeight="1" thickBot="1" x14ac:dyDescent="0.3">
      <c r="BT44" s="198" t="s">
        <v>882</v>
      </c>
      <c r="BU44" s="199">
        <v>0.25</v>
      </c>
      <c r="BV44" s="199">
        <v>0.2</v>
      </c>
      <c r="BW44" s="199">
        <f>+BV44/BU44</f>
        <v>0.8</v>
      </c>
    </row>
    <row r="45" spans="1:75" ht="41.25" hidden="1" customHeight="1" thickBot="1" x14ac:dyDescent="0.3">
      <c r="BT45" s="196" t="s">
        <v>883</v>
      </c>
      <c r="BU45" s="197">
        <f>(100%+100%+100%)/3</f>
        <v>1</v>
      </c>
      <c r="BV45" s="197">
        <f>(97%+42%+10%)/3</f>
        <v>0.49666666666666665</v>
      </c>
      <c r="BW45" s="197">
        <f>+BV45/BU45</f>
        <v>0.49666666666666665</v>
      </c>
    </row>
    <row r="46" spans="1:75" ht="30.75" hidden="1" customHeight="1" thickBot="1" x14ac:dyDescent="0.3">
      <c r="BT46" s="614" t="s">
        <v>766</v>
      </c>
      <c r="BU46" s="615"/>
      <c r="BV46" s="616"/>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BT46:BV46"/>
    <mergeCell ref="BR8:BR9"/>
    <mergeCell ref="BL8:BL9"/>
    <mergeCell ref="BM8:BM9"/>
    <mergeCell ref="BN8:BN9"/>
    <mergeCell ref="BO8:BO9"/>
    <mergeCell ref="BP8:BP9"/>
    <mergeCell ref="BQ8:BQ9"/>
    <mergeCell ref="BU6:BU8"/>
    <mergeCell ref="BV6:BV8"/>
    <mergeCell ref="BK7:BN7"/>
    <mergeCell ref="BO7:BR7"/>
    <mergeCell ref="BK8:BK9"/>
    <mergeCell ref="BH8:BH9"/>
    <mergeCell ref="BI8:BI9"/>
    <mergeCell ref="AZ8:AZ9"/>
    <mergeCell ref="BA8:BA9"/>
    <mergeCell ref="BB8:BB9"/>
    <mergeCell ref="BC8:BC9"/>
    <mergeCell ref="BD8:BD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W8:W9"/>
    <mergeCell ref="X8:X9"/>
    <mergeCell ref="Y8:Y9"/>
    <mergeCell ref="Z8:Z9"/>
    <mergeCell ref="AA8:AA9"/>
    <mergeCell ref="AB8:AB9"/>
    <mergeCell ref="AC8:AC9"/>
    <mergeCell ref="AD8:AD9"/>
    <mergeCell ref="AE8:AE9"/>
    <mergeCell ref="AF8:AF9"/>
    <mergeCell ref="AG8:AG9"/>
    <mergeCell ref="AH8:AH9"/>
    <mergeCell ref="AI8:AI9"/>
    <mergeCell ref="AQ7:AT7"/>
    <mergeCell ref="AU7:AX7"/>
    <mergeCell ref="AJ8:AJ9"/>
    <mergeCell ref="AK8:AK9"/>
    <mergeCell ref="AL8:AL9"/>
    <mergeCell ref="AM8:AM9"/>
    <mergeCell ref="AY7:BB7"/>
    <mergeCell ref="BC7:BF7"/>
    <mergeCell ref="BG7:BJ7"/>
    <mergeCell ref="W7:Z7"/>
    <mergeCell ref="AA7:AD7"/>
    <mergeCell ref="AE7:AH7"/>
    <mergeCell ref="AI7:AL7"/>
    <mergeCell ref="AM7:AP7"/>
    <mergeCell ref="A2:BO4"/>
    <mergeCell ref="BP2:BQ2"/>
    <mergeCell ref="BP3:BQ3"/>
    <mergeCell ref="BP4:BQ4"/>
    <mergeCell ref="P6:S6"/>
    <mergeCell ref="T6:V6"/>
    <mergeCell ref="W6:BR6"/>
  </mergeCells>
  <pageMargins left="0.25" right="0.25" top="0.75" bottom="0.75" header="0.3" footer="0.3"/>
  <pageSetup scale="4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PAA 2019</vt:lpstr>
      <vt:lpstr>Plan de Acción Anual</vt:lpstr>
      <vt:lpstr>Objetivos y estrategias</vt:lpstr>
      <vt:lpstr>Direccion G</vt:lpstr>
      <vt:lpstr>Sec Gral</vt:lpstr>
      <vt:lpstr>Hidrología</vt:lpstr>
      <vt:lpstr>Meteorología</vt:lpstr>
      <vt:lpstr>Ecosistemas V2</vt:lpstr>
      <vt:lpstr>SEA - I</vt:lpstr>
      <vt:lpstr>SEA</vt:lpstr>
      <vt:lpstr>Ecosistemas</vt:lpstr>
      <vt:lpstr>OSPA</vt:lpstr>
      <vt:lpstr>OI</vt:lpstr>
      <vt:lpstr>O. Informática</vt:lpstr>
      <vt:lpstr>Seguimiento</vt:lpstr>
      <vt:lpstr>OAP</vt:lpstr>
      <vt:lpstr>Seguimiento </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2020-02-25T19:05:00Z</cp:lastPrinted>
  <dcterms:created xsi:type="dcterms:W3CDTF">2019-01-31T22:40:54Z</dcterms:created>
  <dcterms:modified xsi:type="dcterms:W3CDTF">2021-02-04T15:27:33Z</dcterms:modified>
</cp:coreProperties>
</file>