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ocuments\IDEAM PLANEACION\SEGUIMIENTO IDEAM\"/>
    </mc:Choice>
  </mc:AlternateContent>
  <bookViews>
    <workbookView xWindow="0" yWindow="0" windowWidth="19200" windowHeight="7190" firstSheet="1" activeTab="1"/>
  </bookViews>
  <sheets>
    <sheet name="PRESUPUESTO POA 2016" sheetId="24" r:id="rId1"/>
    <sheet name="MATRIZ DE INDICADORES POA 2016" sheetId="16" r:id="rId2"/>
  </sheets>
  <externalReferences>
    <externalReference r:id="rId3"/>
  </externalReferences>
  <definedNames>
    <definedName name="_xlnm._FilterDatabase" localSheetId="1" hidden="1">'MATRIZ DE INDICADORES POA 2016'!$A$6:$AD$100</definedName>
    <definedName name="_xlnm.Print_Area" localSheetId="1">'MATRIZ DE INDICADORES POA 2016'!$A$1:$AA$100</definedName>
    <definedName name="Tipos_de_proceso_de_seleccion">'[1]3. DETALLE PLAN DE CONTRATACION'!$L$493:$L$502</definedName>
  </definedNames>
  <calcPr calcId="162913"/>
</workbook>
</file>

<file path=xl/calcChain.xml><?xml version="1.0" encoding="utf-8"?>
<calcChain xmlns="http://schemas.openxmlformats.org/spreadsheetml/2006/main">
  <c r="Q34" i="16" l="1"/>
  <c r="P119" i="16"/>
  <c r="Z81" i="16"/>
  <c r="Z78" i="16"/>
  <c r="Z77" i="16"/>
  <c r="Z63" i="16"/>
  <c r="Z59" i="16"/>
  <c r="Q51" i="16"/>
  <c r="T51" i="16" s="1"/>
  <c r="W51" i="16" s="1"/>
  <c r="Z51" i="16" s="1"/>
  <c r="Q50" i="16"/>
  <c r="T50" i="16" s="1"/>
  <c r="W50" i="16" s="1"/>
  <c r="Z50" i="16" s="1"/>
  <c r="Q48" i="16"/>
  <c r="T48" i="16" s="1"/>
  <c r="W48" i="16" s="1"/>
  <c r="Z48" i="16" s="1"/>
  <c r="Q85" i="16"/>
  <c r="T85" i="16" s="1"/>
  <c r="W85" i="16" s="1"/>
  <c r="Z85" i="16" s="1"/>
  <c r="Q87" i="16"/>
  <c r="T87" i="16" s="1"/>
  <c r="W87" i="16" s="1"/>
  <c r="Z87" i="16" s="1"/>
  <c r="W83" i="16"/>
  <c r="W92" i="16"/>
  <c r="Z92" i="16" s="1"/>
  <c r="W88" i="16"/>
  <c r="Z88" i="16" s="1"/>
  <c r="Q94" i="16"/>
  <c r="W94" i="16"/>
  <c r="W81" i="16"/>
  <c r="T81" i="16"/>
  <c r="Q81" i="16"/>
  <c r="W80" i="16"/>
  <c r="Z80" i="16" s="1"/>
  <c r="Q80" i="16"/>
  <c r="T80" i="16" s="1"/>
  <c r="Q79" i="16"/>
  <c r="W78" i="16"/>
  <c r="Q78" i="16"/>
  <c r="T78" i="16" s="1"/>
  <c r="W77" i="16"/>
  <c r="Q77" i="16"/>
  <c r="T77" i="16" s="1"/>
  <c r="W34" i="16"/>
  <c r="H34" i="16"/>
  <c r="W54" i="16"/>
  <c r="Z54" i="16" s="1"/>
  <c r="U76" i="16"/>
  <c r="R76" i="16"/>
  <c r="O76" i="16"/>
  <c r="Q76" i="16" s="1"/>
  <c r="R75" i="16"/>
  <c r="O75" i="16"/>
  <c r="Q75" i="16"/>
  <c r="Q73" i="16"/>
  <c r="T73" i="16" s="1"/>
  <c r="W73" i="16" s="1"/>
  <c r="Z73" i="16" s="1"/>
  <c r="H76" i="16"/>
  <c r="Q84" i="16"/>
  <c r="T84" i="16" s="1"/>
  <c r="W84" i="16" s="1"/>
  <c r="Q71" i="16"/>
  <c r="T71" i="16" s="1"/>
  <c r="W71" i="16" s="1"/>
  <c r="Z71" i="16" s="1"/>
  <c r="T41" i="16"/>
  <c r="W41" i="16" s="1"/>
  <c r="Z41" i="16" s="1"/>
  <c r="Q47" i="16"/>
  <c r="T47" i="16" s="1"/>
  <c r="W47" i="16" s="1"/>
  <c r="Z47" i="16" s="1"/>
  <c r="Q96" i="16"/>
  <c r="T96" i="16" s="1"/>
  <c r="W96" i="16" s="1"/>
  <c r="Z96" i="16" s="1"/>
  <c r="Q93" i="16"/>
  <c r="T93" i="16" s="1"/>
  <c r="W93" i="16" s="1"/>
  <c r="Q98" i="16"/>
  <c r="T98" i="16" s="1"/>
  <c r="W98" i="16" s="1"/>
  <c r="Z98" i="16" s="1"/>
  <c r="Q37" i="16"/>
  <c r="T37" i="16" s="1"/>
  <c r="W37" i="16" s="1"/>
  <c r="Z37" i="16" s="1"/>
  <c r="Q36" i="16"/>
  <c r="T36" i="16" s="1"/>
  <c r="W36" i="16" s="1"/>
  <c r="Z36" i="16" s="1"/>
  <c r="Q35" i="16"/>
  <c r="T35" i="16" s="1"/>
  <c r="W35" i="16" s="1"/>
  <c r="Z35" i="16" s="1"/>
  <c r="Q33" i="16"/>
  <c r="T33" i="16" s="1"/>
  <c r="W33" i="16" s="1"/>
  <c r="Q32" i="16"/>
  <c r="T32" i="16"/>
  <c r="W32" i="16" s="1"/>
  <c r="Z32" i="16" s="1"/>
  <c r="Q31" i="16"/>
  <c r="T31" i="16" s="1"/>
  <c r="W31" i="16" s="1"/>
  <c r="Z31" i="16" s="1"/>
  <c r="Q30" i="16"/>
  <c r="T30" i="16" s="1"/>
  <c r="W30" i="16" s="1"/>
  <c r="Q29" i="16"/>
  <c r="T29" i="16" s="1"/>
  <c r="W29" i="16" s="1"/>
  <c r="Z29" i="16" s="1"/>
  <c r="Q28" i="16"/>
  <c r="T28" i="16" s="1"/>
  <c r="W28" i="16" s="1"/>
  <c r="Z28" i="16" s="1"/>
  <c r="Q27" i="16"/>
  <c r="T27" i="16" s="1"/>
  <c r="W27" i="16" s="1"/>
  <c r="Q26" i="16"/>
  <c r="T26" i="16" s="1"/>
  <c r="W26" i="16" s="1"/>
  <c r="Z26" i="16" s="1"/>
  <c r="Q45" i="16"/>
  <c r="T45" i="16" s="1"/>
  <c r="W45" i="16" s="1"/>
  <c r="Z45" i="16" s="1"/>
  <c r="Q44" i="16"/>
  <c r="T44" i="16" s="1"/>
  <c r="W44" i="16" s="1"/>
  <c r="Z44" i="16" s="1"/>
  <c r="Q43" i="16"/>
  <c r="T43" i="16" s="1"/>
  <c r="W43" i="16" s="1"/>
  <c r="Z43" i="16" s="1"/>
  <c r="Q40" i="16"/>
  <c r="T40" i="16" s="1"/>
  <c r="W40" i="16" s="1"/>
  <c r="Z40" i="16" s="1"/>
  <c r="Q38" i="16"/>
  <c r="T38" i="16" s="1"/>
  <c r="W38" i="16" s="1"/>
  <c r="Z38" i="16" s="1"/>
  <c r="Q91" i="16"/>
  <c r="T91" i="16" s="1"/>
  <c r="W91" i="16" s="1"/>
  <c r="Z91" i="16" s="1"/>
  <c r="Q90" i="16"/>
  <c r="T90" i="16" s="1"/>
  <c r="W90" i="16" s="1"/>
  <c r="Z90" i="16" s="1"/>
  <c r="Q89" i="16"/>
  <c r="T89" i="16" s="1"/>
  <c r="W89" i="16" s="1"/>
  <c r="Z89" i="16" s="1"/>
  <c r="T82" i="16"/>
  <c r="W82" i="16" s="1"/>
  <c r="Z82" i="16" s="1"/>
  <c r="Q82" i="16"/>
  <c r="Q70" i="16"/>
  <c r="T70" i="16" s="1"/>
  <c r="W70" i="16" s="1"/>
  <c r="Z70" i="16" s="1"/>
  <c r="Q69" i="16"/>
  <c r="T69" i="16" s="1"/>
  <c r="W69" i="16" s="1"/>
  <c r="Z69" i="16" s="1"/>
  <c r="Q68" i="16"/>
  <c r="T68" i="16" s="1"/>
  <c r="W68" i="16" s="1"/>
  <c r="Z68" i="16" s="1"/>
  <c r="Q67" i="16"/>
  <c r="T67" i="16" s="1"/>
  <c r="W67" i="16" s="1"/>
  <c r="Z67" i="16" s="1"/>
  <c r="Q66" i="16"/>
  <c r="T66" i="16" s="1"/>
  <c r="W66" i="16" s="1"/>
  <c r="Z66" i="16" s="1"/>
  <c r="Q64" i="16"/>
  <c r="T64" i="16" s="1"/>
  <c r="T59" i="16"/>
  <c r="Q58" i="16"/>
  <c r="T58" i="16"/>
  <c r="W58" i="16" s="1"/>
  <c r="Z58" i="16" s="1"/>
  <c r="Q56" i="16"/>
  <c r="T56" i="16" s="1"/>
  <c r="W56" i="16" s="1"/>
  <c r="Z56" i="16" s="1"/>
  <c r="Q52" i="16"/>
  <c r="T52" i="16" s="1"/>
  <c r="W52" i="16" s="1"/>
  <c r="Z52" i="16" s="1"/>
  <c r="Q49" i="16"/>
  <c r="T49" i="16" s="1"/>
  <c r="W49" i="16" s="1"/>
  <c r="Q25" i="16"/>
  <c r="T25" i="16" s="1"/>
  <c r="W25" i="16" s="1"/>
  <c r="Z25" i="16" s="1"/>
  <c r="Q24" i="16"/>
  <c r="T24" i="16" s="1"/>
  <c r="W24" i="16" s="1"/>
  <c r="Z24" i="16" s="1"/>
  <c r="Q23" i="16"/>
  <c r="T23" i="16" s="1"/>
  <c r="W23" i="16" s="1"/>
  <c r="Z23" i="16" s="1"/>
  <c r="Q22" i="16"/>
  <c r="T22" i="16" s="1"/>
  <c r="W22" i="16" s="1"/>
  <c r="Z22" i="16" s="1"/>
  <c r="Q21" i="16"/>
  <c r="T21" i="16" s="1"/>
  <c r="W21" i="16" s="1"/>
  <c r="Z21" i="16" s="1"/>
  <c r="Q20" i="16"/>
  <c r="T20" i="16" s="1"/>
  <c r="W20" i="16" s="1"/>
  <c r="Z20" i="16" s="1"/>
  <c r="Q19" i="16"/>
  <c r="T19" i="16" s="1"/>
  <c r="W19" i="16" s="1"/>
  <c r="Z19" i="16" s="1"/>
  <c r="Q18" i="16"/>
  <c r="T18" i="16" s="1"/>
  <c r="W18" i="16" s="1"/>
  <c r="Z18" i="16" s="1"/>
  <c r="Q17" i="16"/>
  <c r="T17" i="16" s="1"/>
  <c r="W17" i="16" s="1"/>
  <c r="Z17" i="16" s="1"/>
  <c r="Q16" i="16"/>
  <c r="T16" i="16" s="1"/>
  <c r="W16" i="16" s="1"/>
  <c r="Z16" i="16" s="1"/>
  <c r="Q15" i="16"/>
  <c r="T15" i="16" s="1"/>
  <c r="W15" i="16" s="1"/>
  <c r="Z15" i="16" s="1"/>
  <c r="Q14" i="16"/>
  <c r="T14" i="16" s="1"/>
  <c r="W14" i="16" s="1"/>
  <c r="Z14" i="16" s="1"/>
  <c r="Q13" i="16"/>
  <c r="T13" i="16" s="1"/>
  <c r="W13" i="16" s="1"/>
  <c r="Z13" i="16" s="1"/>
  <c r="Q12" i="16"/>
  <c r="T12" i="16"/>
  <c r="W12" i="16" s="1"/>
  <c r="Z12" i="16" s="1"/>
  <c r="T10" i="16"/>
  <c r="W10" i="16" s="1"/>
  <c r="Z10" i="16" s="1"/>
  <c r="T9" i="16"/>
  <c r="W9" i="16" s="1"/>
  <c r="Z9" i="16" s="1"/>
  <c r="Q9" i="16"/>
  <c r="Q7" i="16"/>
  <c r="T7" i="16" s="1"/>
  <c r="W7" i="16" s="1"/>
  <c r="Z7" i="16" s="1"/>
  <c r="H97" i="16"/>
  <c r="H96" i="16"/>
  <c r="H93" i="16"/>
  <c r="H90" i="16"/>
  <c r="H89" i="16"/>
  <c r="H88" i="16"/>
  <c r="H86" i="16"/>
  <c r="H85" i="16"/>
  <c r="H84" i="16"/>
  <c r="H82" i="16"/>
  <c r="H81" i="16"/>
  <c r="H80" i="16"/>
  <c r="H78" i="16"/>
  <c r="H77" i="16"/>
  <c r="N74" i="16"/>
  <c r="U74" i="16" s="1"/>
  <c r="G74" i="16"/>
  <c r="F74" i="16"/>
  <c r="E74" i="16"/>
  <c r="D74" i="16"/>
  <c r="H73" i="16"/>
  <c r="N72" i="16"/>
  <c r="U72" i="16" s="1"/>
  <c r="G72" i="16"/>
  <c r="F72" i="16"/>
  <c r="E72" i="16"/>
  <c r="D72" i="16"/>
  <c r="H71" i="16"/>
  <c r="H69" i="16"/>
  <c r="H68" i="16"/>
  <c r="H67" i="16"/>
  <c r="H64" i="16"/>
  <c r="H54" i="16"/>
  <c r="H53" i="16"/>
  <c r="H52" i="16"/>
  <c r="N51" i="16"/>
  <c r="H50" i="16"/>
  <c r="H48" i="16"/>
  <c r="H45" i="16"/>
  <c r="H44" i="16"/>
  <c r="H43" i="16"/>
  <c r="H42" i="16"/>
  <c r="H41" i="16"/>
  <c r="H40" i="16"/>
  <c r="H38" i="16"/>
  <c r="H9" i="16"/>
  <c r="H37" i="16"/>
  <c r="H36" i="16"/>
  <c r="N34" i="16"/>
  <c r="H33" i="16"/>
  <c r="H26" i="16"/>
  <c r="O5" i="24"/>
  <c r="Q5" i="24" s="1"/>
  <c r="O6" i="24"/>
  <c r="J9" i="24"/>
  <c r="M15" i="24"/>
  <c r="L5" i="24"/>
  <c r="L13" i="24"/>
  <c r="K13" i="24"/>
  <c r="O9" i="24"/>
  <c r="Q9" i="24"/>
  <c r="L9" i="24"/>
  <c r="L6" i="24"/>
  <c r="L7" i="24"/>
  <c r="O21" i="24"/>
  <c r="O22" i="24"/>
  <c r="O23" i="24" s="1"/>
  <c r="L25" i="24"/>
  <c r="O12" i="24"/>
  <c r="Q12" i="24"/>
  <c r="K7" i="24"/>
  <c r="O7" i="24"/>
  <c r="J12" i="24"/>
  <c r="L23" i="24"/>
  <c r="O13" i="24"/>
  <c r="Q13" i="24" s="1"/>
  <c r="O11" i="24"/>
  <c r="Q11" i="24"/>
  <c r="L12" i="24"/>
  <c r="K12" i="24"/>
  <c r="J13" i="24"/>
  <c r="M13" i="24"/>
  <c r="O10" i="24"/>
  <c r="Q10" i="24" s="1"/>
  <c r="L10" i="24"/>
  <c r="K10" i="24"/>
  <c r="J10" i="24"/>
  <c r="L11" i="24"/>
  <c r="J8" i="24"/>
  <c r="K9" i="24"/>
  <c r="O8" i="24"/>
  <c r="Q8" i="24" s="1"/>
  <c r="L8" i="24"/>
  <c r="K8" i="24"/>
  <c r="M8" i="24"/>
  <c r="J5" i="24"/>
  <c r="K5" i="24"/>
  <c r="K14" i="24"/>
  <c r="K16" i="24" s="1"/>
  <c r="K6" i="24"/>
  <c r="H25" i="16"/>
  <c r="H24" i="16"/>
  <c r="H23" i="16"/>
  <c r="H21" i="16"/>
  <c r="H20" i="16"/>
  <c r="H19" i="16"/>
  <c r="H18" i="16"/>
  <c r="H16" i="16"/>
  <c r="H15" i="16"/>
  <c r="H14" i="16"/>
  <c r="H12" i="16"/>
  <c r="H11" i="16"/>
  <c r="H7" i="16"/>
  <c r="M9" i="24"/>
  <c r="M10" i="24"/>
  <c r="K11" i="24"/>
  <c r="J6" i="24"/>
  <c r="M12" i="24"/>
  <c r="J11" i="24"/>
  <c r="M11" i="24"/>
  <c r="M5" i="24"/>
  <c r="M14" i="24"/>
  <c r="L14" i="24"/>
  <c r="L16" i="24" s="1"/>
  <c r="M6" i="24"/>
  <c r="Q7" i="24"/>
  <c r="M7" i="24"/>
  <c r="J7" i="24"/>
  <c r="J14" i="24"/>
  <c r="J16" i="24" s="1"/>
  <c r="M16" i="24" s="1"/>
  <c r="Q6" i="24"/>
  <c r="R74" i="16"/>
  <c r="O72" i="16" l="1"/>
  <c r="Q72" i="16" s="1"/>
  <c r="O74" i="16"/>
  <c r="Q74" i="16" s="1"/>
  <c r="R72" i="16"/>
  <c r="H74" i="16"/>
  <c r="T76" i="16"/>
  <c r="W76" i="16" s="1"/>
  <c r="Z76" i="16" s="1"/>
  <c r="T74" i="16"/>
  <c r="W74" i="16" s="1"/>
  <c r="Z74" i="16" s="1"/>
  <c r="H72" i="16"/>
  <c r="O14" i="24"/>
  <c r="O17" i="24" s="1"/>
  <c r="T72" i="16" l="1"/>
  <c r="W72" i="16" s="1"/>
  <c r="Z72" i="16" s="1"/>
</calcChain>
</file>

<file path=xl/comments1.xml><?xml version="1.0" encoding="utf-8"?>
<comments xmlns="http://schemas.openxmlformats.org/spreadsheetml/2006/main">
  <authors>
    <author>Celmira Perez Fernandez</author>
    <author>Maria Saralux Valbuena Lopez</author>
    <author>Reinaldo Sánchez López</author>
    <author>Natalia Esperanza Cordoba Camacho</author>
  </authors>
  <commentList>
    <comment ref="E40" authorId="0" shapeId="0">
      <text>
        <r>
          <rPr>
            <b/>
            <sz val="9"/>
            <color indexed="81"/>
            <rFont val="Tahoma"/>
            <family val="2"/>
          </rPr>
          <t>Feb.18 se ajusta meta por solicitud de la Sub. Ecosistemas Rad.20165000000573</t>
        </r>
      </text>
    </comment>
    <comment ref="D41" authorId="1" shapeId="0">
      <text>
        <r>
          <rPr>
            <b/>
            <sz val="9"/>
            <color indexed="81"/>
            <rFont val="Tahoma"/>
            <family val="2"/>
          </rPr>
          <t>Maria Saralux Valbuena Lopez:</t>
        </r>
        <r>
          <rPr>
            <sz val="9"/>
            <color indexed="81"/>
            <rFont val="Tahoma"/>
            <family val="2"/>
          </rPr>
          <t xml:space="preserve">
Susceptibilidad a la salinización</t>
        </r>
      </text>
    </comment>
    <comment ref="E41" authorId="1" shapeId="0">
      <text>
        <r>
          <rPr>
            <b/>
            <sz val="9"/>
            <color indexed="81"/>
            <rFont val="Tahoma"/>
            <family val="2"/>
          </rPr>
          <t>Maria Saralux Valbuena Lopez:</t>
        </r>
        <r>
          <rPr>
            <sz val="9"/>
            <color indexed="81"/>
            <rFont val="Tahoma"/>
            <family val="2"/>
          </rPr>
          <t xml:space="preserve">
Salinización y compactación</t>
        </r>
      </text>
    </comment>
    <comment ref="F41" authorId="1" shapeId="0">
      <text>
        <r>
          <rPr>
            <b/>
            <sz val="9"/>
            <color indexed="81"/>
            <rFont val="Tahoma"/>
            <family val="2"/>
          </rPr>
          <t>Maria Saralux Valbuena Lopez:</t>
        </r>
        <r>
          <rPr>
            <sz val="9"/>
            <color indexed="81"/>
            <rFont val="Tahoma"/>
            <family val="2"/>
          </rPr>
          <t xml:space="preserve">
Desertificación</t>
        </r>
      </text>
    </comment>
    <comment ref="G41" authorId="1" shapeId="0">
      <text>
        <r>
          <rPr>
            <b/>
            <sz val="9"/>
            <color indexed="81"/>
            <rFont val="Tahoma"/>
            <family val="2"/>
          </rPr>
          <t>Maria Saralux Valbuena Lopez:</t>
        </r>
        <r>
          <rPr>
            <sz val="9"/>
            <color indexed="81"/>
            <rFont val="Tahoma"/>
            <family val="2"/>
          </rPr>
          <t xml:space="preserve">
Línea base de degradación de suelos consolidada</t>
        </r>
      </text>
    </comment>
    <comment ref="N41" authorId="2" shapeId="0">
      <text>
        <r>
          <rPr>
            <b/>
            <sz val="9"/>
            <color indexed="81"/>
            <rFont val="Tahoma"/>
            <family val="2"/>
          </rPr>
          <t>Reinaldo Sánchez López:</t>
        </r>
        <r>
          <rPr>
            <sz val="9"/>
            <color indexed="81"/>
            <rFont val="Tahoma"/>
            <family val="2"/>
          </rPr>
          <t xml:space="preserve">
Teniendo en cuenta el ajuste en los recursos, se cambia la meta a tres: Mapa avance salinización, memoria técnica de avance salinización, memoria técnica información SGC
</t>
        </r>
      </text>
    </comment>
    <comment ref="N43" authorId="1" shapeId="0">
      <text>
        <r>
          <rPr>
            <b/>
            <sz val="9"/>
            <color indexed="81"/>
            <rFont val="Tahoma"/>
            <family val="2"/>
          </rPr>
          <t>Maria Saralux Valbuena Lopez:</t>
        </r>
        <r>
          <rPr>
            <sz val="9"/>
            <color indexed="81"/>
            <rFont val="Tahoma"/>
            <family val="2"/>
          </rPr>
          <t xml:space="preserve">
2 de ecosistemas (mapa y memoria técnica).
2 de cubo (documento memoria explicativa de la validación técnica realizada y Desarrollo del  Cubo de datos de imágenes de Satélite en los temas de corrección  geométrica.</t>
        </r>
      </text>
    </comment>
    <comment ref="L44" authorId="3" shapeId="0">
      <text>
        <r>
          <rPr>
            <b/>
            <sz val="9"/>
            <color indexed="81"/>
            <rFont val="Tahoma"/>
            <family val="2"/>
          </rPr>
          <t>Natalia Esperanza Córdoba Camacho:</t>
        </r>
        <r>
          <rPr>
            <sz val="9"/>
            <color indexed="81"/>
            <rFont val="Tahoma"/>
            <family val="2"/>
          </rPr>
          <t xml:space="preserve">
Productos contrato indicadores (Hojas metodológicas actualizadas a la batería propuesta) 
Aplicación de recomendaciones de gobierno en línea en el portal SIAC
Pliegos para la contratación de consultoría RETC.
Documentación de estandarización de intercambio de datos</t>
        </r>
      </text>
    </comment>
    <comment ref="L45" authorId="3" shapeId="0">
      <text>
        <r>
          <rPr>
            <b/>
            <sz val="9"/>
            <color indexed="81"/>
            <rFont val="Tahoma"/>
            <family val="2"/>
          </rPr>
          <t>Natalia Esperanza Córdoba Camacho:</t>
        </r>
        <r>
          <rPr>
            <sz val="9"/>
            <color indexed="81"/>
            <rFont val="Tahoma"/>
            <family val="2"/>
          </rPr>
          <t xml:space="preserve">
Buscador semántico 
Intercambio de datos SIB-SINCHI-INVEMAR
Gestor de cifras.</t>
        </r>
      </text>
    </comment>
  </commentList>
</comments>
</file>

<file path=xl/sharedStrings.xml><?xml version="1.0" encoding="utf-8"?>
<sst xmlns="http://schemas.openxmlformats.org/spreadsheetml/2006/main" count="783" uniqueCount="591">
  <si>
    <t>INSTITUTO DE HIDROLOGÍA, METEOROLOGÍA Y ESTUDIOS AMBIENTALES</t>
  </si>
  <si>
    <t>PRODUCTO ESPERADO</t>
  </si>
  <si>
    <t>No. ACT.</t>
  </si>
  <si>
    <t>INDICADOR ACTIVIDAD</t>
  </si>
  <si>
    <t>META ACTIVIDAD</t>
  </si>
  <si>
    <t>INVERSIÓN</t>
  </si>
  <si>
    <t>RECURSOS PROPIOS</t>
  </si>
  <si>
    <t>Subdirección de Estudios Ambientales</t>
  </si>
  <si>
    <t>META 2015</t>
  </si>
  <si>
    <t>META 2016</t>
  </si>
  <si>
    <t>META 2017</t>
  </si>
  <si>
    <t>META 2018</t>
  </si>
  <si>
    <t>META CUATRIENIO</t>
  </si>
  <si>
    <t>DEPENDENCIA RESPONSABLE</t>
  </si>
  <si>
    <t>Implementar el Programa de Control de la Contaminación y Uso eficiente del Recurso Hídrico en el cual las entidades del SINA apoyarán a los sectores productivos  en la formulación de planes para la reducción de la contaminación, con énfasis en reconversión a tecnologías más limpias en vertimientos.</t>
  </si>
  <si>
    <t>Suministrar información para la consolidación de las cuentas nacionales (SIA).</t>
  </si>
  <si>
    <t>Tercera Comunicación Nacional de Cambio Climático.</t>
  </si>
  <si>
    <t>Publicaciones periódicas: Informe del estado del ambiente y de los recursos naturales, calidad del aire, RESPEL.</t>
  </si>
  <si>
    <t>ACTIVIDAD CUATRIENIO</t>
  </si>
  <si>
    <t>INDICADOR</t>
  </si>
  <si>
    <t>TOTAL</t>
  </si>
  <si>
    <t xml:space="preserve">Formular la Política  de Cambio Climático e instrumentos sectoriales y regionales de implementación </t>
  </si>
  <si>
    <t>Lineamientos - Protocolos - Orientaciones Sectoriales y Regionales para la formulación de  planes de adaptación y mitigación de impactos potenciales por cambio climático y variabilidad climática y su inclusión dentro de los instrumentos de planificación.</t>
  </si>
  <si>
    <t>Documentos con Lineamientos, Protocolos y orientaciones para la adaptación y mitigación del cambio climático y variabilidad climática en los ámbitos sectorial y regional.</t>
  </si>
  <si>
    <t>Laboratorios acreditados</t>
  </si>
  <si>
    <t>Gestión de la contaminación del aire (registro de emisiones; sistemas de vigilancia y monitoreo; actualizar y desarrollar normas, protocolos e incentivos para la reducción de las emisiones atmosféricas y sus efectos; herramientas de conocimiento del riesgo por contaminación)</t>
  </si>
  <si>
    <t xml:space="preserve">Boletines </t>
  </si>
  <si>
    <t xml:space="preserve">Boletines producidos con estándares y calidad de datos.
</t>
  </si>
  <si>
    <t xml:space="preserve">Laboratorios acreditados y/o Autorizados
</t>
  </si>
  <si>
    <t xml:space="preserve">Documentos entregables producidos
</t>
  </si>
  <si>
    <t>Documentos  de investigación publicados.</t>
  </si>
  <si>
    <t>ACTIVIDAD POA 2016</t>
  </si>
  <si>
    <t>Formulación e implementación de instrumentos de ordenamiento integral del territorio.</t>
  </si>
  <si>
    <t>En materia de gestión integral de residuos peligrosos: (1) se fortalecerá el seguimiento y control por parte de las autoridades ambientales a los diferentes actores involucrados</t>
  </si>
  <si>
    <t>Registro de establecimientos en RUA, RESPEL, PCB, RETC.</t>
  </si>
  <si>
    <t xml:space="preserve">Registros anuales, activos con seguimiento y reportes.
</t>
  </si>
  <si>
    <t>Desarrollo de una propuesta de contenidos del Informe del Estado del medio ambiente que permita dar una mayor oportunidad en su entrega</t>
  </si>
  <si>
    <t>Propuesta de contenidos elaborada</t>
  </si>
  <si>
    <t>Actividades del Plan de Mejoramiento implementadas</t>
  </si>
  <si>
    <t>Elaboración del informe nacional del estado de avance en la identificación de las existencias de equipos y desechos PCB en el país y el estado de cumplimiento de los compromisos adquiridos en el convenio de Estocolmo sobre las metas de marcado, retiro de uso y eliminación de PCB</t>
  </si>
  <si>
    <t>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t>
  </si>
  <si>
    <t xml:space="preserve">Registrar establecimientos en RUA, RESPEL, PCB, RETC, atender solicitudes y fortalecer los registros en el marco del SIAC
</t>
  </si>
  <si>
    <t>Pruebas de laboratorio adelantadas</t>
  </si>
  <si>
    <t>Informes elaborados</t>
  </si>
  <si>
    <t>Documentos elaborados</t>
  </si>
  <si>
    <t>Registros anuales, activos con seguimiento y reportes.</t>
  </si>
  <si>
    <t>Elaborar las Evaluaciones Regionales del Agua (ERA).</t>
  </si>
  <si>
    <t>Estudio Nacional del agua 2018.</t>
  </si>
  <si>
    <t>Documento elaborado y publicado.</t>
  </si>
  <si>
    <t>Subdirección de Hidrología</t>
  </si>
  <si>
    <t>Elaboración de la  metodología de identificación y delimitación de zonas de recarga de sistemas acuíferos en el marco del Programa Nacional de Aguas Subterráneas</t>
  </si>
  <si>
    <t>Documento elaborado</t>
  </si>
  <si>
    <t>Desarrollo de Modelo Hidrosedimentológico para una Subzona de la Orinoquia</t>
  </si>
  <si>
    <t>Implementar el Programa Nacional de Monitoreo del Recurso Hídrico.</t>
  </si>
  <si>
    <t>Información hidrológica actualizada en variables de nivel, caudal, sedimentos y calidad del agua y protocolo del agua.</t>
  </si>
  <si>
    <t>Estadísticas actualizadas año a año de variables hidrológicas de cantidad y calidad.</t>
  </si>
  <si>
    <t xml:space="preserve">Actualización y Control de calidad del dato hidrológico en el Banco de Datos (IDEAM - BOGOTA) </t>
  </si>
  <si>
    <t>Reporte elaborado</t>
  </si>
  <si>
    <t>Protocolo del agua publicado.</t>
  </si>
  <si>
    <t>Reporte anual elaborado.</t>
  </si>
  <si>
    <t>Inventario de puntos de agua subterránea para la Orinoquia</t>
  </si>
  <si>
    <t>Consolidación de resultados de monitoreo y fortalecimiento de la Red Básica Nacional e Isotópica de Aguas Subterráneas.</t>
  </si>
  <si>
    <t>Acreditación del laboratorio de calidad ambiental.</t>
  </si>
  <si>
    <t>Documento con avances en  proceso de acreditación.</t>
  </si>
  <si>
    <t>Reporte consolidado de información validada de la red de monitoreo e indicadores de Calidad del Agua</t>
  </si>
  <si>
    <t>Monitoreo nacional de la calidad del agua.</t>
  </si>
  <si>
    <t>Documento con análisis fisicoquímicos y bioindicación de calidad del agua del IDEAM.</t>
  </si>
  <si>
    <t>Consolidar información de la red de monitoreo de calidad del agua.</t>
  </si>
  <si>
    <t>Reporte anual consolidado.</t>
  </si>
  <si>
    <t xml:space="preserve">Fortalecer y poner en marcha el Centro Nacional de Modelación Hidrometeorológica. </t>
  </si>
  <si>
    <t>Mapas  elaborados y divulgados.</t>
  </si>
  <si>
    <t>Integración de herramientas hidrológicas para pronósticos y alertas por inundación en el bajo Magdalena</t>
  </si>
  <si>
    <t xml:space="preserve">Mapas  elaborados </t>
  </si>
  <si>
    <t>Insumos técnicos para modelación hidrometeorológica.</t>
  </si>
  <si>
    <t>Documento con insumos técnicos desarrollados para modelación.</t>
  </si>
  <si>
    <t>Componente hidrológico del sistema de alertas tempranas del IDEAM fortalecido.</t>
  </si>
  <si>
    <t>Modelos integrados FEWS.</t>
  </si>
  <si>
    <t>Modelos Integrados FEWS</t>
  </si>
  <si>
    <t xml:space="preserve">Mapas de amenaza por inundación </t>
  </si>
  <si>
    <t>Reporte anual de actividades del centro nacional de modelación.</t>
  </si>
  <si>
    <t>Formulación  del plan estratégico del Centro Nacional de Modelación e Insumos técnicos para modelación hidrometeorológica.</t>
  </si>
  <si>
    <t>Consolidar el Sistema de Información Ambiental (SIAC) desarrollando un geo-portal, un sistema de consulta de bases de datos y el programa nacional de monitoreo ambiental direccionado por el MADS y coordinado por los institutos de investigación del SINA.</t>
  </si>
  <si>
    <t>Nodos regionales del SIRH implementados.</t>
  </si>
  <si>
    <t>Nodos regionales del SIRH operando.</t>
  </si>
  <si>
    <t>Ajuste de contenidos temáticos y fortalecimiento de nodos regionales y fortalecimiento de capacidades del SIRH</t>
  </si>
  <si>
    <t>Capacitaciones para el fortalecimiento de las capacidades regionales para la gestión de información asociada al agua.</t>
  </si>
  <si>
    <t>Capacitaciones realizadas y evaluadas.</t>
  </si>
  <si>
    <t>Numero de talleres y actividades de capacitación realizados</t>
  </si>
  <si>
    <t>Formular una agenda de investigación ambiental integrada al Sistema de Ciencia, Tecnología e Innovación, bajo el liderazgo de los institutos de investigación.</t>
  </si>
  <si>
    <t>Plan de investigación del IDEAM formulado e implementado.</t>
  </si>
  <si>
    <t>Plan de investigación implementado.</t>
  </si>
  <si>
    <t>Documento</t>
  </si>
  <si>
    <t>Generar información climática para la planificación eficiente en el sector agropecuario.</t>
  </si>
  <si>
    <t>Servicios climáticos  a los diferentes sectores productivos (hidrocarburos, minería, vivienda, transporte, agropecuario) y  consolidar  información especializada por sector.</t>
  </si>
  <si>
    <t>Boletines producidos con estándares y calidad de datos.</t>
  </si>
  <si>
    <t>Subdirección de Meteorología</t>
  </si>
  <si>
    <t xml:space="preserve">Prestar servicios climáticos  a los diferentes sectores productivos (hidrocarburos, minería, vivienda, transporte, agropecuario) y  consolidar  información especializada por sector. </t>
  </si>
  <si>
    <t xml:space="preserve"> Boletines agrometeorológicos (12) y climáticos (12).</t>
  </si>
  <si>
    <t xml:space="preserve">Documento de análisis producido.
</t>
  </si>
  <si>
    <t>Elaborar el  estudio de la alteración de la precipitación bajo diferentes indicadores de variabilidad climática propuestos por la NOAA</t>
  </si>
  <si>
    <t xml:space="preserve">Informe sobre Estructura de   los indicadores y las bases de datos en el contexto.
</t>
  </si>
  <si>
    <t>Fortalecer  la modelación del tiempo para el análisis de sus implicaciones en las alertas hidrometeorológicas.</t>
  </si>
  <si>
    <t>Modelos de pronóstico del tiempo en alta resolución operando a 15 Km.</t>
  </si>
  <si>
    <t xml:space="preserve">Modelos alta resolución operando a 15 Km.
</t>
  </si>
  <si>
    <t>Generar modelos de pronóstico del tiempo en alta resolución operando a 15 Km.</t>
  </si>
  <si>
    <t>Aeropuertos con Reportes  entregados a OACI y OMM de meteorología a la aeronavegación  a nivel nacional e internacional.</t>
  </si>
  <si>
    <t>Aeropuertos con reportes entregados  con estándares y calidad de datos</t>
  </si>
  <si>
    <t>Prestar servicios de meteorología a la aeronavegación  a nivel nacional e internacional.</t>
  </si>
  <si>
    <t>Fortalecer la modelación del clima para el análisis de sus implicaciones a nivel sectorial.</t>
  </si>
  <si>
    <t>Modelos de predicción del clima en alta resolución operando a 10 Km.</t>
  </si>
  <si>
    <t xml:space="preserve">Modelos  en alta resolución operando a 10 Km..
</t>
  </si>
  <si>
    <t xml:space="preserve">Modelo en alta resolución operando a 10 Km.
</t>
  </si>
  <si>
    <t>Manual de usuario para clúster.</t>
  </si>
  <si>
    <t>Manual elaborado, probado y disponible.</t>
  </si>
  <si>
    <t xml:space="preserve">Construir escenarios de cambio climático nacional y regional.
</t>
  </si>
  <si>
    <t>Generar escenarios nacionales y regionales de cambio climático.</t>
  </si>
  <si>
    <t xml:space="preserve">Número de escenarios de cambio climático generados.
</t>
  </si>
  <si>
    <t>Evidencias de cambio climático</t>
  </si>
  <si>
    <t xml:space="preserve">Documento de investigación elaborado.
</t>
  </si>
  <si>
    <t>Análisis de eventos extremos</t>
  </si>
  <si>
    <t xml:space="preserve">Estructura de los datos para los algoritmos de eventos extremos.
</t>
  </si>
  <si>
    <t>Estudio sobre la sequia en Colombia</t>
  </si>
  <si>
    <t>Grupo de Operación de Redes Ambientales</t>
  </si>
  <si>
    <t>Datos diarios de precipitación y temperaturas para el periodo 1974-2014</t>
  </si>
  <si>
    <t xml:space="preserve">Realizar los Estudios de Variabilidad climática en el contexto de cambio climático </t>
  </si>
  <si>
    <t>Fortalecer el sistema de monitoreo y de alertas tempranas.</t>
  </si>
  <si>
    <t>Datos hidrometeorológicos capturados, procesados y validados.</t>
  </si>
  <si>
    <t>Estaciones actualizadas tecnológicamente.</t>
  </si>
  <si>
    <t>Actualizar tecnológicamente la red de estaciones hidrometeorológicas del Instituto.</t>
  </si>
  <si>
    <t>Estaciones actualizadas.</t>
  </si>
  <si>
    <t>Actualizar el banco de datos hidrometeorológicos.</t>
  </si>
  <si>
    <t>Meses de datos procesados</t>
  </si>
  <si>
    <t>Estaciones sinópticas automatizadas.</t>
  </si>
  <si>
    <t>Actualizar tecnológicamente  estaciones sinópticas en aeropuertos del País.</t>
  </si>
  <si>
    <t xml:space="preserve">Estaciones sinópticas actualizadas. </t>
  </si>
  <si>
    <t>Estaciones meteorológicas reubicadas.</t>
  </si>
  <si>
    <t xml:space="preserve">Reubicar estaciones meteorológicas. </t>
  </si>
  <si>
    <t>Laboratorio de calibración implementado.</t>
  </si>
  <si>
    <t>Implementar las acciones establecidas en el diagnóstico entregado en el 2014 por el Instituto Nacional de Metrología.</t>
  </si>
  <si>
    <t>Acciones implementadas</t>
  </si>
  <si>
    <t>Elaborar el Plan Estratégico de la Red Hidrológica, Meteorológica y Ambiental del IDEAM</t>
  </si>
  <si>
    <t>Documento elaborado.</t>
  </si>
  <si>
    <t>Productos temáticos generados.</t>
  </si>
  <si>
    <t>* Fortalecer la gobernanza forestal y la capacidad para administrar Zonas de Reserva Forestal en el país.
* Implementar la Estrategia Nacional de Reducción de Emisiones por Deforestación y Degradación (REDD).
* Consolidar el sistema de monitoreo de bosques y carbono.
* Avanzar en la implementación de la Visión Amazonía.</t>
  </si>
  <si>
    <t>Mapa nacional de cobertura boscosa, mapa de cambio de la cobertura boscosa, alertas nacionales de deforestación.</t>
  </si>
  <si>
    <t>Mapas elaborados y divulgados.</t>
  </si>
  <si>
    <t>Subdirección de Ecosistemas e Información Ambiental</t>
  </si>
  <si>
    <t>Fortalecer el programa de seguimiento y monitoreo de bosques</t>
  </si>
  <si>
    <t>* Fortalecer la gobernanza forestal y la . capacidad para administrar Zonas de Reserva Forestal en el país.
* Implementar la Estrategia Nacional de Reducción de Emisiones por Deforestación y Degradación (REDD).
* Implementar el Inventario Forestal Nacional.
* Avanzar en la implementación de la Visión Amazonía.</t>
  </si>
  <si>
    <t>Inventario Forestal Nacional implementado gradualmente.</t>
  </si>
  <si>
    <t xml:space="preserve">Implementación  gradual del Inventario Forestal Nacional.
</t>
  </si>
  <si>
    <t>Porcentaje de implementación del IFN</t>
  </si>
  <si>
    <t>Consolidar el programa de monitoreo y seguimiento de los suelos y las tierras.</t>
  </si>
  <si>
    <t>Línea base de degradación de suelos</t>
  </si>
  <si>
    <t xml:space="preserve">Línea base de degradación de suelos elaborada.  </t>
  </si>
  <si>
    <t>Fortalecer el programa de seguimiento y monitoreo de los suelos y las tierras</t>
  </si>
  <si>
    <t>Actualización de información y programa para pronostico de amenaza por deslizamientos</t>
  </si>
  <si>
    <t>Programa elaborado para pronostico de amenaza por deslizamientos.</t>
  </si>
  <si>
    <t xml:space="preserve">Programa de monitoreo de los ecosistemas del país
</t>
  </si>
  <si>
    <t xml:space="preserve">Programa de seguimiento, monitoreo y evaluación de los ecosistemas continentales,  y sus servicios ecosistémicos.
</t>
  </si>
  <si>
    <t>Productos temáticos generados como insumo para consolidar el programa de monitoreo de ecosistemas</t>
  </si>
  <si>
    <t>Fortalecer el seguimiento y monitoreo de los ecosistemas y sus servicios ecosistémicos</t>
  </si>
  <si>
    <t>SIAC fortalecido y permitiendo el acceso y uso de la información ambiental generada por el SINA para los procesos de toma de decisiones.</t>
  </si>
  <si>
    <t xml:space="preserve">Productos temáticos generados de SIAC.
</t>
  </si>
  <si>
    <t>Fortalecer el SIAC y el SIA del Ideam</t>
  </si>
  <si>
    <t xml:space="preserve">Subsistemas interoperando en el marco de SIAC.
</t>
  </si>
  <si>
    <t>Servicios  de información diseñados.</t>
  </si>
  <si>
    <t>Pronósticos del tiempo y productos desarrollados a partir del modelo del centro europeo.</t>
  </si>
  <si>
    <t xml:space="preserve">Pronósticos elaborados. 
</t>
  </si>
  <si>
    <t>Seguimiento a las condiciones meteorológicas extremas dadas por la probable ocurrencia de tormentas eléctricas.</t>
  </si>
  <si>
    <t xml:space="preserve">Boletines elaborados en los que se incluye información sobre descargas eléctricas.
</t>
  </si>
  <si>
    <t>Integrar al SNIGRD la información necesaria y adecuada para la toma de decisiones, con el fin de facilitar su acceso por parte de los sectores y territorios para avanzar en el conocimiento del riesgo, principalmente con fines de ordenamiento.</t>
  </si>
  <si>
    <t>Pronósticos y alertas hidrometeorológicas de manera continua (24 horas al día) y asesoramiento a entidades del SINA y del SNGRD.</t>
  </si>
  <si>
    <t>Boletines elaborados con estándares y calidad de datos.</t>
  </si>
  <si>
    <t>Entidades asesoradas del SINA y SNGRD.</t>
  </si>
  <si>
    <t>Pronósticos especializados a sectores productivos.</t>
  </si>
  <si>
    <t>Boletines elaborados de pronósticos emitidos a sectores especializados.</t>
  </si>
  <si>
    <t>Oficina del Servicio de Pronósticos y Alertas</t>
  </si>
  <si>
    <t>Generar pronósticos y alertas hidrometeorológicas de manera continua (24 horas al día) y asesorar entidades del SINA y del SNGRD.</t>
  </si>
  <si>
    <t>Generar pronósticos especializados a sectores productivos.</t>
  </si>
  <si>
    <t>Pronósticos elaborados.</t>
  </si>
  <si>
    <t>Boletines con información sobre descargas eléctricas.</t>
  </si>
  <si>
    <t>Boletines elaborados.</t>
  </si>
  <si>
    <t>Entidades asesoradas</t>
  </si>
  <si>
    <t>Boletines de pronósticos emitidos a sectores especializados</t>
  </si>
  <si>
    <t>Fortalecer las capacidades de los institutos de investigación del SINA para aportar en el proceso de toma de decisiones.</t>
  </si>
  <si>
    <t>Herramientas informáticas para las áreas misionales (SIA) implementadas y en operación.</t>
  </si>
  <si>
    <t xml:space="preserve">Aplicativos probados e implementados.
</t>
  </si>
  <si>
    <t>Herramientas informáticas para la gestión de apoyo implementadas y en operación.</t>
  </si>
  <si>
    <t>Plataforma tecnológica disponible.</t>
  </si>
  <si>
    <t>Disponibilidad igual o mayor al 99%.</t>
  </si>
  <si>
    <t>Sistema de Gestión de Seguridad de la Información implementado con base en la Estrategia de Gobierno en Línea.</t>
  </si>
  <si>
    <t>Porcentaje de implementación del SGSI.</t>
  </si>
  <si>
    <t>Cumplimiento de Planes TIC para la gestión y Gobierno en Línea.</t>
  </si>
  <si>
    <t>Porcentaje de implementación del Manual GEL.</t>
  </si>
  <si>
    <t>Oficina de Informática</t>
  </si>
  <si>
    <t>Construir y/o mantener herramientas informáticas del Sistema de Información Ambiental.</t>
  </si>
  <si>
    <t>Construir y/o mantener herramientas informáticas de apoyo del IDEAM.</t>
  </si>
  <si>
    <t>Garantizar la disponibilidad de la infraestructura tecnológica de la Entidad.</t>
  </si>
  <si>
    <t>Actualizar e implementar el Sistema de Gestión de Seguridad de la Información.</t>
  </si>
  <si>
    <t>Implementar los planes gubernamentales para las TIC.</t>
  </si>
  <si>
    <t>No. de aplicativos implementados/No. de aplicativos requeridos por las áreas</t>
  </si>
  <si>
    <t>Porcentaje de cumplimiento de implementación del manual GEL.</t>
  </si>
  <si>
    <t xml:space="preserve">Asegurar la sostenibilidad del Sistema de Gestión  Integral de la Entidad. </t>
  </si>
  <si>
    <t>Informe de auditoria al SGI (seguimiento).</t>
  </si>
  <si>
    <t>Oficina Asesora de Planeación</t>
  </si>
  <si>
    <t>Asegurar la sostenibilidad del Sistema de Gestión Integral de la Entidad.</t>
  </si>
  <si>
    <t>Elaborar y publicar el Plan Anticorrupción y de Atención al Ciudadano.</t>
  </si>
  <si>
    <t>Plan publicado.</t>
  </si>
  <si>
    <t>Informe de auditoria al SGI (recertificación).</t>
  </si>
  <si>
    <t>DEPENDENCIA</t>
  </si>
  <si>
    <t>TOTAL INVERSIÓN</t>
  </si>
  <si>
    <t>Subdirección de Ecosistemas</t>
  </si>
  <si>
    <t>Grupo Operación de Redes</t>
  </si>
  <si>
    <t>Oficina de Pronósticos</t>
  </si>
  <si>
    <t>Secretaría General</t>
  </si>
  <si>
    <t>ASIGNACIÓN INVERSIÓN</t>
  </si>
  <si>
    <t>DIFERENCIAS</t>
  </si>
  <si>
    <t>Instituto fortalecido en su infraestructura física.</t>
  </si>
  <si>
    <t>Formular el Plan de Infraestructura.</t>
  </si>
  <si>
    <t>Sedes adecuadas a infraestructura.</t>
  </si>
  <si>
    <t>Información entregada a usuarios internos y externos para contribuir a la mitigación del riesgo.</t>
  </si>
  <si>
    <t>Plan Institucional de Posicionamiento.</t>
  </si>
  <si>
    <t>Videos de pronóstico diario del tiempo producidos.</t>
  </si>
  <si>
    <t>Eventos de rendición de cuentas realizados.</t>
  </si>
  <si>
    <t>Personal capacitado y comprometido con el cumplimiento de la misión institucional.</t>
  </si>
  <si>
    <t xml:space="preserve">Formular el Plan Estratégico de Recursos Humanos: que contenga políticas   y parámetros de operación para el diseño del PIC, Plan de Bienestar e Incentivos, Evaluación de Desempeño.
</t>
  </si>
  <si>
    <t>% cumplimiento del Plan Institucional de Capacitación, PIC.</t>
  </si>
  <si>
    <t xml:space="preserve">% cumplimiento del Programa de Bienestar Social.
</t>
  </si>
  <si>
    <t>% cumplimiento del Programa de Estímulos e Incentivos.</t>
  </si>
  <si>
    <t>Ejecución del Plan Estratégico</t>
  </si>
  <si>
    <t xml:space="preserve">Actualización Estudio Técnico -Fortalecimiento Institucional
</t>
  </si>
  <si>
    <t>IDEAM dotado de los bienes y servicios necesarios para que los usuarios accedan a la información que genera la Entidad.</t>
  </si>
  <si>
    <t>FUNCIONAMIENTO POA</t>
  </si>
  <si>
    <t>FUNCIONAMIENTO DESAGREGACIÓN ANEXO RESOLUCIÓN DE INCORPORACIÓN</t>
  </si>
  <si>
    <t>Servicios personales indirectos más gastos generales</t>
  </si>
  <si>
    <t>Servicios personales asociados a la nómina</t>
  </si>
  <si>
    <t>Transferencias corrientes</t>
  </si>
  <si>
    <t>Total funcionamiento 2015</t>
  </si>
  <si>
    <t>TOTAL FUNCIONAMIENTO</t>
  </si>
  <si>
    <t xml:space="preserve">TOTAL INVERSIÓN </t>
  </si>
  <si>
    <t>TOTAL PRESUPUESTO 2016</t>
  </si>
  <si>
    <t xml:space="preserve"> Capas oficializadas y dispuestas en los diferentes medios de acceso</t>
  </si>
  <si>
    <t>DECRETO 2550 DIC.30 DE 2015</t>
  </si>
  <si>
    <t>APORTE NACIÓN</t>
  </si>
  <si>
    <t>APORTES NACIÓN 11</t>
  </si>
  <si>
    <t>APORTES NACIÓN 13</t>
  </si>
  <si>
    <t xml:space="preserve"> Laboratorios acreditados y/o organizaciones autorizadas
</t>
  </si>
  <si>
    <t>Brindar soporte técnico, jurídico, administrativo y financiero al proyecto de inversión del IDEAM</t>
  </si>
  <si>
    <t>Soporte técnico, jurídicos, administrativo y financiero operando en el proyecto de inversión.</t>
  </si>
  <si>
    <t>Promover el desarrollo del Talento Humano para el mejorar y fortalecer su desempeño. Ejecución plan estratégico</t>
  </si>
  <si>
    <t>Acreditar laboratorios ambientales y autorizar organizaciones, desarrollar un sistema de información para acreditación y adelantar evaluación en las pruebas de desempeño para los laboratorios.</t>
  </si>
  <si>
    <t>Oferta, Hidrodinámica, dinámica de sedimentación, demanda, calidad del agua y riesgos asociados al agua caracterizados en dos áreas hidrográficas.</t>
  </si>
  <si>
    <t xml:space="preserve">Documentos con avances y productos  temáticos en áreas hidrográficas seleccionadas.
</t>
  </si>
  <si>
    <t>Tipología de indicador</t>
  </si>
  <si>
    <t>Avance Enero Febrero %</t>
  </si>
  <si>
    <t>Avance Marzo Abril %</t>
  </si>
  <si>
    <t>Total avance a Abril 30</t>
  </si>
  <si>
    <t>Justificación a 30 de Abril</t>
  </si>
  <si>
    <t>Se están estructurando los estudios previos para la contratación de esta actividad</t>
  </si>
  <si>
    <t>Elaboración de estudios previos con la universidad nacional (20163000002343) y se participó en el taller de recarga donde se recopilaron diferentes metodologías que servirán como insumo para esta actividad</t>
  </si>
  <si>
    <t>Elaboración estudios previos; Análisis del sector; Análisis de riesgo; Análisis propuesta técnico económica</t>
  </si>
  <si>
    <t>Se consultó sobre el tipo de contrato que se debía efectuar. Prestación de Servicios o consultoría</t>
  </si>
  <si>
    <t>Preliminar elaboración de estudios previos X:Hidrología/Seguimiento_POA/POA2016/Evidencias matriz de indicadores corte abril/ACT POA 6</t>
  </si>
  <si>
    <t>Se adelantó el estudio previo donde se incluye el alcance de la actividad</t>
  </si>
  <si>
    <t>Se consolidaron insumos disponibles en el laboratorio de calidad ambiental</t>
  </si>
  <si>
    <t>Se generó documento con reporte anual (para Año 2014) de información de Calidad de agua. En el marco del contrato 106 de 2016 (se Anexa soporte ANEXO1. BOLETÍN CALIDAD DEL AGUA EN COLOMBIA_2014.pdf)
Ruta de evidencias: X:\Hidrologia\SEGUIMIENTO_POA\POA_2016\Evidencias matriz de indicadores corte abril</t>
  </si>
  <si>
    <t>Elaboración de los términos de referencia por parte de la subdirección de Hidrología y revisión y elaboración de los contratos por parte de la oficina de Jurídica.</t>
  </si>
  <si>
    <t>Inicio de los contratistas quienes elaboraran la modelación hidrológica/hidráulica para las zonas seleccionadas del medio y bajo Magdalena para fines de pronostico hidrológico.</t>
  </si>
  <si>
    <t>Reuniones con el grupo de Deltares quienes son los encargados de la contratación del consultor que elaborara este documento</t>
  </si>
  <si>
    <t>Elaboración de los términos de referencia y selección del consultor para esta actividad. Inicio del contrato por parte de Deltares de Holanda</t>
  </si>
  <si>
    <t>Se elaboraron estudios previos basados en la evaluación de los antecedentes existentes en cuanto a requerimientos de mejoras o nuevas funcionalidades del SIRH y sus nodos</t>
  </si>
  <si>
    <t>No se han realizado talleres a la fecha, solo planeación de actividades</t>
  </si>
  <si>
    <t>Se encuentra en planeación la actividad</t>
  </si>
  <si>
    <t>Se elaboraron estudios previos basados en la evaluación de los antecedentes existentes Ruta de evidencias: 
X:\Hidrologia\SEGUIMIENTO_POA\POA_2016\Evidencias matriz de indicadores corte abril</t>
  </si>
  <si>
    <t xml:space="preserve">Elaboración de estudios previos con la universidad nacional (20163000002343) </t>
  </si>
  <si>
    <t xml:space="preserve">Con base en los resultados del Atlas Climatológico se ha iniciado una zonificación del país por precipitación con base en los datos anuales y mensuales de precipitación. </t>
  </si>
  <si>
    <t>Se empezó a descargar los indicadores de variabilidad climática de la NOAA y se hizo una revisión bibliográfica de la relación de dichos indicadores con la precipitación en Colombia.</t>
  </si>
  <si>
    <t>La vinculación contractual para esta fecha aún no se había hecho efectiva</t>
  </si>
  <si>
    <t>La vinculación contractual se inició el 18 de marzo y el contratista ya ha presentado 2 informes: el primero acerca de la fuentes de datos de modelo global y segundo del grado de avance en la implementación del modelo regional</t>
  </si>
  <si>
    <t>El IDEAM no había diligenciado la concertación de objetivos para el presente año con sus funcionarios de planta</t>
  </si>
  <si>
    <t>Se realizó un avance de la nota técnica que incluye el contexto global de las evidencias de cambio climático.
Así mismo se presentó a la revista interna de IDEAM, "El Tablero", del mes de marzo, un avance indicando que 2015 había sido el año más caliente y menos lluvioso de los últimos 35 años en Colombia. Dicho documento se puede consultar en :
 https://issuu.com/ideaminstituto0/docs/el-tablero-marzo</t>
  </si>
  <si>
    <t>No se había legalizado el trámite de prestación de servicios con el contratista encargado de elaborar el estudio, pero se hicieron los estudios previos y se iniciaron las gestiones en la oficina jurídica</t>
  </si>
  <si>
    <t>El 29 de Febrero el IDEAM firma contrato con la Fundación 
Universitaria los Libertadores para iniciar labores en control de calidad de datos y con información de precipitación las 24 horas</t>
  </si>
  <si>
    <t>La Fundación Universitaria Los Libertadores 
en su reporte del 16 de marzo al 7 de abril presentó la evaluación de 81,218 gráficas diarias de precipitación para 45 estaciones. En el caso del control de calidad se avanzo en la implementación de un procedimiento para determinar datos atípicos y otras métricas estadísticas.</t>
  </si>
  <si>
    <t>FALTA INFORMACIÓN</t>
  </si>
  <si>
    <t>Para 2016 no se tiene previsto el desarrollo de un modelo de pronóstico del tiempo como lo indica la celda F51 de este archivo. No obstante, los modelos permanecen operativos todos los días y publicados en:
modelos.ideam.gov.co
bart.ideam.gov.co/wrfideam</t>
  </si>
  <si>
    <t>Se han publicado los boletines climáticos de marzo y abril en:
http://www.ideam.gov.co/web/tiempo-y-clima/climatologico-mensual.
Se ha publicado los boletines agroclimatológicos de marzo y abril en:
http://www.ideam.gov.co/web/tiempo-y-clima/boletin-agrometeorologico-mensual-del-altiplano-cundiboyacense</t>
  </si>
  <si>
    <t>Se han publicado los boletines climáticos de enero y febrero en:
http://www.ideam.gov.co/web/tiempo-y-clima/climatologico-mensual.
Se ha publicado los boletines agroclimatológicos de enero y febrero en:
http://www.ideam.gov.co/web/tiempo-y-clima/boletin-agrometeorologico-mensual-del-altiplano-cundiboyacense</t>
  </si>
  <si>
    <t>Se encuentran en elaboración los estudios previos, que incluye los estudios de precios del mercado y del sector. Se programan reubicar 4 estaciones del AO - 04 Neiva, 6 en el AO - 06 Duitama y 5 en el AO - 09 Cali.</t>
  </si>
  <si>
    <t>Se tienen elaborados los estudios previos,  con los estudios de precios del mercado y del sector. Con el estudio de precios del mercado, el presupuesto alcanza para 13 estaciones. Se reprograman reubicar 4 estaciones del AO - 04 Neiva, 6 en el AO - 06 Duitama y 3 en el AO - 09 Cali.</t>
  </si>
  <si>
    <t>Se realizaron los contactos con el Instituto Nacional de Metrología con el fin de plantearles la necesidad del convenio para implementar las acciones establecidas en el 2014.</t>
  </si>
  <si>
    <t>Se está consolidando la información existente en el IDEAM referente a todos los trabajos realizados para la reingeniería de la red.</t>
  </si>
  <si>
    <t>El proceso de la información incluye los años 2015 y 2016, dado que no se alcanza a recoger toda la información del año anterior. A la fecha el avance de los meses procesados del 2015 va en 59% y del 2016 en el 1%. No se ha iniciado la operación y mantenimiento de la red, solo se procesa la información que llega vía correo.</t>
  </si>
  <si>
    <t>Se realizó seguimiento y acompañamiento en riesgos e indicadores de gestión, además se actualizaron 16 formatos, 7 procedimientos y 2 protocolos, los cuales fueron identificados dentro de las acciones de mejora dentro del primer bimestre.
Web: http://sgi.ideam.gov.co/</t>
  </si>
  <si>
    <t>Se realizo la capacitación a través de talleres sobre el Plan Anticorrupción y de Atención al Ciudadano (PAAC)
Véase material de trabajo en: http://www.ideam.gov.co/web/atencion-y-participacion-ciudadana/transparencia-y-acceso-a-informacion-publica/planes/plan-anticorrupcion-y-atencion-al-ciudadano?p_p_id=110_INSTANCE_ZlGjmvsWDJ9t&amp;p_p_lifecycle=0&amp;p_p_state=normal&amp;p_p_mode=view&amp;p_p_col_id=column-1&amp;p_p_col_count=1&amp;_110_INSTANCE_ZlGjmvsWDJ9t_struts_action=%2Fdocument_library_display%2Fview_file_entry&amp;_110_INSTANCE_ZlGjmvsWDJ9t_redirect=http%3A%2F%2Fwww.ideam.gov.co%2Fweb%2Fatencion-y-participacion-ciudadana%2Ftransparencia-y-acceso-a-informacion-publica%2Fplanes%2Fplan-anticorrupcion-y-atencion-al-ciudadano%2F-%2Fdocument_library_display%2FZlGjmvsWDJ9t%2Fview%2F563709%3F_110_INSTANCE_ZlGjmvsWDJ9t_redirect%3Dhttp%253A%252F%252Fwww.ideam.gov.co%252Fweb%252Fatencion-y-participacion-ciudadana%252Ftransparencia-y-acceso-a-informacion-publica%252Fplanes%252Fplan-anticorrupcion-y-atencion-al-ciudadano%253Fp_p_id%253D110_INSTANCE_ZlGjmvsWDJ9t%2526p_p_lifecycle%253D0%2526p_p_state%253Dnormal%2526p_p_mode%253Dview%2526p_p_col_id%253Dcolumn-1%2526p_p_col_count%253D1&amp;_110_INSTANCE_ZlGjmvsWDJ9t_fileEntryId=586601</t>
  </si>
  <si>
    <t>Actividad sin rubro</t>
  </si>
  <si>
    <t>Durante los meses de Enero y febrero de 2016 no se proyectaron actividades de este tipo.</t>
  </si>
  <si>
    <t>El primer avance de este producto de acuerdo con el cronograma previsto se tiene para junio de 2016</t>
  </si>
  <si>
    <t>*Se realizó la descarga de imágenes MOD09A1 y MOD09Q1 de julio 31 2015 a Enero 7 de 2016.  
*Ajuste y depuración del algoritmo automatizado para la generación de alertas tempranas de deforestación con funcionalidades en la versión 006 de MODIS
*Preparación de los compuestos de LA mediana del  primer y segundo semestre de 2015 usando la versión 006 del conjunto de datos MODIS.
*Ajuste del proceso de control de calidad para las imágenes MOD09A1 y MOD09Q1
*Generación del Mapa de Vegetación Leñosa para el territorio continental Colombiano a partir de: Woody Vegetation Matt Hansen, USGS Sexton et al. 2014 y edición del SMBYC.</t>
  </si>
  <si>
    <t xml:space="preserve">
*Detección del cambio en la cobertura vegetal leñosa para el periodo 2000-2014 para el 70% del territorio continental colombiano.
*Generación del Mapa de Alertas Tempranas de Deforestación para el segundo semestre de 2015.
*Evaluación de la exactitud temática del mapa de cambio en la cobertura boscosa en la  amazonía colombiana para el periodo 2013-2014.
*Descarga  y apilamiento del 30% de imágenes Landsat 7 ETM y Landsat 8 OLI  del 1 de enero de 2014 al 31 de diciembre de 2014.
* Implementación en el servidor vblock de un algoritmo de normalización de imágenes Landsat.
*Detección del cambio en la cobertura vegetal leñosa para el periodo 2000-2014 para el 85% del teritorio continental colombiano.</t>
  </si>
  <si>
    <t>* Se inició el alistamiento de la información requerida para la actualización del mapa nacional de ecosistemas continentales, marinos y costeros.
* Se preparó el proceso precontractual para la elaboración del mapa nacional de ecosistemas y para la generación de la segunda versión del cubo de datos para Colombia.</t>
  </si>
  <si>
    <t xml:space="preserve">* Se realizaron reuniones a fin de concretar un convenio  MADS  - IAvH (SIB) para la elaboración de un Dash Board de cifras de biodiversidad a nivel de especie a cargo del SIB y con participación del SINCHI y PNN
*Elaboración del documento Estrategias plan de acción SIAC, para ser incorporado en el sistema de gestión integrada.
</t>
  </si>
  <si>
    <t>Conforme al plan de contratación y el Plan Operativo Anual, desde la subdirección de Estudios Ambientales en el mes de enero y febrero se llevó a cabo la definición de la necesidad para la contratación de un apoyo en la elaboración del informe.  A su vez, se avanzó en la definición de los temas a incluir dentro del mismo.</t>
  </si>
  <si>
    <t>Conforme al plan de contratación y el POA, desde la Subdirección de Estudios Ambientales se definió la necesidad de la contratación de profesionales que puedan apoyar la segunda fase de mejoramiento de las operaciones estadísticas tanto en calidad de aire como en RESPEL. Dicha contratación se ha estimado para el segundo semestre del año. De igual manera, la Subdirección de Estudios Ambientales ha formulado y hecho seguimiento al plan de mejora de la auditoría interna sobre esta temática.</t>
  </si>
  <si>
    <t>La Subdirección ha hecho seguimiento al Plan de Mejora formulado luego de la auditoría de la Oficina de Control Interno del IDEAM, con las propuestas para el seguimiento de las mejoras estadísticas.</t>
  </si>
  <si>
    <t>* Se realizó la selección de opciones de muestreo para la implementación del IFN en 2016 para las regiones Andes, Caribe, Orinoquía, Amazonía, Pacífico y ecosistemas costeros 
* Se realizó un taller para la revisión de costos y ejecución de actividades del IFN para las regiones Pacífico y Amazonía. (Se puede consultar las evidencias en la siguiente ruta:  
Adicional Exp. 201610202811200001E - Conv. 087/16 - Humbold.)</t>
  </si>
  <si>
    <t>Avance Mayo - Junio %</t>
  </si>
  <si>
    <t>Justificación a 30 de Junio</t>
  </si>
  <si>
    <t>Total avance a Junio 30</t>
  </si>
  <si>
    <t>Se publica en la web el PAAC el día 31 de marzo de 2016.
Web: http://www.ideam.gov.co/web/atencion-y-participacion-ciudadana/transparencia-y-acceso-a-informacion-publica/planes/plan-anticorrupcion-y-atencion-al-ciudadano?p_p_id=110_INSTANCE_ZlGjmvsWDJ9t&amp;p_p_lifecycle=0&amp;p_p_state=normal&amp;p_p_mode=view&amp;p_p_col_id=column-1&amp;p_p_col_count=1&amp;_110_INSTANCE_ZlGjmvsWDJ9t_struts_action=%2Fdocument_library_display%2Fview_file_entry&amp;_110_INSTANCE_ZlGjmvsWDJ9t_redirect=http%3A%2F%2Fwww.ideam.gov.co%2Fweb%2Fatencion-y-participacion-ciudadana%2Ftransparencia-y-acceso-a-informacion-publica%2Fplanes%2Fplan-anticorrupcion-y-atencion-al-ciudadano%2F-%2Fdocument_library_display%2FZlGjmvsWDJ9t%2Fview%2F563709%3F_110_INSTANCE_ZlGjmvsWDJ9t_redirect%3Dhttp%253A%252F%252Fwww.ideam.gov.co%252Fweb%252Fatencion-y-participacion-ciudadana%252Ftransparencia-y-acceso-a-informacion-publica%252Fplanes%252Fplan-anticorrupcion-y-atencion-al-ciudadano%253Fp_p_id%253D110_INSTANCE_ZlGjmvsWDJ9t%2526p_p_lifecycle%253D0%2526p_p_state%253Dnormal%2526p_p_mode%253Dview%2526p_p_col_id%253Dcolumn-1%2526p_p_col_count%253D1&amp;_110_INSTANCE_ZlGjmvsWDJ9t_fileEntryId=586601</t>
  </si>
  <si>
    <t>NO TIENE META PARA ESTE AÑO</t>
  </si>
  <si>
    <t xml:space="preserve">Documento elaborado </t>
  </si>
  <si>
    <t>Gestión para la implementación de radar meteorológico para el monitoreo y seguimiento de las lluvias en tiempo real.</t>
  </si>
  <si>
    <t>Informes de gestión adelantados</t>
  </si>
  <si>
    <t>Adquirir equipos multimedia para difusión contenidos digitales  comunicación interna y externa.</t>
  </si>
  <si>
    <t>Adquirir Hardware y Software, para divulgación Grupo de Comunicaciones.</t>
  </si>
  <si>
    <t>Eficiencia</t>
  </si>
  <si>
    <t>Efectividad</t>
  </si>
  <si>
    <t>Eficacia</t>
  </si>
  <si>
    <t>Se empezó el análisis de la información disponible en el banco de datos SISDHIM.</t>
  </si>
  <si>
    <t>Programo los scripts para la corrida WRF en modo clima alta resolución (10kmX10km) y generó un script para el cálculo y visualización de divergencia en superficie y altura mensual, bimestral y trimestral. Inicia el proceso de migración para corrida operativa.</t>
  </si>
  <si>
    <t>Debido a que se han estado atendiendo otros temas inherentes al tema de química de la atmósfera, no se ha logrado avanzar en este aspecto</t>
  </si>
  <si>
    <t>Se realizó el cálculo estadístico en número de eventos de sequía y cálculo de los períodos de retorno de la serie del índice seleccionado. Se calcularon las tendencias de las serie de precipitación. El consultor entrego informe técnico, tablas y figuras de soporte.</t>
  </si>
  <si>
    <t>La Universidad Nacional de Colombia ya entregó el primer entregable donde presenta control de calidad aplicado a los datos diarios de la temperatura.</t>
  </si>
  <si>
    <t>En el marco del Convenio 004 de 2012 (Ideam- Fondo Adaptación), se  llevó a cabo la gestión logística para realizar las visitas a los tres puntos previstos de emplazamiento de los radares meteorológicos como parte del proceso Licitatorio 003 de 2016 adelantado desde el Fondo Adaptación (23/05/2016 Visita Bahía Málaga, 25/05/2016 San José del Guaviare, 27/05/2016 Barrancabermeja). En las visitas se contó con la participación de funcionarios del Fondo Adaptación, IDEAM, Ecopetrol, FAC, Armada Nacional, Ejercito Nacional y los potenciales proponentes. Dichas visitas tuvieron por objeto conocer las condiciones técnicas y logísticas por parte de los posibles proponentes a fin de poder estimar los costos al momento de presentar su oferta en el marco del citado proceso. Adicionalmente, desde el IDEAM se ha venido apoyado el proceso  precontractual que adelanta el Fondo Adaptación para la adquisición de los radares meteorológicos, en el sentido de gestionar la respuesta a observaciones técnicas que han surgido a los pliegos borrador de la licitación por parte de los posibles oferentes. Así mismo, se generaron y se remitieron a  la Armada Nacional, Ejercito Nacional y Ecopetrol, las propuestas de minuta para la suscripción de convenios a fin de oficializar de los terrenos para el emplazamiento de los tres radares meteorológicos.</t>
  </si>
  <si>
    <t>Informe monitoreo de medios de comunicación del IDEAM elaborado</t>
  </si>
  <si>
    <t>Se está revisando la información existente en el IDEAM de los trabajos realizados en el tema de reingeniería de la red.</t>
  </si>
  <si>
    <t>La Subdirección consolidó las cifras sobre el estado de avance en la implementación del Inventario Nacional de PCB a 21 de junio de 2016. En este se muestra la información correspondiente a los periodos de balance 2012, 2013, 2014 y 2015, que a la fecha los usuarios han realizado el cierre del formato en el Inventario Nacional de PCB.  Se dió inicio al informe de PCB para el periodo de balance 2014.
Soportes: X:\Estudios Ambientales\ORDENAMIENTO AMBIENTAL DEL TERRITORIO\2016\Planeación\Indicadores POA bimensuales\3. Soportes Mayo-Junio</t>
  </si>
  <si>
    <t xml:space="preserve">La transmisión a 30 de junio de 2016 es de 12.565 registros (2.046 del RUA Manufacturero, 110 del inventario PCB  y 10.409 de RESPEL), superando antes de finalizar el año, la meta propuesta de 12.000 registros en estado transmitido por las autoridades ambientales.  Este logro ha sido el resultado del envío por parte de la Subdirección, del estado de la transmisión a cada autoridad ambiental y del apoyo solicitado al Ministerio de Ambiente y Desarrollo Sostenible, para la mejora en la oportunidad de reporte de la información.
Soportes: X:\Estudios Ambientales\ORDENAMIENTO AMBIENTAL DEL TERRITORIO\2016\Planeación\Indicadores POA bimensuales\3. Soportes Mayo-Junio
</t>
  </si>
  <si>
    <t>Se tienen a la fecha 190 laboratorios acreditados y 30 OEC autorizados
Soportes: X:\Estudios Ambientales\ORDENAMIENTO AMBIENTAL DEL TERRITORIO\2016\Planeación\Indicadores POA bimensuales\3. Soportes Mayo-Junio</t>
  </si>
  <si>
    <t xml:space="preserve">La última versión de la base de datos de SISAIRE fue entregada  en abril por la Oficina de Informática del IDEAM. En dicho mes fue procesada nuevamente mediante la herramienta R para generar las versiones más recientes de gráficas y tablas que permitieron continuar con su depuración y análisis.  se recibieron las siguientes bases de datos adicionales: Área Metropolitana del Valle de Aburrá (AMVA), Corporación Autónoma Regional para la Defensa de la Meseta de Bucaramanga, (CDMB) Secretaría Distrital de Ambiente de Bogotá (SDA).  Para AMVA se logró gestionar información del incidente de calidad del aire presentado este año para ser incluido en el informe.
Soportes: X:\Estudios Ambientales\ORDENAMIENTO AMBIENTAL DEL TERRITORIO\2016\Planeación\Indicadores POA bimensuales\3. Soportes Mayo-Junio
</t>
  </si>
  <si>
    <t>El Grupo de Tercera Comunicación siguió con la consolidación de información, el cálculo de emisiones por sector y los inventarios departamentales.  A su vez, en el tema de vulnerabilidad se levantó información y se definió la metodología de análisis.  Estos son insumos fundamentales para los contenidos del protocolo.</t>
  </si>
  <si>
    <t xml:space="preserve">El contenido del boletín del mes de marzo indica algunos impactos que ha dejado el conflicto en Colombia en términos de aporte al cambio climático indicando así mismo los dividendos ambientales que dejará la paz en el país. En el boletín del mes de abril se hace síntesis sobre los países que firmaron el acuerdo de Paris que fue aprobado por 177 países en diciembre de 2015.  Se hace una primera revisión con el coordinador de tercera comunicación para precisar los documentos que alimentarán la meta de la Subdirección en consonancia con lo aprobado en el Comité Directivo de Tercera Comunicación. </t>
  </si>
  <si>
    <t xml:space="preserve">Se definieron los contenidos del boletín de calidad del aire con la Subdirección.  </t>
  </si>
  <si>
    <t xml:space="preserve">El reporte de registros en estado transmitido por parte de las autoridades ambientales entre los meses de Marzo y Abril corresponde al siguiente: 
MARZO: RUA manufacturero: 2 Registros; RESPEL: 409 Registros 
ABRIL: RUA manufacturero: 9; Registros RESPEL: 949 Registros 
TOTAL ENERO-ABRIL: 1.734 Registros.  </t>
  </si>
  <si>
    <t>La Subdirección avanzó en el acompañamiento del registro de PCB para el periodo de balance 2015.  De igual manera, presentó el contenido del informe del periodo de balance 2013 en la rendición de cuentas del IDEAM realizada en el mes de abril.  En relación al informe del periodo de balance 2014, se cuenta con el apoyo financiero del MADS para dicha tarea.</t>
  </si>
  <si>
    <t xml:space="preserve">Se llevó a cabo la depuración de datos del SISAIRE con el lenguaje de programación R. Con base en este proceso se hizo envío de oficios a autoridades con observaciones de las posibles inconsistencias identificadas. </t>
  </si>
  <si>
    <t>Mantenimiento evolutivo SIRH y SNIF
Desarrollo RUA Mercurio
Servicios Web para interoperabilidad con VITAL.                                                                                  Evidencias: X:\Informatica\General\Indicadores Gestión 2016\Indicador 1\Ind1_EvidenciasPOA</t>
  </si>
  <si>
    <t>1, Módulo Comisiones en fase final ajustes
Evidencias: X:\Informatica\General\Comisiones\pruebas, http://172.16.1.63:8080/ideam_comisiones/</t>
  </si>
  <si>
    <t>Contratación reparación UPS circuito 2 del data center.                                                                                           Evidencia: X:\Informatica\General\Precontractual 2016\11_Mantenimiento_UPS_40KVA\2.Contractual\Reporte_Servicio_PEI.pdf</t>
  </si>
  <si>
    <t xml:space="preserve">Se realizó revisión y selección de metodologías, ejercicio cuantitativo preliminar y socialización. Se realizó la identificación de información disponible para el cálculo de la recarga. </t>
  </si>
  <si>
    <t>Verificación y validación de aforos líquidos, aforos sólidos, perfiles transversales y consolidación de las Curvas de Gasto  para generación de caudales. Avance en la Verificación de los registros de Niveles a partir de las observaciones de Limnímetro (LM), Limnígrafo (LG) y registrados automáticos de niveles-sensores sónicos (RAN) de todas las estaciones de la Red Básica Nacional.</t>
  </si>
  <si>
    <t>Se generó concurso de méritos para la contratación de la actividad</t>
  </si>
  <si>
    <t>Diagnóstico de los equipos de laboratorio existentes</t>
  </si>
  <si>
    <t>Se analizó parte de la información de calidad de 2015 y se realizó documento con esta información. Se está haciendo el análisis de las muestras de bioindicación.</t>
  </si>
  <si>
    <t>Se analizó parte de la información de calidad de 2015 y se realizó documento con esta información.</t>
  </si>
  <si>
    <t xml:space="preserve">Se ha compilado elementos de modelación orientada a alertas e inundaciones, como insumo. </t>
  </si>
  <si>
    <t>Se avanzó en el procesamiento de la información disponible para Ayapel, San Marcos, Caimito y San Benito.</t>
  </si>
  <si>
    <t>Se realizaron talleres con instituciones y con funcionarios y directivos asociadas a la gestión y evaluación del riesgo</t>
  </si>
  <si>
    <t>Se ha analizado situación del nodo CAR Cundinamarca para optimizar su funcionamiento</t>
  </si>
  <si>
    <t>Se han realizado talleres de Capacitación (taller CRA - Barranquilla, se realizó taller regional en Bogota ( 9 y 10 de junio  y en Cali (23 y 24 de junio)</t>
  </si>
  <si>
    <t>Sedes adecuadas</t>
  </si>
  <si>
    <t>Durante los meses de mayo y junio de 2016 no se proyectaron actividades de este tipo.</t>
  </si>
  <si>
    <t>Se realizo la actualizacion de 81 documentos del SGI, se proponen ajustes al mapa de procesos, y se termina el desarrollo del modelo de planeacion del IDEAM.
Vease: 
http://sgi.ideam.gov.co/planeacion-institucional/-/document_library_display/b1l4LYggmqrg/view/621061?_110_INSTANCE_b1l4LYggmqrg_redirect=http%3A%2F%2Fsgi.ideam.gov.co%2Fplaneacion-institucional%3Fp_p_id%3D110_INSTANCE_b1l4LYggmqrg%26p_p_lifecycle%3D0%26p_p_state%3Dnormal%26p_p_mode%3Dview%26p_p_col_id%3Dcolumn-1%26p_p_col_count%3D1</t>
  </si>
  <si>
    <t>Avance Julio - Agosto %</t>
  </si>
  <si>
    <t>Total avance a Agosto 30</t>
  </si>
  <si>
    <t>Justificación a 31 de Agosto</t>
  </si>
  <si>
    <t xml:space="preserve">* Se han establecido sesenta y cuatro (64) conglomerados de parcelas a nivel nacional, regiones de los Andes, Caribe, Orinoquia, Amazonia y Pacífico y una (1) parcela permanente de una (1) hectárea, esta última en el Pacífico 
* Del 25 de julio al 5 de agosto se llevó a cabo el taller de entrenamiento en aspectos relacionados con los procesos de aseguramiento de calidad en el marco de la implementación del IFN el cual contó con la participación de expertos del servicio forestal de EEUU.
* Diseño de formularios de campo para el registro de información en la plataforma OpenForis 
* 80% de la información levantada en 2015 migrada a la base de datos
* 81% de la información de conglomerados levantados en 2016 en base de datos
* Se realizaron reuniones de socialización del Inventario Forestal Nacional con el Ministerio de Agricultura y Desarrollo Rural en las que se presentó el proyecto, sus alcances, variables para las cuales se generará información y usos de la misma
</t>
  </si>
  <si>
    <t>El grupo de Servicios Administrativos realizo solicito a cada una de las coordinaciones el estado actual de su infraestructura.</t>
  </si>
  <si>
    <t>Construcción  fase I de laboratorio</t>
  </si>
  <si>
    <t>En reunión del grupo de Servicios Administrativos, Oficina Asesora Jurídica y Secretaría General se definió que para la vigencia 2016, serán adecuadas las siguientes sedes: Duitama, Edificio Principal y adecuación de laboratorio de calidad ambiental Fontibón.</t>
  </si>
  <si>
    <t>Construcción  Fase I Laboratorio de Calidad Ambiental Puente Aranda y adecuación y mantenimiento de las sedes y oficinas a nivel nacional.</t>
  </si>
  <si>
    <t>Se han seleccionado las estaciones que se tendrán en cuenta para generar los indicadores a nivel regional y nacional.</t>
  </si>
  <si>
    <t>Se esta diseñando los algoritmos de cálculo para generar los indicadores.</t>
  </si>
  <si>
    <t>Está en revisión interna la primera versión del documento generado. Este documento inicial se elaboró en el marco del contrato 106 de 2016.</t>
  </si>
  <si>
    <t>A Agosto 31 se dispone de 1 mapa de inundación,  de la población de Montelíbano (Córdoba)</t>
  </si>
  <si>
    <t>Se cuenta con mapas de amenaza por inundación para  Ayapel, San Marcos, Caimito y San Benito.</t>
  </si>
  <si>
    <t>Se realizaron las reuniones  entre el grupo consultor de Deltares (recursos de cooperación Internacional), el contratista nacional para tal fin y las entidades nacionales. El documento final esta en elaboración. Se presenta como soporte del avance el documento preliminar. Los recursos que estaban previstos para esta actividad se redireccionarán.</t>
  </si>
  <si>
    <t>Se han realizado talleres de Capacitación (taller CRA - Barranquilla, se realizó taller regional en Bogota ( 9 y 10 de junio  y en Cali (23 y 24 de junio). El quinto taller se realizó en julio en AMVA -  Medellín. Se cuenta con listas de asistencia y soportes disponibles talleres.</t>
  </si>
  <si>
    <t>Como avance al documento final:
Se consolidó cuadro que incluye los elementos de investigación en el marco misional del IDEAM. Se elaboró protocolo para documentos de carácter científico. En el marco del contrato 205 de 2016. Se anexa como soporte el primer informe de este contrato que contiene los avances descritos</t>
  </si>
  <si>
    <t>Se ha hecho la contratación de un profesional para el desarrollo del plan de mejoramiento de las operaciones estadísticas de monitoreo y seguimiento de la calidad del aire , en este sentido Se elaboró el CALENDARIO PARA LA DIFUSIÓN ANUAL DEL INFORME DEL ESTADO DE LA CALIDAD DEL AIRE EN COLOMBIA  de forma coordinada con los profesionales del grupo Sisaire, De acuerdo al plan de mejoramiento establecido entre el IDEAM y DANE, para el hallazgo 3. PE_LD se instauran dos actividades, entre las que se encuentra “Establecer métodos de control para dar cumplimiento al calendario de difusión” y como producto el anexo al documento metodológico sobre el "Diseño de Métodos  y  Mecanismos para el Control de Calidad". Una vez revisados los lineamiento s del DANE y la documentación con que contaba la operación estadística, se decidió elaborar un documento adicional denominado “Plan de Difusión de los Productos del Procesamiento Estadístico del Sisare”, que reemplaza al anexo del documento metodológico sobre Diseño de Métodos  y  Mecanismos para el Control de Calidad" y permite dar cumplimiento  a la primera actividad a realizar para el levantamiento del hallazgo.</t>
  </si>
  <si>
    <t>A partir de los resultados obtenidos del cruce de datos de concentraciones de contaminantes atmosféricos con variables meteorológicas, el 19 de julio de 2016 se llevó a cabo, con el apoyo de la Ingeniera Ana María Hernández, una reunión de socialización de resultados con el Subdirector de Meteorología, Franklyn Ruiz y los profesionales Henry Benavides y Luis Barreto, pertenecientes a la misma dependencia.
La propuesta de presentación para la respectiva socialización fue enviada a la Ingeniera Ana María Hernández el 19 de julio de 2016. 
Con base en la consulta entregada por la Oficina de Informática del IDEAM en el mes de julio, se realizó un nuevo procesamiento de la información mediante la herramienta de programación R con el objetivo de identificar novedades en la base de datos de SISAIRE. Los cambios corresponden principalmente a los resultados de la gestión llevada a cabo con las autoridades ambientales en meses pasados en cuanto a la revisión de posibles inconsistencias en relación con los datos de calidad del aire de 2015 y con los datos meteorológicos de 2011 a 2015.
De igual manera se continuo con la gestión en las autoridades ambientales para la información de datos de los sistemas de calidad del aire.</t>
  </si>
  <si>
    <t xml:space="preserve">Teniendo en cuenta que la información oficial con la cual se elaborará el Informe  Nacional  Generación  y Manejo  de Residuos o Desechos Peligrosos  en Colombia  Año  2015 sólo se puede  bajar de la plataforma del IDEAM hasta el 9 de septiembre del 2016, se realizaron los siguientes avances  a corte 31 de agosto:
• Introducción (Se presenta un borrador el cual será alimentado y revisado permanentemente, con la información que se obtenga dentro del proceso de construcción del documento)
• Antecedentes (Se elaboró grafica con la información encontrada en la página www. basel.int, sobre la generación de residuos peligrosos a nivel mundial)
• CAPITULO 3: 
Como avance del capítulo 3 se presenta la siguiente información: 
1. Plantilla para elaborar los gráficos de generación de residuos peligros por jurisdicción de Autoridad Ambiental año 2015)
2. Plantillas para procesamiento de datos por autoridad ambiental
</t>
  </si>
  <si>
    <t>No se han presentado avances dentro de la actividad, se sigue asistiendo a las reuniones del COT y se ha apoyado la creación del estatuto de uso adecuado del territorio. En este mismo sentido se comenzó la elaboración de un documento con conceptos sobre ordenamiento ambiental del territorio y la competencia del IDEAM en temas de ordenamiento con otras entidades que requieran servicios</t>
  </si>
  <si>
    <t>La transmisión a 31 de Agosto de 2016 es de 13579 registros ( 2323 del RUA Manufacturero, 264 del inventario PCB  y  10.992 de RESPEL), superando antes de finalizar el año, la meta propuesta de 12.000 registros en estado transmitido por las autoridades ambientales.  Este logro ha sido el resultado del envío por parte de la Subdirección, del estado de la transmisión a cada autoridad ambiental y del apoyo solicitado al Ministerio de Ambiente y Desarrollo Sostenible, para la mejora en la oportunidad de reporte de la información.</t>
  </si>
  <si>
    <t xml:space="preserve">Se continua con el análisis de los datos enviados por las autoridades para la elaboración del siguiente documento con el boletín de calidad del Aire. </t>
  </si>
  <si>
    <t>Se tienen a la fecha 192 laboratorios acreditados y 30 OEC autorizados
Soportes: X:\Estudios Ambientales\ORDENAMIENTO AMBIENTAL DEL TERRITORIO\2016\Planeación\Indicadores POA bimensuales\3. Soportes Mayo-Junio</t>
  </si>
  <si>
    <t>Aparte de los boletines mensuales emitidos por parte del Grupo de Tercera Comunicación Nacional  Julio y Agosto (14 y  15)  se encuentran en proceso de diagramación y edición los documentos de análisis cienciométrico, el documento ABC de cambio climático igualmente se encuentra en proceso de diagramación</t>
  </si>
  <si>
    <t>APROPIADO</t>
  </si>
  <si>
    <t>EJECUTADO</t>
  </si>
  <si>
    <t xml:space="preserve"> </t>
  </si>
  <si>
    <t>El proceso de la información incluye los años 2015 y 2016. La operación de la red se inició en el mes de abril y a agosto se ha adelantado el proceso de información, teniendo en cuenta que la información hidrológica se verifica de manera anual. El avance de los meses procesados del 2015 va en 71% y del 2016 en el 25%, para los dos años van en 49%.</t>
  </si>
  <si>
    <t>Se entregaron a la oficina asesora jurídica los estudios previos con todos los soportes para adelantar el proceso para el contrato interadministrativo con el INM.</t>
  </si>
  <si>
    <t>Se continua revisando la información existente en el IDEAM de los trabajos realizados en el tema de reingeniería de la red.</t>
  </si>
  <si>
    <t xml:space="preserve">*Se actualizaron 8 documentos del Sistema de Gestión Integrado, los cuales se encuentran publicados en el siguiente link http://sgi.ideam.gov.co/mapa-de-procesos.
*Se realizaron reuniones con los lideres de cada uno de los sistemas de gestión que se manejan en el Instituto con el fin de articularlos al SGI.
*Se están llevando a cabo dos reuniones por mes del Equipo Técnico Operativo del SGI, con el fin de mantener el Sistema de Gestión Integrado del Instituto y realizar concientización de los diferentes sistemas de gestión a los funcionarios y contratistas. 
*Se realizo mejora al mapa de procesos del Instituto. 
</t>
  </si>
  <si>
    <t>META CUMPLIDA</t>
  </si>
  <si>
    <t xml:space="preserve">RECOMENDACIONES </t>
  </si>
  <si>
    <t xml:space="preserve">el porcentaje de ejecución para el rubro de funcionamiento fue de un 56% y de inversión fue de 48% a 31 de agosto de 2016
</t>
  </si>
  <si>
    <t>Se tramitó ante las dependencias del ciclo financiero la disponibilidad presupuestal para la adquisición de los equipos para difusión de contenidos digitales.
Evidencia: Expediente No. 201610202721300018E en ORFEO</t>
  </si>
  <si>
    <t>Durante los meses de julio y agosto de 2016 no se proyectaron actividades de este tipo.</t>
  </si>
  <si>
    <t>Para la adquisición del hardware y software de Comunicaciones se adelantó el trámite para propuesta al mercado, la cual no contó con proponentes, por lo cual está pendiente por contratar.</t>
  </si>
  <si>
    <t>%</t>
  </si>
  <si>
    <t>Se trabaja en procesamiento preliminar de la información disponible</t>
  </si>
  <si>
    <t>Justificación a 28 de Febrero</t>
  </si>
  <si>
    <r>
      <t xml:space="preserve">Con base en la planeación realizada en el año 2015, en el mes de enero se realizó la etapa pre contractual para que en el mes de febrero se realizará la contratación del profesional para la actualización del informe del estado de la calidad del aire con datos correspondientes al año 2015. Como resultado de este proceso se contrató al profesional Oscar Julián Guerrero. </t>
    </r>
    <r>
      <rPr>
        <sz val="8"/>
        <color indexed="10"/>
        <rFont val="Calibri"/>
        <family val="2"/>
        <scheme val="minor"/>
      </rPr>
      <t>Donde se encuentras las evidencias?</t>
    </r>
  </si>
  <si>
    <r>
      <t xml:space="preserve">Para la elaboración del informe RESPEL correspondiente al periodo 2012-2014 y conforme a los indicadores establecidos de los informes de RESPEL de los años anteriores y de acuerdo con la resolución 1362 de 2007 artículo 10 y demás que el IDEAM ha considerado pertinentes, se realizó una lectura de los registros transmitidos por parte de las Autoridades Ambientales Regionales, se analizaron y se hicieron figuras, tablas y mapas. Para la elaboración del Informe  2013-2015 se estableció dentro del plan de contratación la necesidad de contratar un profesional para ejecutar esta actividad.  Esta contratación se tiene programada para el segundo semestre del año. </t>
    </r>
    <r>
      <rPr>
        <sz val="8"/>
        <color indexed="10"/>
        <rFont val="Calibri"/>
        <family val="2"/>
        <scheme val="minor"/>
      </rPr>
      <t>Evidencias?</t>
    </r>
  </si>
  <si>
    <r>
      <t xml:space="preserve">Para lograr la mejor selección de la contratación de la consultoría para establecer los lineamientos para el Ordenamiento de la Orinoquía, se ha ejecutado desde la Subdirección de Estudios Ambientales un protocolo para llevar a cabo la mejor contratación. En este sentido se ha determinado elaborar un recorrido bibliográfico para obtener información que trascienda en el mejor producto posible. Los documentos sobre los cuales se ha hecho recorrido bibliográfico son entre otros, el decreto 2372 de 2010 en el cual se establece la zonificación de áreas protegidas en Colombia, análisis de dinámicas de cambio de las coberturas de la tierra en Colombia Escala 1:100.000, documento CONPES 3797 Orinoquía, Zonificación mediante estrategias de participación del INVEMAR, boletín de suelos de la FAO (zonificación agroecológica) </t>
    </r>
    <r>
      <rPr>
        <sz val="8"/>
        <color indexed="10"/>
        <rFont val="Calibri"/>
        <family val="2"/>
        <scheme val="minor"/>
      </rPr>
      <t>Evidencias?</t>
    </r>
  </si>
  <si>
    <r>
      <t xml:space="preserve">Durante el 2016 se han llevado a cabo 4 reuniones de la COT en las cuales ha participado la subdirección de Estudios Ambientales. La Comisión de Ordenamiento Territorial es el órgano formado por la Ley 1454 de 2011, el cual sirve como órgano asesor de planeación para la toma de decisiones en el ordenamiento territorial. En este sentido la Subdirección ha venido participando activamente en las reuniones con el fin de identificar demanda de necesidades de las diferentes entidades y evitar la duplicidad de esfuerzos y de trabajos. Las reuniones a las que se asistió fueron: 1. reunión sobre temas marino costeros y articulación plan de acción COT 2. Primera sesión de la estrategia accesibilidad a la información 3. Estado de Avance del Ordenamiento Territorial en el marco de la ley 1454/11 4. Segunda sesión de la estrategia de accesibilidad a la información. </t>
    </r>
    <r>
      <rPr>
        <sz val="8"/>
        <color indexed="10"/>
        <rFont val="Calibri"/>
        <family val="2"/>
        <scheme val="minor"/>
      </rPr>
      <t>Evidencias?</t>
    </r>
  </si>
  <si>
    <r>
      <t>El reporte de entidades a los Registros (es decir registros en estado transmitido) es el siguiente: 
ENERO: RUA manufacturero: 0 Registros; RESPEL: 68 Registros.
FEBRERO: RUA manufacturero: 1 Registro; RESPEL 297 Registros.
TOTAL ENERO-FEBRERO: 366 registros.</t>
    </r>
    <r>
      <rPr>
        <sz val="8"/>
        <color indexed="10"/>
        <rFont val="Calibri"/>
        <family val="2"/>
        <scheme val="minor"/>
      </rPr>
      <t xml:space="preserve"> Evidencias?</t>
    </r>
  </si>
  <si>
    <r>
      <t xml:space="preserve">Se adelantó en el mes de febrero la contratación  del profesional de apoyo en  calidad del aire.  Dentro del alcance contractual se tiene programado el primer boletín para el mes de junio. </t>
    </r>
    <r>
      <rPr>
        <sz val="8"/>
        <color indexed="10"/>
        <rFont val="Calibri"/>
        <family val="2"/>
        <scheme val="minor"/>
      </rPr>
      <t>Ruta evidencias?</t>
    </r>
  </si>
  <si>
    <r>
      <t>Se tienen a la fecha 180 laboratorios acreditados y 30 laboratorios autorizados (</t>
    </r>
    <r>
      <rPr>
        <sz val="8"/>
        <color indexed="10"/>
        <rFont val="Calibri"/>
        <family val="2"/>
        <scheme val="minor"/>
      </rPr>
      <t xml:space="preserve"> El indicador no puede pasar de 110%) Evidencias?</t>
    </r>
  </si>
  <si>
    <r>
      <t xml:space="preserve">Se tienen a la fecha 183 laboratorios acreditados y 30 laboratorios autorizados. </t>
    </r>
    <r>
      <rPr>
        <sz val="8"/>
        <color indexed="10"/>
        <rFont val="Calibri"/>
        <family val="2"/>
        <scheme val="minor"/>
      </rPr>
      <t xml:space="preserve"> </t>
    </r>
  </si>
  <si>
    <r>
      <t xml:space="preserve">El grupo de acreditación comienza estudio de mercado para el desarrollo de las pruebas de laboratorio en el que se identifica la demanda de clientes. </t>
    </r>
    <r>
      <rPr>
        <sz val="8"/>
        <color indexed="10"/>
        <rFont val="Calibri"/>
        <family val="2"/>
        <scheme val="minor"/>
      </rPr>
      <t>Evidencias?</t>
    </r>
  </si>
  <si>
    <r>
      <t xml:space="preserve">El grupo de tercera Comunicación del Informe de Cambio Climático, ha entregado boletines mensuales desde el mes de julio de 2015. El contenido de los documentos tiene un resumen de los avances a nivel nacional para la creación y consolidación de la tercera comunicación. El informe de enero contiene algunas cifras sobre los escenarios departamentales y los cambios en temperatura. El boletín del mes de febrero por su parte contiene información sobre las reuniones adelantadas con el grupo de expertos del Panel Intergubernamental de cambio climático y algunos adelantos sobre lo que se verá en la reunión de la COP 21. </t>
    </r>
    <r>
      <rPr>
        <sz val="8"/>
        <color indexed="10"/>
        <rFont val="Calibri"/>
        <family val="2"/>
        <scheme val="minor"/>
      </rPr>
      <t>Evidencias?</t>
    </r>
  </si>
  <si>
    <r>
      <t xml:space="preserve">El Grupo de Tercera Comunicación avanza en la consolidación del inventario de GEI nacional (1990-2012) y los respectivos inventarios departamentales.   Asimismo, en el levantamiento de información y desarrollo metodológico para los análisis de vulnerabilidad ante el cambio climático.  El inventario será un insumo para los temas de mitigación y los análisis de vulnerabilidad servirán para la identificación de medidas adaptativas.  En el Comité Directivo de TCN, se aprobó la elaboración de dos protocolos: Inventario GEI y Vulnerabilidad, documentos que hacen parte de la meta de la Subdirección. </t>
    </r>
    <r>
      <rPr>
        <sz val="8"/>
        <color indexed="10"/>
        <rFont val="Calibri"/>
        <family val="2"/>
        <scheme val="minor"/>
      </rPr>
      <t>Evidencias?</t>
    </r>
  </si>
  <si>
    <t>Estadísticas año 2015. La actualización de la información se está desarrollando entre los funcionarios de la Subdirección de Hidrología con el apoyo de los contratistas de las áreas operativas y Bogotá (a través de contratos de prestación de servicios: 088 de 2016 y 090 de 2016). 
La actualización de las curvas IDF (actividad que no se realiza anualmente) se está desarrollando a partir de contrato 113 de 2016 con Universidad Nacional  Sede Bogotá</t>
  </si>
  <si>
    <t>Se tiene lista la carpeta con estudios previos, análisis de riesgo, análisis del Sector y se espera aprobación por parte del comité de contratación para comenzar la contratación de la Calificación de la Evaluación de Pruebas de Desempeño.  Los documentos soporte para la etapa pre contractual están en revisión de la oficina jurídica, previa su aprobación en Comité de Contratación
Soportes: X:\Estudios Ambientales\ORDENAMIENTO AMBIENTAL DEL TERRITORIO\2016\Planeación\Indicadores POA bimensuales\3. Soportes Mayo-Junio</t>
  </si>
  <si>
    <t>El contenido del boletín del mes de Mayo primer paso para adaptarse, en este documento se presentan apartes sobre los documentos de regionalización del inventario y los protocolos para el inventario en temas como ganadería, Energía y quemas de biomasa.  
Soportes: X:\Estudios Ambientales\ORDENAMIENTO AMBIENTAL DEL TERRITORIO\2016\Planeación\Indicadores POA bimensuales\3. Soportes Mayo-Junio</t>
  </si>
  <si>
    <t>MATRIZ DE INDICADORES POA 2016</t>
  </si>
  <si>
    <t>Total avance a Febrero  29</t>
  </si>
  <si>
    <t>Se adelantó el concurso de méritos No. 01 de 2016 participando en las funciones del comité evaluador en el componente técnico dando respuesta a las observaciones y aportando la evaluación técnica. Dicho concurso esta publicado en el SECOP en el siguiente link: ttps://www.contratos.gov.co/consultas/detalleProceso.do?numConstancia=16-15-5325533
El contrato que resulte del concurso de méritos contribuirá con LA ELABORACIÓN DE LA GUÍA METODOLÓGICA PARA LA IDENTIFICACIÓN Y DELIMITACIÓN DE ZONAS DE RECARGA DE SISTEMAS ACUÍFEROS</t>
  </si>
  <si>
    <t>Caracterización de la dinámica de sedimentos en diez subzonas hidrográficas.</t>
  </si>
  <si>
    <t xml:space="preserve">Aporte documentos para elaboración del contrato Oficina Juridica entre IDEAM-UNAL MANIZALES: Acta de inicio contrato 112/2016 el 15/04/2016; Expediente Orfeo 201610202720600001E. Preparación de información de acuerdo con solicitud </t>
  </si>
  <si>
    <t xml:space="preserve">Entrega primer informe: "Cronograma, primera reunión técnica, criterios y selección de Subzona hidrográfica de la Orinoquía" (Orfeo 20169910056762) y complementaciones solicitadas por el IDEAM a dicho informe (Orfeo 20169910069132). IDEAM aportó todos los insumos, datos e información disponible ( Orfeo 20163000001291). </t>
  </si>
  <si>
    <t>Reunión Técnica Grupo IDEAM-UNAL MANIZALES socialización avances, discusión metodologías a utilizar para la modelación de los sedimentos en la Subzona de la Orinoquía y concertación de contenidos del documento “Erosión, transporte y Depósito de sedimentos a nivel de cuenca como una herramienta para la gestión.     Entrega Informe 2: Avances en los documentos formulación proyecto ”Erosión, transporte y Depósito de sedimentos a nivel de cuenca como una herramienta para la gestión” y “Aspectos técnicos de la modelación hidrosedimentológica en una zona hidrográfica de la Orinoquia”.  Orfeos 20169910069132 y 20169910104092 del expediente  201610202720600001E</t>
  </si>
  <si>
    <t>Elaboración dos estudios previos para apoyar análisis, evaluación y validación calidad de información hidrológica; Análisis del sector; Análisis de riesgo; Análisis propuesta técnico económica; aporte documentos para elaboración de contratos; actas de inicio contratos 088/2016 y 090/2016. Expedientes Orfeo 201610202705900092E y   201610202705900091E</t>
  </si>
  <si>
    <t>Inventarios y diagnóstico información hidrológica (variables Niveles, Caudales y Sedimentos) año 2015 áreas operativas 1, 2, 3, 4, 5, 6, 9 y 10; Preparación información atención de PQRS; Validación de caudales año 2014 Area Operativa 8 e información definitiva base de datos Bogotá de Niveles y Caudales .                                   Evidencias en los expedientes mencionados y en la banco de datos SINFO de IDEAM-Bogotá</t>
  </si>
  <si>
    <t>Consolidar información de la red y el programa  nacional de aguas subterráneas.</t>
  </si>
  <si>
    <t>Se adelantó el concurso de méritos No. 01 de 2016 participando en las funciones del comité evaluador en el componente técnico dando respuesta a las observaciones y aportando la evaluación técnica. Dicho concurso esta publicado en el SECOP en el siguiente link: ttps://www.contratos.gov.co/consultas/detalleProceso.do?numConstancia=16-15-5325533
El contrato que resulte del concurso de méritos contribuirá con ADELANTAR ACTIVIDADES PARA LA IMPLEMENTACIÓN DEL PROGRAMA NACIONAL DE MONITOREO DEL RECURSO HÍDRICO EN SU COMPONENTE DE AGUA SUBTERRÁNEA EN RELACIÓN CON EL INVENTARIO DE PUNTOS DE AGUAS SUBTERRÁNEAS EN PUERTO GAITÁN, META</t>
  </si>
  <si>
    <t>Se realizó ajuste a los términos de la contratación para el desarrollo de la actividad</t>
  </si>
  <si>
    <t>Se adelanta el contrato 222-2016 el busca apoyar la continuación de las actividades de implementación de la red básica nacional de agua subterránea. Durante este periodo se avanzado en la definición de los nuevos puntos donde se requiere la instalación de estaciones Isotópicas (Quibdó, Bahía Solano, Macarena, Cúcuta y Arauca). Se hizo un diagnóstico del estado actual de los convenios y se inició la gestión para suscribir los que están finalizados.</t>
  </si>
  <si>
    <t>Plan estratégico del Laboratorio de Calidad Ambiental</t>
  </si>
  <si>
    <t>Documentos con elementos de análisis para planear la implementación de un sistema de alertas tempranas de calidad de agua</t>
  </si>
  <si>
    <t>Se realizó documento con análisis inicial de contexto, marco normativo y orientación para planear un sistema de Alerta Temprana por Calidad (capitulo de informe contrato 106 de 2016</t>
  </si>
  <si>
    <t>Se generó documento con reporte anual (para Año 2014) de información de Calidad de agua. En el marco del contrato 106 de 2016 (se Anexa soporte ANEXO1. BOLETÍN CALIDAD DEL AGUA EN COLOMBIA_2014.pdf este indicador corresponde al capitulo 6 del producto adjunto y corresponde a las variables asociadas al ICA). El Laboratorio suministró la información de Calidad de agua como insumo para este documento. Se están realizando los muestreos de calidad del agua y bioindicación como insumos para el Informe. Orfeo20169910029752 y 20169910028492</t>
  </si>
  <si>
    <t>Se cumplió con el 50% que corresponde a uno de los documentos (esta parte corresponde al contrato 106 de 2016),  quedando pendiente la parte de bioindicación que está a cargo del grupo de Laboratorio de Calidad. (el porcentaje de avance está en proporción del volumen de muestras de físico - química respecto al de bioindicación)</t>
  </si>
  <si>
    <t>Con el avance realizado (esta parte corresponde al contrato 106 de 2016),  quedando pendiente la parte de bioindicación que está a cargo del grupo de Laboratorio de Calidad. (el porcentaje de avance está en proporción del volumen de muestras de físico - química respecto al de bioindicación)</t>
  </si>
  <si>
    <t>Mapas de crecientes súbitas en dos departamentos.</t>
  </si>
  <si>
    <t>Inicio de los contratistas quienes elaboraran los mapas de amenazas por inundación, revisión de información existente, cartografía, imágenes Lidar, información Hidrometeorológica.</t>
  </si>
  <si>
    <t xml:space="preserve">A la fecha, se dispone de la  Modelación Hidrológica e Hidráulica del río San Jorge. Y la Modelación del río Cauca entre Caucasia y  Guaranda. </t>
  </si>
  <si>
    <t>Se inicia con el trámite mediante la elaboración de la carpeta para la contratación de un hidrólogo configurador de la plataforma Delf-FEWS la cual fue radicada en la oficina de jurídica con número 20163000000893. Por solicitud de jurídica se archiva este proceso el día 25 de febrero del 2016.</t>
  </si>
  <si>
    <t>El 29 de Marzo se reactiva la contratación del hidrólogo configurador principal bajo el mismo radicado 20163000000893, e inicia el contrato el 6 de abril de 2016. Se inicia con los trámites de contratación del hidrólogo configurador 2 y 3, sin embargo solo se firma el contrato del hidrólogo configurador 2 el 11 de abril de 2016, debido a que la persona seleccionada para realizar las labores del configurador 3 rechaza el contrato porque se le presenta una mejor oportunidad labora. Por lo anterior, fue necesario iniciar con el proceso de entrevistas y selección de la persona nuevamente. Durante este periodo se ha avanzado en el análisis de la información disponible en tiempo real y cuasi real para la configuración de los modelos hidráulicos de la Mojana y del río Magdalena en el sector Salgar-Barrancabermeja.</t>
  </si>
  <si>
    <t xml:space="preserve">Se avanza en: 1) la esquematización de los modelos hidráulicos en la parte baja del Rio Cauca (sector entre la Coquera y las varas) 2) Esquematización del modelo hidrológico de la cuenca Alta del Río San Jorge para su incorporación a FEWS
De manera adicional a la meta establecida se avanza en al actualización del Modelo Hidráulico en el río Magdalena, 
</t>
  </si>
  <si>
    <t>Se avanza en: 1) Se configuran en la versión stand Alone los modelos del río San Jorge (hidrológico e hidráulico), el modelo hidrológico de la Coquera 2) se configura el modelos hidráulico entre Salgar y Barrancabermeja  luego de su recalibración.</t>
  </si>
  <si>
    <t>Implementación del plan estratégico del centro nacional de modelación.</t>
  </si>
  <si>
    <t>Se apoya con consultas sobre la información cargada en los nodos, se documentan casos de uso de requerimientos para mejoras y nuevas funcionalidades Ruta de evidencias: 
X:\Hidrologia\SEGUIMIENTO_POA\POA_2016\Evidencias matriz de indicadores corte abril</t>
  </si>
  <si>
    <t>Durante 2015 se instalaron los siguientes nodos: CORPOGUAVIO, CODECHOCÓ, CORALINA, CORPOAMAZONIA, CARSUCRE, CORMACARENA, CORPORINOQUIA Y CDA. En 2016 se reactivo nodo de CAR a solicitud de la entidad. Actualmente se cuenta con 16 nodos operando, se cumplió la meta de implementación de nodos, las actividades y recursos en 2016 se orientan a la operación de los nodos y mejoramiento de la operación del SIRH. 
Se realizó contratación de personal para desarrollo de actividades. Para monitorear el funcionamiento de los nodos se genera informe semanal de estado de operación de nodos. Se inició proceso de sincronización de datos pendientes. 
Para este efecto  se cuenta con los siguientes contratos:
089 (líder técnico, soporte y mantenimiento del SIRH),  227 (sincronización datos de nodos), 231 (cargue masivo desde Excel y serv. web),  221 (disponibilidad de nodos),  223 (mejoras a usabilidad y reportes)</t>
  </si>
  <si>
    <t>Se realiza apoyo a capacitaciones en CDA y CORPOBOYACA para uso del SIRH ( se considera como 1 taller regional). Se remiten cartas de invitación a los 5 talleres regionales a las corporaciones, se adjunta programación Ruta de evidencias: 
X:\Hidrologia\SEGUIMIENTO_POA\POA_2016\Evidencias matriz de indicadores corte abril</t>
  </si>
  <si>
    <t>Realizar actividades para fortalecer  el  grupo de investigación del Ideam reconocido por Colciencias y desarrollar actividades para mejorar la investigación, del instituto de hidrología, meteorología y estudios ambientales Ideam</t>
  </si>
  <si>
    <t>Se mejoró el análisis de requerimientos para la definición de los productos y actividades requeridas, que incluye los elementos de investigación en el marco misional del IDEAM</t>
  </si>
  <si>
    <t>El 9 de abril se realizó la presentación ante el comité científico del SINA de la propuesta de tabla de contenido del documento. De igual manera, se comenzó el proceso precontractual para el ingreso del profesional encargado de apoyar la elaboración del Informe.</t>
  </si>
  <si>
    <t>Se recibió la propuesta del IIAP sobre los contenidos del informe, así mismo, se desarrollo una propuesta de respuesta al mismo, se definieron los Estudios Previos para la contratación del profesional de apoyo para la consolidación del IEARNN y se avanzó en la consolidación y revisión de documentos que alimentarían el informe.
Soportes: X:\Estudios Ambientales\ORDENAMIENTO AMBIENTAL DEL TERRITORIO\2016\Planeación\Indicadores POA bimensuales\3. Soportes Mayo-Junio\1. Publicaciones Periódicas (informes)\1. Informe EARN</t>
  </si>
  <si>
    <t>Se ha hecho la recopilación de información de los diferentes indicadores que se van a integrar al informe. De igual manera se ha comenzado la recepción de información de los institutos que conforman el SINA, tales como el IAvH y el INVEMAR. Se han llevado a cabo las reuniones para hacer la revisión del avance del informe con la subdirectora y el equipo encargado de la elaboración del informe.</t>
  </si>
  <si>
    <t>Desarrollo de la segunda fase del plan de mejoramiento de las operaciones estadísticas,  Registro de Generación y Manejo de Residuos o Desechos Peligrosos – RESPEL y del Subsistema de Información sobre la calidad del Aire – SISAIRE; se consolidarán las versiones finales del conjunto de documentos de metodología general desarrollados en la primera fase, así mismo el desarrollo de las acciones y productos señalados según cronograma del plan de mejoramiento (4 actividades AIRE y 8 actividades RESPEL)</t>
  </si>
  <si>
    <t>La Subdirección ha documentado la segunda fase con el envío al Departamento Administrativo Nacional Estadístico - DANE de los documentos elaborados en el marco del Plan de Mejoramiento.  Así mismo, ha participado en las reuniones de seguimiento a los planes de mejoramiento organizados por la Subdirección de Ecosistemas, Grupo SIAC, y ha completado los formatos de seguimiento al plan de mejoramiento.  De otra parte, se formularon los Estudios Previos para la contratación de la mejora estadística para el proceso de calidad del aire.
Soportes: X:\Estudios Ambientales\ORDENAMIENTO AMBIENTAL DEL TERRITORIO\2016\Planeación\Indicadores POA bimensuales\3. Soportes Mayo-Junio</t>
  </si>
  <si>
    <t>se hizo la descarga de las sábanas de información de los meses de Julio y Agosto las cuales son el insumo para la elaboración del informe. Cabe resaltar que la información enviada por las autoridades puede ser transmitida hasta el día 31 de Julio.</t>
  </si>
  <si>
    <t>Procesar y analizar los datos de Generadores de Residuos o Desechos Peligrosos correspondientes al 2014-2015 y apoyar la construcción del informe nacional de Generación y Manejo de Residuos o Desechos Peligrosos – RESPEL (2013-2014-2015)</t>
  </si>
  <si>
    <t>El día 31 de Mayo de 2016, el Ministerio de Ambiente desde la Dirección de Asuntos Sectorial y Urbanos hizo envío de los comentarios a la primera versión del Informe de RESPEL.  Para el mes de Mayo y Junio se recopilaron dichos comentarios, se analizaron y se envío una nueva versión ajustada para revisión final.  De acuerdo con el porcentaje de transmisión de los registros a 30 de junio de 2016 del periodo de balance 2015, se considera pertinente avanzar con la elaboración del informe 2013 a 2015.
Soportes: X:\Estudios Ambientales\ORDENAMIENTO AMBIENTAL DEL TERRITORIO\2016\Planeación\Indicadores POA bimensuales\3. Soportes Mayo-Junio</t>
  </si>
  <si>
    <t>* Documento de Análisis y orientaciones para  zonificación por regiones y conflictos ambientales
* Mapas de conflicto de uso de los recursos naturales por región</t>
  </si>
  <si>
    <t>Documento preliminar con identificación de conflictos de uso en la región de la Orinoquía.</t>
  </si>
  <si>
    <t>Continúan las reuniones con la Comisión de Ordenamiento Territorial para la definición del Estatuto de uso del suelo en Colombia, en donde se definen las preguntas y alcance de la misma.
Soportes: X:\Estudios Ambientales\ORDENAMIENTO AMBIENTAL DEL TERRITORIO\2016\Planeación\Indicadores POA bimensuales\3. Soportes Mayo-Junio</t>
  </si>
  <si>
    <t>Gestión del conocimiento en calidad del aire</t>
  </si>
  <si>
    <t>Se hace la primera publicación del boletín de calidad de aire "Contaminación atmosférica" en la pagina web del instituto
Soportes: X:\Estudios Ambientales\ORDENAMIENTO AMBIENTAL DEL TERRITORIO\2016\Planeación\Indicadores POA bimensuales\3. Soportes Mayo-Junio</t>
  </si>
  <si>
    <t xml:space="preserve"> Se hace la publicación de formulario para inscripción de pruebas de desempeño por parte del grupo de acreditación de la Subdireccion de Estudios Ambientales. </t>
  </si>
  <si>
    <t xml:space="preserve">Se ha hecho la adjudicación del proponente para la calificación de las pruebas y fue adjudicado un contrato por  $78822000. Los proponentes han recibido la información por parte del IDEAM y se espera retroalimentación por parte del proponente para aclarar dudas en la generación de los informes. </t>
  </si>
  <si>
    <t xml:space="preserve">Generar información relevante para el conocimiento del cambio climático en Colombia </t>
  </si>
  <si>
    <t>Documentos generados</t>
  </si>
  <si>
    <t>Planes de adaptación y mitigación  para el cambio climático en las regiones</t>
  </si>
  <si>
    <t>El documento final del inventario de gases de efecto invernadero se encuentra consolidando cálculos, de igual manera se tienen los documentos de los consultores para los protocolos, de esta manera se espera que se comience el trabajo de diagramación y edición para tener el documento final la primera semana del mes de Noviembre</t>
  </si>
  <si>
    <t xml:space="preserve">
*Detección del cambio en la cobertura vegetal leñosa para el periodo 2000-2014 para el 70% del territorio continental colombiano.
*Generación del Mapa de Alertas Tempranas de Deforestación para el segundo semestre de 2015.
*Evaluación de la exactitud temática del mapa de cambio en la cobertura boscosa en la  Amazonía colombiana para el periodo 2013-2014.
*Descarga  y apilamiento del 30% de imágenes Landsat 7 ETM y Landsat 8 OLI  del 1 de enero de 2014 al 31 de diciembre de 2014.
* Implementación en el servidor vblock de un algoritmo de normalización de imágenes Landsat.
*Detección del cambio en la cobertura vegetal leñosa para el periodo 2000-2014 para el 85% del territorio continental colombiano.</t>
  </si>
  <si>
    <t>* Generación del boletín de alertas tempranas de deforestación del segundo semestre 2015 e impresión
* Generación de alertas tempranas de deforestación del primer trimestre 2016  - 90% avance
* Evaluación de la exactitud temática del mapa deforestación 2013 y 2014
* Reprocesamiento de imágenes landsat 2014 -2015 - avance 95%
* Respuesta a los evaluadores del anexo técnico del nivel de referencias de emisiones por deforestación</t>
  </si>
  <si>
    <t>* Versión preliminar de la estimación de la deforestación para el periodo 2014-2015 a nivel nacional, se realiza el proceso de revisión final de los resultados.  
     El preprocesamiento,  procesamiento  y generación del compuesto anual de deforestación para el 2015 está finalizado.
*  Generación de las Alertas Tempranas de Deforestación para el Primer y Segundo Trimestre de 2016 usando imágenes MODIS.
*  Generación de Alertas Tempranas de Deforestación para el área de interés de Corazón de la Amazonia usando imágenes Sentinel 1a y 1b.</t>
  </si>
  <si>
    <t>* Se están realizando las gestiones necesarias ante el Ministerio del Interior para revisar el tema de la implementación del IFN en áreas de resguardos indígenas y territorios colectivos
* Una vez revisados los puntos de muestreo con cada uno de los institutos se seleccionaron otros dadas las circunstancias de orden público y accesibilidad de algunos de los definidos inicialmente.
* Se logró consolidar la firma del convenio con el Instituto Alexander von Humboldt para el levantamiento del IFN en las regiones Caribe, Andes y Orinoquia. (Evidencias: Exp. 201610202811200002E)</t>
  </si>
  <si>
    <t xml:space="preserve">* Se formalizaron los contratos de SINCHI e IIAP para la implementación del Inventario Forestal Nacional en la Amazonía y el Pacífico respectivamente.
* Del 8 al 11 de junio se llevó a cabo el taller de entrenamiento con las brigadas que realizarán los levantamientos en las regiones Andina, Caribe y Orinoquia en el cual participaron 22 personas de las diferentes instituciones facilitadoras, el IAvH y el IDEAM con el fin de estandarizar métodos antes de iniciar los trabajos de campo. Dicho taller se realizó en Bogotá (parte teórica) y Guasca (parte práctica).
* Se sostuvieron reuniones con funcionarios de la Dirección de consulta previa, de la Dirección de Asuntos Indígenas, Rom y Minorías y de la Dirección de Asuntos para Comunidades Negras, Afrocolombianas, Raizales y Palenqueras. Resultado de dichas jornadas de discusión desde las diferentes dependencias del Ministerio del Interior, se indicó que dada la naturaleza del IFN no se requiere realizar un proceso de consulta previa toda vez que su ejecución no implica una afectación a los territorios habitados por las comunidades y lo más importante porque con la implementación del IFN se está dando cumplimiento a uno de los objetivos misionales por los cuales fue creado el IDEAM,
* Del 14 al 18 de junio en la estación experimental El trueno localizada en San José del Guaviare, se llevó a cabo el taller de entrenamiento con las brigadas del Instituto SINCHI, al cual asistieron 22 personas, además del personal de las brigadas de la Fundación Orinoquia Biodiversa encargadas de realizar los levantamientos en la Orinoquia. Dicho taller se realizó previo al inicio de labores de campo para 2016 con el fin de estandarizar metodologías entre los asistentes.
</t>
  </si>
  <si>
    <t xml:space="preserve"> -Se efectuó el proceso precontractual para la contratación de dos personas naturales para: Realizar el análisis y documentación de los insumos temáticos (geomorfología, geología, coberturas de la tierra y suelos) y de la modelación de susceptibilidad general del terreno a los movimientos en masa de 22 planchas del Bloque 2, siguiendo la metodología del Servicio Geológico Colombiano, en desarrollo del proyecto “Mapa Nacional de Susceptibilidad y Amenaza Relativa por Movimientos en Masa” para apoyar la elaboración la documentación del bloque  II, correspondiente a 22 planchas .
 -Elaboración y aprobación de los estudios previos para la contratación de dos personas naturales para realizar la documentación del bloque  II, correspondiente a 22 planchas. 
- Se acopió la información técnica requerida para la documentación de  las planchas del Bloque 2. 
(Se puede consultar las evidencias en los Exp. 201610202705900099E y 201610202705900128E)</t>
  </si>
  <si>
    <t xml:space="preserve">  - Se firmaron los contratos 140 y 149 de 2016 para Realizar el análisis y documentación de los insumos temáticos (geomorfología, geología, coberturas de la tierra y suelos) y de la modelación de susceptibilidad general del terreno a los movimientos en masa de 22 planchas del Bloque 2.
 - Se dispone de la cartografía digital y la GDBase, de susceptibilidad general del terreno a los movimientos en masa  y los insumos temáticos  plancha a plancha del bloque II, para 22 planchas, disponibles para realizar  los análisis y la documentación.
Se dispone del cronograma y plan operativo para la elaboración de la documentación de la documentación técnica del bloque 2.
 - Se dispone de  la documentación de 1 de las 22 planchas del bloque II, entregada al SGC para comentarios y observaciones.
(Se puede consultar las evidencias en los Exp. 201610202705900099E y 201610202705900128E)</t>
  </si>
  <si>
    <t xml:space="preserve">*Se realizaron tres salidas de campo, dos al glaciar Conejeras en el volcán nevado  Santa Isabel  y una para el glaciar Ritacuba Blanco en la sierra nevada El Cocuy o Gücán.
*Se avanzó en la documentación de 5 de las 22 planchas del bloque II, entregada al SGC para comentarios y observaciones. (Se puede consultar las evidencias en los Exp. 201610202705900099E y 201610202705900128E).
*Generación de la versión preliminar del documento técnico de actualización de la clasificación (jerárquica y sistemática) a utilizar en campo para el establecimiento de la LB de degradación de suelos por salinización.
*Generación de la versión preliminar  del documento técnico con la propuesta del sistema de muestreo de suelos a utilizar en campo para el establecimiento de la LB de degradación de suelos por Salinización.
*Se adelantaron los trabajos de campo para la zonificación de la degradación de suelos por salinización en los departamentos del Huila, Quindío, Valle del Cauca y Cauca.
*Generación del documento técnico con los resultados de la identificación y evaluación de la información documental y cartográfica oficial disponible para la elaboración de la Línea base de degradación de suelos por salinización.
* Generación del documento técnico preliminar del modelo lógico y cartográfico para la zonificación, análisis y evaluación de los procesos degradación de los suelos por salinización en Colombia. Los avances se pueden consultar en X:\Ecosistemas\1-SUELOS Y TIERRAS\2016\Info Suelos\Contrato 092 de 2016\Informes 2016\Informe Mayo 2016. </t>
  </si>
  <si>
    <t xml:space="preserve">Mediante el contrato 092 IDEAM - UDCA, se avanzó en la  elaboración de los insumos técnicos para establecer la línea base de degradación de suelos por salinización en Colombia a escala 1:100.000, Fase II, con los siguientes productos a)Documento técnico del segundo informe de los trabajos de campo realizados en el área Hidrográfica Magdalena -  Cauca.
b) Informe técnico consolidado de la información documental y cartográfica disponible para la elaboración de la línea base de degradación de suelos por salinización.
c)Cobertura digital y base de datos estructurada y consolidada de cada uno de los insumos técnicos (biofísicos y socioeconómicos) con su respectivo control de calidad cartográfico y temático (coberturas digitales de uso del suelo, distritos de riego y calidad del agua, proyectos agrícolas, mineros, entre otros).
d)Cobertura digital de los trabajos de campo y los resultados de los análisis fisicoquímicos de suelos y calidad de aguas, levantados en campo en la fase II, consolidado. e)Cobertura digital de avance de la zonificación de los procesos de degradación de suelos por salinización del área hidrográfica Magdalena Cauca, escala 1:100,000, formato Shape File y GDB.  Los avances se pueden consultar en X:\Ecosistemas\1-SUELOS Y TIERRAS\2016\Info Suelos\Contrato 092 de 2016\Informes 2016\Informe Julio 2016. 
</t>
  </si>
  <si>
    <t>* Se firmó contrato No. 114 con la Universidad de los Andes para "Desarrollar la segunda versión de un Cubo de Datos de imágenes de sensores remotos como herramienta funcional y operativa para maximizar el uso de datos de Observación de la Tierra en el IDEAM". Propuesta para la ingesta de los datos utilizando otros conjunto de datos satelitales. Evaluación preliminar de necesidades de  hardware y recurso humano para la incorporación de nuevos conjuntos de datos en el cubo de datos.</t>
  </si>
  <si>
    <t>* Se realizaron las reuniones de planificación MADS - IDEAM, para la  definición de actividades a fin de dar cumplimiento a los metas propuestas para 2016
* Se realizó la revisión de la propuesta de  batería de indicadores Ideam  realizada en consultoría del año 2015 y se seleccionaron 30 indicadores para actualizar Hoja metodológica 
* Se realizaron aproximadamente cinco reuniones temáticas con la subdirección de Estudios Ambientales a fin de determinar la estrategia y alcance de la contratación del  SIUR unificado. con fin a construir el RETC</t>
  </si>
  <si>
    <t>* Se inicio el proceso de elaboración de estudios previos para el mantenimiento técnico y de contenidos del portal SIAC, el equipo contará con un web master, una editora y un diseñador gráfico
* Se realizaron dos talleres con las corporaciones Corpoboyacá, CAR Cundinamarca y Corpoguavio donde se presentaron los servicios actuales del SIAC y se realizó una encuesta sobre los procesos de gestión de información ambiental y uso de subsistemas, a fin de avanzar en la estandarización del documento de lineamientos.
* Se realizó una reunión con Corpoamazonia, para revisión de los formatos de captura de información</t>
  </si>
  <si>
    <t xml:space="preserve">* Se actualizó la plantilla principal del portal Web del SIAC, atendiendo recomendaciones de la oficina de Informática del IDEAM, se diagramaron nuevos contenidos lo cuales están en proceso de edición 
* Elaboración y envío de los boletines SIAC correspondientes a los meses de julio y agosto
* Realización del Taller: Herramientas para la gestión de la información ambiental los días 23 y 24 de agosto con representantes de las corporaciones CORMACARENA, Corpoguavio, Corpochivor, Corpoboyacá y Secretaría Distrital de Ambiental.
* Elaboración de un afiche divulgativo general sobre los subsistemas del SIAC y uno particular sobre el subsistema Registro Único Ambiental.
* Elaboración de un material multimedia sobre servicios de información en el SIAC
</t>
  </si>
  <si>
    <t>* Se realizaron dos  reuniones a fin de concretar definir actividades concretas, seleccionara corporaciones ambientales para implementar salidas regionales y entidades aportantes de información para el Dash Board de cifras de biodiversidad
* Se inicio el proceso contractual para  la actualización del servicio de información del catálogo de mapas del SIAC</t>
  </si>
  <si>
    <t>Se subieron  a la geodatabase,  a los servicios y al visor institucional  las siguientes capas: Densidad de Energía Eólica a 10 metros Anual durante el periodo 2000-2010, Densidad de Energía Eólica a 10 metros Mensual durante el periodo 2000-2010, Densidad de Energía Eólica a 100 metros de altura Anual durante el periodo 2000-2010, Densidad de Energía Eólica a 100 metros de altura Mensual durante el periodo 2000-2010, Densidad de Energía Eólica a 150 metros de altura Anual durante el periodo 2000-2010, Densidad de Energía Eólica a 150 metros de altura Mensual durante el periodo 2000-2010, Densidad de Energía Eólica a 50 metros de altura Anual durante el periodo 2000-2010, Densidad de Energía Eólica a 50 metros de altura Mensual durante el periodo 2000-2010, Densidad de Energía Eólica a 80 metros de altura Anual durante el periodo 2000-2010, Densidad de Energía Eólica a 80 metros de altura Mensual durante el periodo 2000-2010. Así mismo se publicaron los metadatos en el gestor de metadatos geonetwork de las 10 capas enumeradas anteriormente.
(Evidencias: http://www.ideam.gov.co/geoportal)</t>
  </si>
  <si>
    <t>Se subieron  a la geodatabase,  a los servicios y al visor institucional  las siguientes capas: Densidad de Energía Eólica a 200 metros Anual durante el periodo 2000-2010, Densidad de Energía Eólica a 200 metros Mensual durante el periodo 2000-2010, Densidad de Energía Eólica a 250 metros Anual durante el periodo 2000-2010, Densidad de Energía Eólica a 250 metros Mensual durante el periodo 2000-2010, Densidad del Aire Anual durante el periodo 2000-2010, Densidad del Aire Mensual durante el periodo 2000-2010, Desviación Estándar según Weibull para la Velocidad del Viento Anual durante el periodo 2000-2010, Desviación Estándar según Weibull para la Velocidad del Viento Mensual durante el periodo 2000-2010, Desviación Estándar Típica Anual durante el periodo 2000-2010, Desviación Estándar Típica Mensual durante el periodo 2000-2010. Así mismo se publicaron los metadatos en el gestor de metadatos geonetwork de las 10 capas enumeradas anteriormente.
(Evidencias: http://www.ideam.gov.co/geoportal)</t>
  </si>
  <si>
    <t>Se eliminaron 200 metadatos del sistema de gestión de metadatos geonetwork, que no tenían información en la base de datos geográfica. Se subieron a la geodatabase y se dispusieron en geoservicios, las siguientes capas: Función Gama 1+1k Anual durante el periodo 2000-2010, Función Gama 1+1k Mensual durante el periodo 2000-2010, Función Gama 1+2k Anual durante el periodo 2000-2010, Función Gama 1+2k Mensual durante el periodo 2000-2010, Función Gama 1+3k Anual durante el periodo 2000-2010, Función Gama 1+3k Mensual durante el periodo 2000-2010, Función Gama 1+4k Anual durante el periodo 2000-2010, Velocidad del viento a 10 metros de altura Anual durante el periodo 2000-2010, Velocidad del viento a 10 metros de altura Mensual durante el periodo 2000-2010, Velocidad del Viento a 50 Metros de Altura Anual durante el periodo 2000-2010, Velocidad del Viento a 50 Metros de Altura Mensual durante el periodo 2000-2010, Velocidad del Viento a 80 Metros de Altura Anual durante el periodo 2000-2010, Velocidad del Viento a 80 Metros de Altura Mensual durante el periodo 2000-2010, Velocidad del Viento a 100 Metros de Altura Anual durante el periodo 2000-2010, Velocidad del Viento a 100 Metros de Altura Mensual durante el periodo 2000-2010, Velocidad del Viento a 150 Metros de Altura Anual durante el periodo 2000-2010, Velocidad del Viento a 150 Metros de Altura Mensual durante el periodo 2000-2010, Velocidad del Viento a 200 Metros de Altura Anual durante el periodo 2000-2010, Velocidad del Viento a 200 Metros de Altura Mensual durante el periodo 2000-2010, Velocidad del Viento a 250 Metros de Altura Anual durante el periodo 2000-2010, Velocidad del Viento a 250 Metros de Altura Mensual durante el periodo 2000-2010, Velocidad del Viento de Máxima Energía Anual durante el periodo 2000-2010, Velocidad del viento de máxima energía mensual durante el periodo 2000-2010.</t>
  </si>
  <si>
    <t>Se eliminaron 600  metadatos del sistema de gestión de metadatos geonetwork, que no tenían información en la base de datos geográfica. Se  revisaron e hicieron observaciones a los documentos de la Infraestructura de datos espaciales sobre  políticas de calidad de información geográfica, custodia de información geográfica, disposición, acceso y uso de la información geográfica, producción de información geográfica y  propiedad intelectual, derechos de autor. Se han realizado procesos de mantenimiento y actualización a los geoservicios., se dispuso en la geodatabase en los geoservicios y en el visor la capa de coberturas de paramos, se realizo la presentación del visor institucional al Departamento Nacional de Planeacion. Se actualizo la capa del catalogo Nacional de estaciones. Se realizo la revisión y organización de la información se aptitud agroclimática decadal para labores agrícolas durante el periodo 1981-2010, Clasificación climática de Koppen durante el periodo 1981-2010, Índice hídrico de thomthwaile durante el periodo 1981-2010, lluvias máximas absolutas en 24 horas periodo de retorno de 10 años periodo 1981-2010,  lluvias máximas absolutas en 24 horas periodo de retorno de 20 años periodo 1981-2010,luvias máximas absolutas en 24 horas periodo de retorno de 30 años periodo 1981-2010, lluvias máximas absolutas en 24 horas periodo de retorno de 40 años periodo 1981-2010, lluvias máximas absolutas en 24 horas periodo de retorno de 50 años periodo 1981-2010, lluvias máximas absolutas en 24 horas periodo de retorno de 100 años periodo 1981-2010, Precipitación total trimestral promedio multianual durante el periodo 1981-2010, Precipitación decadal promedio multianual durante el periodo 1981-2010,Regimen pluviométrico de Colombia durante el periodo 1981-2010, Sequia durante el periodo abril de 1976 a julio de 1977. Sequia durante el periodo julio de 1982 a diciembre de 1983, Sequia durante el periodo julio de 2002 a abril de 2003.</t>
  </si>
  <si>
    <t>Se han publicado el boletines climático de mayo y junio en:
http://www.ideam.gov.co/web/tiempo-y-clima/climatologico-mensual.
El boletín del altiplano cundiboyacense al día se estima que este para el 21 de julio de 2016</t>
  </si>
  <si>
    <t>Efecto de la variabilidad climática en los  cambios de los regímenes de precipitación</t>
  </si>
  <si>
    <t>El Grupo de Meteorología Aeronaútica elabora horariamente reportes meteorológicos para la aeronavegación y sus reportes a nivel horario están publicados y actualizados en este enlace:
http://bart.ideam.gov.co/metares/</t>
  </si>
  <si>
    <t>Se realizó implementación de la predicción climática con el modelo ensamblado de la NOAA en baja resolución para precipitación y temperatura media del aire.</t>
  </si>
  <si>
    <t xml:space="preserve">Nota Técnica sobre evidencias de cambio climático
</t>
  </si>
  <si>
    <t>En este momento se están definiendo las estaciones que se tendrán en cuenta para generar los indicadores a nivel regional y nacional.</t>
  </si>
  <si>
    <t>Se comenzó a definir las estaciones del IDEAM, las cuales van a incluirse en el algoritmo en mención</t>
  </si>
  <si>
    <t>Nota Técnica  sobre la sequia en Colombia</t>
  </si>
  <si>
    <t>Se ha recibido por parte del contratista el avande del estudio, que comprende el resumen de la bibliografía concerniente a la sequía y sus indicadores y se consolidó la base de datos con la que se harán los cálculos posteriores. Existe el informe técnico, aunque no se ha pasado la cuenta de cobro.</t>
  </si>
  <si>
    <t>Se elaboraron los balances hídricos, se obtuvieron los índices de déficit y se calcularon los fechas óptimas de siembra de acuerdo con el período de crecimiento.</t>
  </si>
  <si>
    <t>Actualizar variables meteorológicas del banco de datos.</t>
  </si>
  <si>
    <t>Estaciones con control de calidad y con información de precipitación las 24 horas</t>
  </si>
  <si>
    <t>La Fundación Universitaria Los Libertadores en su reporte del 29 de junio presentó la evaluación de 120,545 gráficas diarias de precipitación para 55 estaciones. En el caso del control de calidad se evidenciaron datos atípicos de temperaturas extremas en 59 estaciones. Con respecto a la base de datos de nivel del mar, entregaron las series niveladas de Tumaco, Buenaventura y Cartagena y se instaló el software SLP64 para control de calidad de la información.</t>
  </si>
  <si>
    <t>La Fundación Universitaria Los Libertadores en su reporte del 6 de septiembre presentó la evaluación de 172,155 gráficas diarias de precipitación para 55 estaciones. De las 59 estaciones donde se encontraron datos atípicos, se corrigieron valores de temperatura y precipitación de 47 estaciones; labor realizada con el apoyo de las Áreas Operativas 1, 2, 3, 4, 6 y 8.</t>
  </si>
  <si>
    <t>El proceso se encuentra en la Oficina Asesora Jurídica para el trámite de contratación con la Universidad Nacional de Colombia (Departamento de Estadística)</t>
  </si>
  <si>
    <t>La Universidad Nacional de Colombia entrego las serie diaria de temperatura media, mínima y máxima para el período 1974-2014 en formato Excel.</t>
  </si>
  <si>
    <t>El proceso de la información incluye los años 2015 y 2016, dado que no se alcanza a recoger toda la información del año anterior. A la fecha el avance de los meses procesados del 2015 va en 62% y del 2016 en el 6%. La operación y mantenimiento de la red se inició en el mes de abril, solo se procesa la información que llega vía correo.</t>
  </si>
  <si>
    <t>El proceso de la información incluye los años 2015 y 2016. La operación de la red se inició en el mes de abril y a junio se realizó la visita a todas las estaciones de la red. El avance de los meses procesados del 2015 va en 70% y del 2016 en el 18%, para los dos años van en 46%.</t>
  </si>
  <si>
    <t>No se ha iniciado la operación y manteniendo de la red, motivo por el cual no se ha actualizado tecnológicamente ninguna estación sinóptica. En plan de contratación se tiene programado la adquisición de equipos para el cumplimiento de la meta, renglones 34 y 53. Se esta elaborando los estudios previos. Con el proyecto Fondo Adaptación se van a actualizar tecnológicamente estaciones sinópticas.</t>
  </si>
  <si>
    <t>En el mes de abril  se inició la operación y manteniendo de la red. En plan de contratación, renglones 34 y 53, se programaron para la adquisición de equipos para la red automática. Los estudios previos se entregaron a la oficina asesora jurídica para realizar la compra por Bolsa Mercantil. Con el proyecto Fondo Adaptación se van a actualizar tecnológicamente estaciones sinópticas.</t>
  </si>
  <si>
    <t>Ya se realizó el contrato para la adquisición de los equipos. El grupo de automatización cuenta con los equipos para las cinco estaciones sinópticas. Dos estaciones se tienen programadas para el mes de julio y las otras tres están pendientes del permiso para las instalación en el segundo semestre del año.</t>
  </si>
  <si>
    <t>Se instalaron las estaciones de los aeropuertos El Edén - Armenia y Alfonso López - Valledupar. Están pendientes por permiso las de los aeropuertos de las ciudades de Santa Marta, Ibagué y Neiva.</t>
  </si>
  <si>
    <t>Se entregaron a la oficina asesora jurídica los estudios previos con los soportes para adelantar el proceso de contratación para la reubicación de las 13 estaciones meteorológicas convencionales, de acuerdo con el estudio de precios del mercado. Se tiene programado en julio iniciar el proceso con la publicación de prepliegos.</t>
  </si>
  <si>
    <t>Se encuentra en trámite el proceso de licitación pública N° o1 de 2016 para la instalación de 13 estaciones convencionales meteorológicas: 6 en el AO - 06 - Duitama, $ en AO - 04 - Neiva y 3 en AO - 09 - Cali. El proceso se debe adjudicar en septiembre.</t>
  </si>
  <si>
    <t>Se realizaron visitas a las instalaciones del IDEAM por parte de los expertos del Instituto Nacional de Metrología - INM, con el fin de realizar el diagnóstico de la situación actual para presentar la propuesta para el convenio e implementar las acciones establecidas en el 2014,</t>
  </si>
  <si>
    <t>En el mes junio el Instituto Nacional de Metrología. INM presentó la propuesta para adelantar para el desarrollo de actividades científicas y tecnológicas en el marco de un programa de asistencia técnica metrológica, para acompañar técnicamente al Instituto en los procesos de calibración de tiempo, tensión y corriente DC, volumen, presión, temperatura y humedad.</t>
  </si>
  <si>
    <t>Plan Estratégico Red Hidrológica, Meteorológica y Ambiental  del IDEAM</t>
  </si>
  <si>
    <t>Se encuentra en discusión el direccionamiento y la metodología que será empleada para dicha formulación</t>
  </si>
  <si>
    <t xml:space="preserve">En el marco del Convenio 004 de 2012 suscrito entre el IDEAM y Fondo Adaptación, desde el Fondo Adaptación el pasado 01 de diciembre de 2015 fue publicada la Convocatoria Cerradara 03 de 2015 para la adquisición de tres radares meteorológicos  la cual fue declarada fallida el pasado 17 de febrero de 2016, dado que  no se presento oferta alguna. En este orden de ideas el IDEAM y el Fondo Adaptación  avanzaron en la estructuración de los nuevos Términos y Condiciones Contractuales para adelantar una nueva convocatoria bajo la modalidad de Invitación Abierta, la cual será publicada nuevamente en el mes de mayo de 2016. Para llevar a cabo lo anterior previamente se adelanto un proceso de retroalimentación del proceso  con los proponentes que hacían parte de la lista cerrada a fin de conocer las circuncias por las cuales no se presentaron a la Invitación en referencia. </t>
  </si>
  <si>
    <t>En el marco del Convenio 004 de 2012 (Ideam - Fondo Adaptación), se adelantaron todas las actualizaciones técnicas por parte del IDEAM a los Términos de Condiciones  Contractuales y anexos técnicos para la publicación de un nuevo proceso de licitación bajo la modalidad de Invitación Abierta el cual se prevé publicar en el mes de mayo de 2016. Así mismo, fueron adelantados los estudios previos para la suscripción de convenio específicos entre IDEAM, Ejercito Nacional y Ecopetrol, con el fin de oficializar la disponibilidad de predios donde se prevé instalar los radares meteorológicos a adquirir.</t>
  </si>
  <si>
    <t>Una vez llevadas a cabo las visitas de campo con los posibles proponentes a los puntos de emplazamiento de los radares meteorológicos (Barrancabermeja, San José del Guaviare y Bahía Málaga) en el marco de la Licitación 003 de 2016como parte de las actividades del Convenio 004 de 2012 (IDEAM-FONDO ADAPTACIÓN), se procedió a seguir gestionando la suscripción de los comodatos con Ecopetrol, Ejercito Nacional y Armada Nacional respectivamente. A la fecha del presente informe, con Armada Nacional se llevaron a cabo dos reuniones a fin de aclarar dudas técnicas con relación a la instalación del radar en Bahía Málaga, producto de las citadas reuniones la Armada Nacional indico al IDEAM- Fondo y FAC, que no es posible la instalación del radar en este lugar dado que allí se encuentra un sensor activo de alta seguridad nacional que podría verse afectado (Soportes actas: 12 y 26 de Agosto de 2016); ante la nueva situación IDEAM avanzó en la gestión para la ubicación de un nuevo sitio de ubicación de este radar con ayuda del Ejercito Nacional en el Departamento del Cauca (Popayán), previamente adelantando un análisis de modelación de la cobertura y las condiciones meteorológicas y técnicas para su viabilidad en esta zona del país.  Para dar alcance a lo anterior, se tiene previsto llevar a cabo una visita inicial de reconocimiento a las instalaciones del Ejercito Nacional la primera semana de septiembre. Con respecto al comodato con Ecopetrol para la instalación del radar meteorológico en Barrancabermeja este fue firmado por las partes y de esta manera ya se encuentra oficializado su suscripción.  Con relación al comodato para San José del Guaviare, este aún se encuentra en proceso de revisión por el Ejercito Nacional.</t>
  </si>
  <si>
    <t xml:space="preserve">Al 29 de febrero  de 2016, el Centro Europeo esta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Pronósycios y Alertas - OSPA 300 boletines que incorporan dicha información del Centro Europeo, los cuales se encuentran disponibles en: Z:\PRODUCTOS OSPA - NO BORRAR\BOLETINES DIARIOS PRONÓSTICO\Informe Condiciones Hidrometeorológicas\2016\Enero y:\PRODUCTOS OSPA - NO BORRAR\BOLETINES DIARIOS PRONÓSTICO\Informe Condiciones Hidrometeorológicas\2016\Febrero (Se adjuntan evidencias). 
</t>
  </si>
  <si>
    <t xml:space="preserve">Al 30 de abril de 2016, el Centro Europeo esta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Pronósticos y Alertas - OSPA 305 boletines que incorporan dicha información del Centro Europeo, los cuales se encuentran disponibles en: Z:\PRODUCTOS OSPA - NO BORRAR\BOLETINES DIARIOS PRONÓSTICO\Informe Condiciones Hidrometeorológicas\2016\Marzo y Z:\PRODUCTOS OSPA - NO BORRAR\BOLETINES DIARIOS PRONÓSTICO\Informe Condiciones Hidrometeorológicas\2016\Abril (Se adjuntan evidencias).
</t>
  </si>
  <si>
    <t xml:space="preserve">Al 30 de junio de 2016, el Centro Europeo esta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Pronósticos y Alertas - OSPA 305 boletines que incorporan dicha información del Centro Europeo, los cuales se encuentran disponibles en: Z:\PRODUCTOS OSPA - NO BORRAR\BOLETINES DIARIOS PRONÓSTICO\Informe Condiciones Hidrometeorológicas\2016\mayo y Z:\PRODUCTOS OSPA - NO BORRAR\BOLETINES DIARIOS PRONÓSTICO\Informe Condiciones Hidrometeorológicas\2016\junio (Se adjuntan evidencias).
</t>
  </si>
  <si>
    <t>A partir de la disponibilidad de datos e información generada por la red de monitoreo de actividad por rayos, la Empresa Keraunos suministro al IDEAM los datos e información hasta inicios del mes de junio a través del contrato No. 164 de 2015, para que la misma fuese incorporada a los boletines de condiciones hidrometeorológicas diarias generados por la Oficina del Servicio de Pronósticos y Alertas - OSPA los 365 días al año. A la fecha del presente informe, la OSPA reporta la generación de 305 boletines de condiciones hidrometeorológicas diarias (meses de mayo 155 y junio 150) . Los informes se encuentran disponibles en la página wweb del IDEAM y pueden ser consultados a través del siguiente enlace: http://goo.gl/U04LnU
 De la misma manera dichos boletines se envían vía email a: alcaldias@ideam.gov.co; alcaldes_personal@ideam.gov.co; asociaciones_ambientales@gov.co; corporaciones@ideam.gov.co; federaciones@ideam.gov.co; gestionriesgo_crepadyclopad@ideam.gov.co; gobernaciones@ideam.gov.co; ministerios_presidencia@ideam.gov.co, sina_otrasentidades@ideam.gov.co; auribe@ideam.gov.co.
Adicionalmente, la OSPA adelantó los Estudios Previos y documentación anexa, para que se llevará a cabo el nuevo proceso de contratación del servicio de suministro de información de actividad de rayos, lo cual permitió la publicación de la Licitación por menor cuantía No. 014 de 2016 , publicado en el secop el día 13-06-2016 05:40 PM, y que puede ser consultada a través del siguiente enlace: https://www.contratos.gov.co/consultas/detalleProceso.do?numConstancia=16-11-5219763</t>
  </si>
  <si>
    <t>A partir de la disponibilidad de datos e información generada por la red de monitoreo de actividad por rayos, la Empresa Keraunos suministró al IDEAM los datos e información a través del contrato No. 164 de 2015 y el nuevo contrato 236 de 2016, para que la misma fuese incorporada a los boletines de condiciones hidrometeorológicas diarias generados por la Oficina del Servicio de Pronósticos y Alertas - OSPA los 365 días al año. A la fecha del presente informe, la OSPA reporta la generación de 310 boletines de condiciones hidrometeorológicas diarias (meses de julio 155 y agosto 155) . Los informes se encuentran disponibles en la página wweb del IDEAM y pueden ser consultados a través del siguiente enlace: http://goo.gl/U04LnU
 De la misma manera dichos boletines se envían vía email a: alcaldias@ideam.gov.co; alcaldes_personal@ideam.gov.co; asociaciones_ambientales@gov.co; corporaciones@ideam.gov.co; federaciones@ideam.gov.co; gestionriesgo_crepadyclopad@ideam.gov.co; gobernaciones@ideam.gov.co; ministerios_presidencia@ideam.gov.co, sina_otrasentidades@ideam.gov.co; auribe@ideam.gov.co.</t>
  </si>
  <si>
    <t>En los meses de enero y febrero de 2016, la Oficina del Servicio de  Pronósticos y Alertas presentó el pronóstico semanal a través del programa Agenda Colombia del canal institucional  de la Presidencia de la República , como productos de esta actividad se generaron 9 presentaciones estructuradas para tal fin. 
Por otra parte se reportan para los meses de enero y febrero, la realización de 11 presentaciones de Condiciones Hidrometeorológicos, en el marco de los Comités de Manejo realizados por la Unidad Nacional de Gestión del Riesgo de Desastres.  
Adicionalmente se llevaron a cabo 18  presentaciones ante Ministerios, Gobernaciones, Municipios, Corporaciones Autónomas regionales y otras entidades. Toda la información anterior  pueden ser consultada en el archivo documental de la OSPA. Para el presente periodo de reporte se asesoraron 15 entidades tales como: Gobernaciones de Caldas, Boyacá, Cundinamarca, Tolima, Valle, Antioquía, Atlántico, Guajira, Magdalena, Norte de Santander, Santander, Quindío y Risaralda; Municipios: Ramiriqui; Otras entidades: UNGDRD.
Adicionalmente fueron generados 2 boletines  informativos sobre el monitoreo de los Fenómenos de
variabilidad climática "El Niño" y "La Niña" para los meses de enero y febrero. Los cuales pueden ser consultados en la página web del IDEAM: http://goo.gl/asPdRo</t>
  </si>
  <si>
    <t>En los meses de marzo y abril de 2016, la Oficina del Servicio de  Pronósticos y Alertas presentó el pronóstico semanal a través del programa Agenda Colombia del canal institucional  de la Presidencia de la República , como productos de esta actividad se generaron 9 presentaciones estructuradas para tal fin. 
Por otra parte se reportan para los meses de marzo  y abril, la realización de10 presentaciones de Condiciones Hidrometeorológicos, en el marco de los Comités de Manejo realizados por la Unidad Nacional de Gestión del Riesgo de Desastres.  
Adicionalmente se llevaron a cabo 11  presentaciones ante Ministerios, Gobernaciones, Municipios, Corporaciones Autónomas regionales y otras entidades. Toda la información anterior  pueden ser consultada en el archivo documental de la OSPA. Para el presente periodo de reporte se asesoraron 9 entidades tales como: Gobernaciones de Antioquía, Cesar, Córdoba, Cundinamarca y Pasto; Otras entidades: Defensa Civil Colombiana y Presidencia de la República.
Adicionalmente fueron generados 2 boletines  informativos sobre el monitoreo de los Fenómenos de
variabilidad climática "El Niño" y "La Niña" para los meses de enero y febrero. Los cuales pueden ser consultados en la página web del IDEAM: http://goo.gl/asPdRo</t>
  </si>
  <si>
    <t xml:space="preserve">La Oficina del Servicio de Pronósticos y Alertas generó 9 Boletines Agrometeorológicos semanales entre enero y febrero del 2016, los cuales pueden ser consultados a través del siguiente enlace de la página web del IDEAM: http://goo.gl/WdLwp2
Adicionalmente generó 180 boletines diarios de pronósticos que incorpora la información por regiones  de pronósticos por regiones los cuales  se encuentran disponibles en: Z:\PRODUCTOS OSPA - NO BORRAR\BOLETINES DIARIOS PRONÓSTICO\Informe Condiciones Hidrometeorológicas\2016\Enero y:\PRODUCTOS OSPA - NO BORRAR\BOLETINES DIARIOS PRONÓSTICO\Informe Condiciones Hidrometeorológicas\2016\Febrero 
La Oficina del Servicio de Pronósticos y Alertas emitió para los meses de enero y febrero de 2016  17 boletines de pronóstico para Cerrejón, los cuales son enviados mediante correo electrónico. Toda la información anterior  pueden ser consultadas en el archivo documental de la OSPA.
</t>
  </si>
  <si>
    <t xml:space="preserve">La Oficina del Servicio de Pronósticos y Alertas generó 9 Boletines Agrometeorológicos semanales entre marzo y abril del 2016, los cuales pueden ser consultados a través del siguiente enlace de la página web del IDEAM: http://goo.gl/WdLwp2
Adicionalmente generó 183 boletines diarios de pronósticos que incorpora la información por regiones  de pronósticos por regiones los cuales  se encuentran disponibles en: Z:\PRODUCTOS OSPA - NO BORRAR\BOLETINES DIARIOS PRONÓSTICO\Informe Condiciones Hidrometeorológicas\2016\Marzo y:\PRODUCTOS OSPA - NO BORRAR\BOLETINES DIARIOS PRONÓSTICO\Informe Condiciones Hidrometeorológicas\2016\Abril.
La Oficina del Servicio de Pronósticos y Alertas emitió para los meses de marzo y abril de 2016  18 boletines de pronóstico para Cerrejón, los cuales son enviados mediante correo electrónico. Toda la información anterior  pueden ser consultadas en el archivo documental de la OSPA.
</t>
  </si>
  <si>
    <t xml:space="preserve">La Oficina del Servicio de Pronósticos y Alertas generó 8 Boletines Agrometeorológicos semanales entre mayo y junio del 2016, los cuales pueden ser consultados a través del siguiente enlace de la página web del IDEAM: http://goo.gl/WdLwp2
Adicionalmente generó 183 boletines diarios de pronósticos que incorpora la información por regiones  de pronósticos por regiones los cuales  se encuentran disponibles en: Z:\PRODUCTOS OSPA - NO BORRAR\BOLETINES DIARIOS PRONÓSTICO\Informe Condiciones Hidrometeorológicas\2016\mayo y:\PRODUCTOS OSPA - NO BORRAR\BOLETINES DIARIOS PRONÓSTICO\Informe Condiciones Hidrometeorológicas\2016\junio.
La Oficina del Servicio de Pronósticos y Alertas emitió para los meses de mayo y junio de 2016  16 boletines de pronóstico para Cerrejón, los cuales son enviados mediante correo electrónico. Toda la información anterior  pueden ser consultadas en el archivo documental de la OSPA.
</t>
  </si>
  <si>
    <t>La Oficina del Servicio de Pronósticos y Alertas generó 9 Boletines Agrometeorológicos semanales entre julio y agosto de 2016, los cuales pueden ser consultados a través del siguiente enlace de la página web del IDEAM: http://goo.gl/WdLwp2
Adicionalmente generó 307 boletines diarios de pronósticos que incorpora la información de pronósticos por regiones los cuales  se encuentran disponibles en: A:\PRODUCTOS OSPA - NO BORRAR\BOLETINES DIARIOS PRONÓSTICO\Informe Condiciones Hidrometeorológicas\2016\julio y agosto.
La Oficina del Servicio de Pronósticos y Alertas emitió para los meses de mayo y junio de 2016  17 boletines de pronóstico para Cerrejón, los cuales son enviados mediante correo electrónico. Toda la información anterior  pueden ser consultadas en el archivo documental de la OSPA.</t>
  </si>
  <si>
    <t>1, Se realizó capacitación  en el mes de junio del módulo de comisiones.
2. Se inició la etapa de pruebas de usuario para las cuál fue designada como líder temático la funcionaria Luz Yadira Páez  del grupo de contabilidad, la oficina de informática propuso un plan de trabajo para las pruebas de usuario el cuál ha sido liderado por la líder designada. 
3. Se realizaron ajustes de las incidencias reportadas producto de las pruebas.                                  Evidencias: 
X:\Informatica\General\Comisiones\capacitación\asistencias junio 2016.pdf
X:\Informatica\General\Comisiones\incidencias\Final Consolidado Incidencias - Flujo General con anticipo y sin anticipo.xlsx</t>
  </si>
  <si>
    <t>Se inició operación aire acondicionado de contingencia para el data center.
Evidencia: X:\INFORMACION DE INTERÉS\Oficina Asesora Jurídica\CONTRATACIÓN\2015\CONTRATOS\CONTRATO 275 DE 2015.pdf</t>
  </si>
  <si>
    <t xml:space="preserve">Se continua ejecución de contrato de outsourcing, elaboración de estudios previos para el mantenimiento preventivo del sistema de recepción satelital.
Evidencia: \\cona\grpdata$\Informatica\General\Precontractual </t>
  </si>
  <si>
    <t>Participación en las mesas sectoriales de GEL.                                                             Evidencia: X:\Informatica\Evaluación GEL\Comité Sectorial 2016</t>
  </si>
  <si>
    <t>1. Radicación de proceso contractual Consultoría para la adopción e implementación del marco de referencia de la arquitectura TI.
2. Participación en mesa sectorial de GEL el 16 de mayo.
Evidencias: 
Radicado ORFEO 20161040002133 del 17/06/2016
X:\Informatica\Evaluación GEL\Comité Sectorial 2016</t>
  </si>
  <si>
    <t>Informe de seguimiento</t>
  </si>
  <si>
    <t xml:space="preserve">Se adelantó la verificación de la documentación cargada en el SGI, con el objetivo de idéntica acciones de mejora frente al Sistema. </t>
  </si>
  <si>
    <t>Se realizo la actualización de 81 documentos del SGI, se proponen ajustes al mapa de procesos, y se termina el desarrollo del modelo de planeación del IDEAM.
Véase: 
http://sgi.ideam.gov.co/planeacion-institucional/-/document_library_display/b1l4LYggmqrg/view/621061?_110_INSTANCE_b1l4LYggmqrg_redirect=http%3A%2F%2Fsgi.ideam.gov.co%2Fplaneacion-institucional%3Fp_p_id%3D110_INSTANCE_b1l4LYggmqrg%26p_p_lifecycle%3D0%26p_p_state%3Dnormal%26p_p_mode%3Dview%26p_p_col_id%3Dcolumn-1%26p_p_col_count%3D1</t>
  </si>
  <si>
    <t>Se culmina la actividad con la publicación, se realizan ajustes al PAAC (versión 2), que serán publicados en el mes de agosto, una vez sean aprobados por las instancias respectivas, de acuerdo a las recomendaciones de la OCI y del DAFP.
Se realizan los documentos especificados en el PAAC, véase:
http://www.ideam.gov.co/web/atencion-y-participacion-ciudadana/transparencia-y-acceso-a-informacion-publica/planes/plan-anticorrupcion-y-atencion-al-ciudadano/-/document_library_display/ZlGjmvsWDJ9t/view/563709?_110_INSTANCE_ZlGjmvsWDJ9t_redirect=http%3A%2F%2Fwww.ideam.gov.co%2Fweb%2Fatencion-y-participacion-ciudadana%2Ftransparencia-y-acceso-a-informacion-publica%2Fplanes%2Fplan-anticorrupcion-y-atencion-al-ciudadano%3Fp_p_id%3D110_INSTANCE_ZlGjmvsWDJ9t%26p_p_lifecycle%3D0%26p_p_state%3Dnormal%26p_p_mode%3Dview%26p_p_col_id%3Dcolumn-1%26p_p_col_count%3D1</t>
  </si>
  <si>
    <t>Fortalecer las capacidades de los Institutos de investigación del SINA para aportar en el proceso de toma de decisiones.</t>
  </si>
  <si>
    <t>Con el apoyo del profesional especializado se realizó el levantamiento arquitectónico y de información de las sedes de: Duitama, Edificio principal, Laboratorio de calidad ambiental Fontibón, sede de Villavicencio  y Oficina  de Pronósticos de Leticia, esto con el fin de determinar de acuerdo al presupuesto para la vigencia 2016 y en lo técnico  cuales serían las de mayor  prioridad para desarrollar</t>
  </si>
  <si>
    <t xml:space="preserve">Para la sede Duitama, se realizó visita para el acompañamiento técnico con la empresa Perenco y oferentes, con el fin de  resolver dudas respecto a la adecuación y ampliación de la sede. Así mismo la empresa Perenco selecciono el oferente para el desarrollo del contrato. Con respecto a la sede principal y al laboratorio de calidad ambiental de Fontibón se surtió todo el proceso técnico y jurídico para la publicación del proceso de contratación. </t>
  </si>
  <si>
    <t>Se realizaron reuniones con FINDETER y FONADE, con el fin de analizar la posibilidad de realizar la construcción del laboratorio mediante administración delegada.</t>
  </si>
  <si>
    <t>Se realizaron reuniones con FINDETER, FONADE , La Oficina Asesora Juridica del IDEAM, Secretaria General del IDEAM, con el propósito de analizar las propuestas presentadas por estas entidades, la conclusión de este estudio  es que no es posible realizar la construcción del Laboratorio de Calidad Ambiental  ya que el Instituto no puede tener contratos con administración delegada.( Con esta respuesta se necesita solicitar ajuste al poa)</t>
  </si>
  <si>
    <t xml:space="preserve">Teniendo en cuenta la labor realizada en los meses anteriores, se tomo la decisión de realizar el proceso de convocatoria Pública para la construcción de laboratorio de calidad ambiental en Puente Aranda. A la fecha la parte técnica se encuentra realizando ajuste de ítems y precios, la parte jurídica se encuentra desarrollando los estudios previos del proceso. </t>
  </si>
  <si>
    <t>Para el proceso de  construcción de Laboratorio fase  I (demolición, replanteo y trazado de estructura) se adelanto el proceso técnico y jurídico para la publicación del proceso de contratación Publica.</t>
  </si>
  <si>
    <t>Esta actividad se encuentra pendiente por contratar, para lo cual se están adelantando los trámites con la Oficina Jurídica para llevar a cabo dicha contratación.</t>
  </si>
  <si>
    <t xml:space="preserve">Esta actividad se adelantó por medio del contrato No. 112 de 2015 el cual opera por medio de  una vigencia futura hasta el 30 de abril de 2016. durante los meses de enero y febrero de 2016 se realizaron, grabaron, emitieron y publicaron 120 videos diarios del pronóstico del el tiempo los cuales se emitieron dos veces al día. </t>
  </si>
  <si>
    <t xml:space="preserve">Esta actividad se adelantó por medio del contrato No. 112 de 2015, el cual opera por medio de  una vigencia futura hasta el 30 de abril de 2016. Durante los meses de marzo y abril de 2016 se grabaron, emitieron y publicaron 122 videos diarios del pronóstico del el tiempo los cuales se emitieron dos veces al día. </t>
  </si>
  <si>
    <t>El día 21 de abril de 2016 se realizó la Audiencia Pública de Rendición de cuentas del Ideam, la cual tuvo un balance positivo como ejercicio de participación ciudadana, llevándose así a cabo la primera actividad de Rendición para el año 2016.</t>
  </si>
  <si>
    <t>Durante el cuarto bimestre de la vigencia 2016, De las ochenta y cuatro (84) actividades programadas; en este periodo se han ejecutado trece  (14), seis(6)  actividades del componente de Bienestar Social y siete (8) de SSGT.
-Consultas psicológicas individuales y grupales: por solicitud de los funcionarios.
-Día del conductor 15 de julio: (4 asistentes) (RADICADO NÚMERO ( 20162020008033).
- Acompañamiento en calamidades y fallecimientos: según ocurrencia del evento.
-IIIConcurso de fotografía: Busca fortalecer el sentido de pertenencia por el instituto, en el quehacer cotidiano de los funcionarios y contratistas de la familia IDEAM, la exposición se realizó del 8 al 29 de agosto, (12 concursantes), categorías. sentido de pertenencia con el instituto y sentido de pertenencia con el medio ambiente, evidencias (RADICADO NÚMERO 20162020009993).
-Otorgamiento de un día en el cumpleaños de cada funcionario: En este periodo solicitaron  (19) funcionarios. 
-Créditos educativos condonables
CONVENIO ICETEX
Se mantuvo el Convenio 2011-0472 mediante el cual algunos funcionarios se benefician con el financiamiento del 100% de sus estudios siempre y cuando cumplan con los requisitos del reglamento operativo que hace parte integral del mismo, se realizó seguimiento al convenio y trámites ante el Icetex para las renovaciones de los créditos educativos, los beneficiarios de dicho convenio son: IGNACIA TAMARA OMAÑA Y CAROLINA ROZO PRIETO. (2 beneficiarios).
Componente de Seguridad y salud en el trabajo: (8) actividades así:  
-Reunión y capacitación de la brigada de emergencias: (22 julio), organización brigada de emergencias, (11 asistentes)
-Seguimiento a gestión de cursos de Trabajo en Alturas – Áreas Operativas: AO 4 Neiva: tema: Trabajo Seguro en Alturas, (9 asistentes), (27 julio).
-Semana de la salud, se desarrollo  del 16 al 19 de agosto, (151 asistentes) durante esta jornada.  (RADICADO NÚMERO  20162020009673).
-Jornada de Donación de Sangre
-Ejecución de contrato de   exámenes  médicos.
-Capacitaciones COPASST
-Pausas activas sedes Bogota
-Primera entrega de las matrices de identificación de riesgos y peligros y planes de emergencias de áreas operativas y aeropuertos inspeccionados a la fecha.
Se reitera que presupuestalmente a la fecha se han comprometido para el proceso de contratación de exámenes médicos  $48.179.500, de los cuales se han ejecutado $7.549.500 .</t>
  </si>
  <si>
    <t>Durante este periodo se realizaron las siguientes actividades:                                                              -Se formulo las convocatorias de estímulos e incentivos                                                                     -S con el apoyo de la Oficina de Comunicaciones  se dio apertura a la convocatoria un de los auxilios educativos de los funcionarios del Ideam.</t>
  </si>
  <si>
    <t>El 3 de marzo de 2016  mediante Acta de comité de Estímulos e incentivos en su numeral 4 presentan las convocatoria programadas así:  Premio a la Excelencia individual,  Premio a la Idea Innovadora, Premio al  Mejor Equipo de Trabajo, las cuales se encuentran en el proceso de publicación e inscripción.                                                                                                      Adicionalmente se presenta que mediante Resolución 0569 del 8 de abril de 2016 otorga auxilios educativos a unos funcionarios de carrera administrativa y de libre nombramiento y remoción por un valor de $3,929,400 se presentaron tres (3) funcionarios con derecho y se otorgaron los tres (3) estímulos , estos dineros fueron ya rembolsados.                                                                                                                             - se gestiono ante el Icetex la resolución para la condonación de los créditos educativos de los funcionarios que habiendo culminado sus estudios cumplieron con todos los requisitos para la condonación de los mismo, mediante Resolución 02596 del 26 de Abril del ICETEX.                                                        ver carpeta estímulos e incentivos 2016.</t>
  </si>
  <si>
    <t xml:space="preserve">Durante este periodo se realizó  la  segunda  convocatoria de auxilios Educativos para los funcionarios del Ideam, donde se presentaron  cuatro (4) funcionarios para  renovación auxilio  educativo y se encuentra pendiente de la aprobación del Comité de Estímulos e Incentivos.
-Por Directrices del IDEAM se amplio el plazo hasta el 30 de Junio de las convocatorias de los premios a la idea innovadora y mejor equipo de trabajo, no se presento ningún funcionario.
Es de aclarar que durante este mes no se otorgaron estímulos educativos,  pero el Grupo de Talento Humano realizó actividades de gestión del proceso, por lo anterior el indicador que se encuentra articulado en el SGI, no se puede evaluar. </t>
  </si>
  <si>
    <t xml:space="preserve"> Identificación de necesidades a nivel institucional</t>
  </si>
  <si>
    <t>Indicador direccionado por la ejecución de recursos</t>
  </si>
  <si>
    <t>NO TIENE META PARA ESTE AÑO EN SINERGIA</t>
  </si>
  <si>
    <t xml:space="preserve">Cubo de datos:
 *  Se definió protocolo de toma de muestras radiométricas en campo y se definieron fechas de salida de campo.
* Se han descargado imágenes Landsat 7 del catálogo de USGS en nivel 1T en reflectancia de superficie para toda la cobertura nacional  de los años 2000-2001-2002-2003-2004-2005 (5612 imágenes). Por su parte se han ingestado al cubo imágenes para los años 2000-2001 y 2002.
* Se realizó  instalación preliminar de la versión 2.0 del cubo de datos y se están revisando y ajustando las aplicaciones existentes. 
Mapa de Ecosistemas:  
* Se ajusto y estructuró la información base del mapa de ecosistemas, que comprende las capas de clima, geopedología y cobertura. Todo de acuerdo a los estándares cartográficos del IDEAM.
* Se generó el primer cruce de información entre las capas de clima y geopedología; se revisó y editó la capa resultante.
* Se realizaron acercamientos con el IAvH para la actualización de la capa de unidades bióticas.
Los avances se pueden consultar en: D:\VANESSA_MONTAÑEZ\VANESSA-2016\MAPA_ECOSISTEMAS_1_100000_V2.0\MAPA\RESULTADOS            
</t>
  </si>
  <si>
    <t>Cubo de datos:
* Se realiza la primera salida de campo con IGAC para la toma de muestras espectrales en terreno en diferentes tipos de coberturas. En la salida participaron profesionales de IDEAM e IGAC.
*Se continua con el proceso de descarga de imágenes Landsat 7 del catálogo de USGS en nivel 1T en reflectancia de superficie para toda la cobertura nacional  de los años  2006 - 2014 (Aproximadamente 9300 imágenes descargadas en total). Por su parte se han ingestado al cubo imágenes para los años 2003 - 2004.
* Se continuaron desarrollando pruebas en la versión 2.0 del cubo de datos.
Mapa de Ecosistemas:  
* Se generó el cruce del shape "clima y geopedología" con el  shape de "cobertura", se revisó y editó la capa resultante. Todo de acuerdo a los estándares cartográficos del IDEAM.
* Para correr los procesos cartográficos, fue necesario dividir el shape en las cinco  áreas hidrográficas del país.
* Se incorporó la base de ecosistemas acuáticos de ambientes lóticos y lénticos, con el fin de mantener la información recopilada para la versión 1.0 del mapa y se verificó con la cobertura actual y las imágenes de satélite.
* Se realizó la identificación de los ecosistemas síntesis, ecosistemas generales y la unidad síntesis de los ecosistemas para cada área hidrográfica.
* Se generaron los Biomas generales y preliminares del mapa de ecosistemas versión 2.0.
* Se asoció la información de las unidades bióticas del Instituto Humboldt entregada en octubre de 2015, para conformar los "Biomas-Unidades Bióticas"
* Se cuenta con el resultado preliminar de los ecosistemas por área hidrográfica, el paso siguiente es la revisión de la consistencia Temática y la depuración de áreas pequeñas.
* La actualización de los ecosistemas se realizará solamente de los ecosistemas continentales, debido a que el INVEMAR no cuenta con información mas actualizada de los ecosistemas marinos.
Los avances se pueden consultar en: D:\VANESSA_MONTAÑEZ\VANESSA-2016\MAPA_ECOSISTEMAS_1_100000_V2.0\MAPA\RESULTADOS</t>
  </si>
  <si>
    <t>Al 31 de agosto de 2016, el Centro Europeo ha continuado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Pronósticos y Alertas - OSPA 307 boletines que incorporan dicha información del Centro Europeo, los cuales se encuentran disponibles en: A:\PRODUCTOS OSPA - NO BORRAR\BOLETINES DIARIOS PRONÓSTICO\Informe Condiciones Hidrometeorológicas\2016\julio y A:\PRODUCTOS OSPA - NO BORRAR\BOLETINES DIARIOS PRONÓSTICO\Informe Condiciones Hidrometeorológicas\2016\agosto (Se adjuntan evidencias). Actualmente, estamos en el proceso de renovación de la licencia con el Centro Europeo, trámite que se inició el día 25-04-2016 con los correo entre Christophe Seynaeve &lt;Christophe.Seynaeve@ecmwf.int&gt; y la funcionaria de la OSPA Jeimmy Yanely Melo Franco &lt;jmelo@ideam.gov.co&gt; (anexo copia de los correos). El trámite se radicó a jurídica el día 14-07-2016 con el radicado e Orfeo 20161050001893 y con expediente No. 2013105992200005E. Es de aclarar que aunque el contrato está pendiente para la firma del ECMWF, el servicio de transmisión de datos no ha sido suspendido por parte del Centro Europeo.</t>
  </si>
  <si>
    <t>A partir de la disponibilidad de datos e información generada por la red de monitoreo de actividad por rayos, la Empresa Keraunos suministra al IDEAM los datos e información mediante el contrato 164 de 2015. Dicha información se incorpora a los boletines de condiciones hidrometeorológicas diarias generados por la Oficina del Servicio de Pronósticos y Alertas - OSPA los 365 días al año. A la fecha del presente informe, la OSPA reporta la generación de  300  boletines de condiciones hidrometeorológicas diarias (meses enero (155)  - febrero (145) ). Los informes se encuentran disponibles en la página wweb del IDEAM y pueden ser consultados a través del siguiente enlace: http://goo.gl/U04LnU
De la misma manera dichos boletines se envían vía email a: alcaldias@ideam.gov.co; alcaldes_personal@ideam.gov.co; asociaciones_ambientales@gov.co; corporaciones@ideam.gov.co; federaciones@ideam.gov.co; gestionriesgo_crepadyclopad@ideam.gov.co; gobernaciones@ideam.gov.co; ministerios_presidencia@ideam.gov.co, sina_otrasentidades@ideam.gov.co; auribe@ideam.gov.co.</t>
  </si>
  <si>
    <t>A partir de la disponibilidad de datos e información generada por la red de monitoreo de actividad por rayos, la Empresa Keraunos suministra al IDEAM los datos e información mediante el contrato 164 de 2015. Dicha información se incorpora a los boletines de condiciones hidrometeorológicas diarias generados por la Oficina del Servicio de Pronósticos y Alertas - OSPA los 365 días al año. A la fecha del presente informe, la OSPA reporta la generación de 305 boletines de condiciones hidrometeorológicas diarias (meses de marzo (153) - abril (150)) . Los informes se encuentran disponibles en la página wweb del IDEAM y pueden ser consultados a través del siguiente enlace: http://goo.gl/U04LnU
 De la misma manera dichos boletines se envían vía email a: alcaldias@ideam.gov.co; alcaldes_personal@ideam.gov.co; asociaciones_ambientales@gov.co; corporaciones@ideam.gov.co; federaciones@ideam.gov.co; gestionriesgo_crepadyclopad@ideam.gov.co; gobernaciones@ideam.gov.co; ministerios_presidencia@ideam.gov.co, sina_otrasentidades@ideam.gov.co; auribe@ideam.gov.co.</t>
  </si>
  <si>
    <t xml:space="preserve">Para los meses de enero y febrero de 2016,  la Oficina de Pronósticos y Alertas generó:
- 60 Informes Diarios de Alertas  los cuales pueden ser consultados en la página web: http://www.pronosticosyalertas.gov.co/alertas y así mismo se encuentran disponibles en el archivo documental de la OSPA en Z:\PRODUCTOS OSPA - NO BORRAR\BOLETINES DIARIOS PRONÓSTICO\Informes  Diarios de Alertas\2016\Enero y Z:\PRODUCTOS OSPA - NO BORRAR\BOLETINES DIARIOS PRONÓSTICO\Informes  Diarios de Alertas\2016\Febrero.
- 60 Informes Diarios de Incendios de la Cobertura Vegetal en Colombia los cuales pueden ser consultados en la página web:http://goo.gl/zDjIo8
- 60 informes diarios  Amenaza por deslizamientos los cuales pueden ser consultados a través de la pagina web de IDEAM: http://goo.gl/qKWkCn
- 120 Informes de Condiciones Hidrometeorológicas  los cuales pueden ser consultados a través de la pagina web de IDEAM: http://goo.gl/CmF1at
- En cuanto a informes relacionados con la situación sinóptica se generaron 60 Informes diarios de condiciones sinópticas los cuales pueden ser consultados en: Z:\PRODUCTOS DIARIOS DE PRONOSTICO\SITUACIÓN SINÓPTICA\2016\1. ENERO y Z:\PRODUCTOS DIARIOS DE PRONOSTICO\SITUACIÓN SINÓPTICA\2016\2. FEBRERO. Adicionalmente se generaron  para enero y febrero 2 informes resumen de condiciones sinópticas, los cuales pueden ser consultados en la página web de IDEAM a través del siguiente enlace: http://goo.gl/pCnCXW
</t>
  </si>
  <si>
    <t xml:space="preserve">Para los meses de marzo y abril de 2016,  la Oficina de Pronósticos y Alertas generó:
- 61 Informes Diarios de Alertas  los cuales pueden ser consultados en la página web: http://www.pronosticosyalertas.gov.co/alertas y así mismo se encuentran disponibles en el archivo documental de la OSPA en Z:\PRODUCTOS OSPA - NO BORRAR\BOLETINES DIARIOS PRONÓSTICO\Informes  Diarios de Alertas\2016\Marzo y Z:\PRODUCTOS OSPA - NO BORRAR\BOLETINES DIARIOS PRONÓSTICO\Informes  Diarios de Alertas\2016\Abril.
- 61 Informes Diarios de Incendios de la Cobertura Vegetal en Colombia los cuales pueden ser consultados en la página web:http://goo.gl/zDjIo8
- 61 informes diarios  Amenaza por deslizamientos los cuales pueden ser consultados a través de la pagina web de IDEAM: http://goo.gl/qKWkCn
- 122 Informes de Condiciones Hidrometeorológicas  los cuales pueden ser consultados a través de la pagina web de IDEAM: http://goo.gl/CmF1at
- En cuanto a informes relacionados con la situación sinóptica se generaron 61 Informes diarios de condiciones sinópticas los cuales pueden ser consultados en: Z:\PRODUCTOS DIARIOS DE PRONOSTICO\SITUACIÓN SINÓPTICA\2016\3. MARZO y Z:\PRODUCTOS DIARIOS DE PRONOSTICO\SITUACIÓN SINÓPTICA\2016\4. ABRIL. Adicionalmente se generaron  para enero y febrero 9 informes resumen de condiciones sinópticas, los cuales pueden ser consultados en la página web de IDEAM a través del siguiente enlace: http://goo.gl/pCnCXW
</t>
  </si>
  <si>
    <t xml:space="preserve">Para los meses de mayo y junio de 2016,  la Oficina de Pronósticos y Alertas generó:
- 61 Informes Diarios de Alertas  los cuales pueden ser consultados en la página web: http://www.pronosticosyalertas.gov.co/alertas y así mismo se encuentran disponibles en el archivo documental de la OSPA en Z:\PRODUCTOS OSPA - NO BORRAR\BOLETINES DIARIOS PRONÓSTICO\Informes  Diarios de Alertas\2016\mayo y Z:\PRODUCTOS OSPA - NO BORRAR\BOLETINES DIARIOS PRONÓSTICO\Informes  Diarios de Alertas\2016\junio.
- 61 Informes Diarios de Incendios de la Cobertura Vegetal en Colombia los cuales pueden ser consultados en la página web:http://goo.gl/zDjIo8
- 61 informes diarios  Amenaza por deslizamientos los cuales pueden ser consultados a través de la pagina web de IDEAM: http://goo.gl/qKWkCn
- 122 Informes de Condiciones Hidrometeorológicas  los cuales pueden ser consultados a través de la pagina web de IDEAM: http://goo.gl/CmF1at
- En cuanto a informes relacionados con la situación sinóptica se generaron 61 Informes diarios de condiciones sinópticas los cuales pueden ser consultados en: Z:\PRODUCTOS DIARIOS DE PRONOSTICO\SITUACIÓN SINÓPTICA\2016\3. mayo y Z:\PRODUCTOS DIARIOS DE PRONOSTICO\SITUACIÓN SINÓPTICA\2016\4. junio. Adicionalmente se generaron  para enero y febrero 8 informes resumen de condiciones sinópticas, los cuales pueden ser consultados en la página web de IDEAM a través del siguiente enlace: http://goo.gl/pCnCXW
</t>
  </si>
  <si>
    <t>En los meses de mayo y junio de 2016, la Oficina del Servicio de  Pronósticos y Alertas presentó el pronóstico semanal a través del programa Agenda Colombia del canal institucional  de la Presidencia de la República , como productos de esta actividad se generaron 9 presentaciones estructuradas para tal fin. 
Por otra parte se reportan para los meses de mayo  y junio, la realización de 10 presentaciones de Condiciones Hidrometeorológicos, en el marco de los Comités de Manejo realizados por la Unidad Nacional de Gestión del Riesgo de Desastres.  
Adicionalmente se llevaron a cabo 17  presentaciones ante Ministerios, Gobernaciones, Municipios, Corporaciones Autónomas regionales y otras entidades. Toda la información anterior  pueden ser consultada en el archivo documental de la OSPA. Para el presente periodo de reporte se asesoraron 9 entidades tales como: Antioquia, Santander, Nariño, Bolívar, Boyacá, Cundinamarca, Villavicencio y Pasto; Otras entidades: UNGRD, ANDI y Presidencia de la República.
Adicionalmente fueron generados 2 boletines  informativos sobre el monitoreo de los Fenómenos de variabilidad climática "El Niño" y "La Niña" para los meses de mayo y junio. Los cuales pueden ser consultados en la página web del IDEAM: http://goo.gl/asPdRo</t>
  </si>
  <si>
    <t>En los meses de julio y agosto de 2016, la Oficina del Servicio de  Pronósticos y Alertas presentó el pronóstico semanal a través del programa Agenda Colombia del canal institucional  de la Presidencia de la República , como productos de esta actividad se generaron 9 presentaciones estructuradas para tal fin. 
Por otra parte se reportan para los meses de julio y agosto, la realización de 9 presentaciones de Condiciones Hidrometeorológicos, en el marco de los Comités de Manejo realizados por la Unidad Nacional de Gestión del Riesgo de Desastres.  
Adicionalmente se llevaron a cabo 9  presentaciones ante Ministerios, Gobernaciones, Municipios, Corporaciones Autónomas regionales y otras entidades. Toda la información anterior  pueden ser consultada en el archivo documental de la OSPA. Para el presente periodo de reporte se asesoraron 9 entidades tales como: Amazonia, Antioquia, Nariño, Quindío, Tolima, Caldas, Magdalena, Huila y Valle del Cauca.
Adicionalmente fueron generados 2 boletines  informativos sobre el monitoreo de los Fenómenos de variabilidad climática "El Niño" y "La Niña" para los meses de mayo y junio. Los cuales pueden ser consultados en la página web del IDEAM: http://goo.gl/asPdRo</t>
  </si>
  <si>
    <t xml:space="preserve">De las ochenta y cuatro (84) actividades programadas para la vigencia 2016 en el Plan de Bienestar Social; en este periodo se han desarrollado doce (12 de las cuales  se relaciona que la actividad del  contrato de prestación de servicios médicos para la realización de exámenes médicos ocupacionales de ingreso, periódicos, se han ejecutado $7.549.500
Componente de Bienestar Social: (5) actividades así:
-Consultas Psicológicas individuales: por solicitud de los funcionarios.
- Actividad Deportiva Torneo: Toreno Ping Póngase desarrollo la programación de los partidos que se inscribieron, además se otorgaron los premios al primer, segundo y tercer puesto del campeonato.   (18 )equipos participantes. (Ver evidencias-radicado 20162020007993).
-Otorgamiento de un día en el cumpleaños de cada funcionario: En este periodo solicitaron  (19) funcionarios.
-Día del padre: se entregaron obsequios esferos (79) a la sede central , áreas operativas y aeropuertos (67).  (Ver evidencias-radicado 20162020009323).
-Día del Servidor público: se desarrollaron (2) capacitaciones de importancia de la actividad física y pausas activas en la jornada mañana y de finanzas personales en la tarde. (18) asistentes.(Ver evidencias-radicado 20162020007983).
Total participantes de este componente: (225) funcionarios.
Componente de Seguridad y salud en el trabajo: (7) actividades así:  
--Envió de Correos informativos sobre seguridad y Salud en el trabajo:( 3). 
-Medición de confort térmico por calor en las áreas administrativas del Laboratorio de Calidad Ambiental en días soleados.
-Medición de iluminación de Laboratorio de Calidad Ambiental: informe emitido por ARL Positiva.
-Evaluación del perfil de humus metálicos, mínimo tres puntos
-Evento teatral positiva: actividad realizada para el día del funcionario, se evidencia la participación de (56 funcionarios). 
-programación y ejecución de los  exámenes médicos sede Bogotá, áreas operativas, ingreso  y egreso de personal. 
-Pausas activas sede Bogota con ARL positiva:(26 asistentes).
Total participantes de este componente: (85) funcionarios.
Total asistentes Plan de Bienestar Social: 310  funcionarios.
                                </t>
  </si>
  <si>
    <r>
      <t>Se replanteó el esquema de desarrollo del documento que será elaborado por planeación y la Subdirección (no se hará este año contratación). Se propone nuevo alcance (para 2016) de lo cual se avanzó en: Diagnóstico de los equipos de laboratorio existentes, priorización de adquisición,  oficina de planeación remitió versión preliminar de la estructura del plan, la subdirección de hidrología remitió algunos insumos técnicos.</t>
    </r>
    <r>
      <rPr>
        <sz val="8"/>
        <color indexed="10"/>
        <rFont val="Calibri"/>
        <family val="2"/>
        <scheme val="minor"/>
      </rPr>
      <t xml:space="preserve"> </t>
    </r>
  </si>
  <si>
    <r>
      <t>La Subdirección hizo el envío del informe de PCB correspondiente al periodo de balance 2013 al Ministerio de Ambiente y Desarrollo Sostenible para su revisión, teniendo en cuenta que para el año 2015 se trabajó en su elaboración y este fue finalizado a principios de 2016, pero se requieren ajustes para su publicación. (</t>
    </r>
    <r>
      <rPr>
        <sz val="8"/>
        <color indexed="10"/>
        <rFont val="Calibri"/>
        <family val="2"/>
        <scheme val="minor"/>
      </rPr>
      <t>Ruta donde se encuentra la evidencia)</t>
    </r>
  </si>
  <si>
    <r>
      <t xml:space="preserve"> Para el informe vigencias 2012-2014 se continuó con el trabajo de procesamiento de datos y a partir de las gráficas que se obtuvieron, se llevó a cabo el análisis para cada uno de los indicadores descritos en la resolución 1362 de 2007 artículo 10 y demás que el IDEAM ha considerado pertinentes. Se hizo la primera entrega parcial del informe a la Dirección de Asuntos Ambientales Sectorial y Urbanos del Ministerio de Ambiente y Desarrollo Sostenible, para comentarios.</t>
    </r>
    <r>
      <rPr>
        <sz val="8"/>
        <color indexed="10"/>
        <rFont val="Calibri"/>
        <family val="2"/>
        <scheme val="minor"/>
      </rPr>
      <t xml:space="preserve"> </t>
    </r>
  </si>
  <si>
    <r>
      <t>El grupo de tercera comunicación hace entrega de los documentos:
- Guía metodológica/Protocolo para regionalizar el inventario de emisiones de GEI en las categorías objeto del contrato, que sea representativa para la regionalización  de los inventarios nacionales posteriores.
-Guía metodológica/protocolo para regionalizar el inventario nacional de emisiones GEI en las categorías de "Tierras y emisiones de GEI por quema de biomasa"
- Guía metodológica para regionalizar el inventario Nacional de emisiones de GEI en las categorías "energía"</t>
    </r>
    <r>
      <rPr>
        <sz val="8"/>
        <color indexed="10"/>
        <rFont val="Calibri"/>
        <family val="2"/>
        <scheme val="minor"/>
      </rPr>
      <t xml:space="preserve">
</t>
    </r>
    <r>
      <rPr>
        <sz val="8"/>
        <rFont val="Calibri"/>
        <family val="2"/>
        <scheme val="minor"/>
      </rPr>
      <t>Soportes: X:\Estudios Ambientales\ORDENAMIENTO AMBIENTAL DEL TERRITORIO\2016\Planeación\Indicadores POA bimensuales\3. Soportes Mayo-Junio</t>
    </r>
  </si>
  <si>
    <r>
      <t xml:space="preserve">* Se contrató el web master del portal Web del SIAC.
* Se realizó un taller con la Corporación Autónoma de la Meseta de Bucaramanga,  donde se presentaron los servicios actuales del SIAC y se realizó una encuesta sobre los procesos de gestión de información ambiental y uso de subsistemas, a fin de avanzar en la estandarización del documento de lineamientos. 
* Se presentó a consideración  y revisión del Comité Técnico del SIAC  los documentos: Lineamientos para la generación y mantenimiento de sistemas de información ambiental, asociados al SIAC y  Lineamientos y mecanismos para la disposición oportuna y eficiente de la información geográfica al Geovisor del SIAC,  a fin de consolidar los documentos finales. 
* Elaboración y envío del Boletín del mes de junio del SIAC  al listado de contactos y publicación en el portal Web </t>
    </r>
    <r>
      <rPr>
        <sz val="8"/>
        <color indexed="10"/>
        <rFont val="Calibri"/>
        <family val="2"/>
        <scheme val="minor"/>
      </rPr>
      <t xml:space="preserve">
</t>
    </r>
    <r>
      <rPr>
        <sz val="8"/>
        <rFont val="Calibri"/>
        <family val="2"/>
        <scheme val="minor"/>
      </rPr>
      <t>Evidencias dispuestas en: X:\Ecosistemas\POA 2016\EVIDENCIAS POA 2016\NIDIA Y NATALIA\EVIDENCIAS JUNIO</t>
    </r>
  </si>
  <si>
    <r>
      <t xml:space="preserve">* Se diseñó el componente de software para disponer ventanas regionales y cifras ambientales desde entidades socias como autoridades ambientales e institutos de investigación. Se anexa manual técnico, manual descriptivo de los webservices, e instaladores </t>
    </r>
    <r>
      <rPr>
        <sz val="8"/>
        <color indexed="10"/>
        <rFont val="Calibri"/>
        <family val="2"/>
        <scheme val="minor"/>
      </rPr>
      <t xml:space="preserve">
</t>
    </r>
    <r>
      <rPr>
        <sz val="8"/>
        <rFont val="Calibri"/>
        <family val="2"/>
        <scheme val="minor"/>
      </rPr>
      <t xml:space="preserve">* Se contrató un profesional SIG para el SIAC </t>
    </r>
    <r>
      <rPr>
        <sz val="8"/>
        <color indexed="10"/>
        <rFont val="Calibri"/>
        <family val="2"/>
        <scheme val="minor"/>
      </rPr>
      <t xml:space="preserve">
</t>
    </r>
    <r>
      <rPr>
        <sz val="8"/>
        <rFont val="Calibri"/>
        <family val="2"/>
        <scheme val="minor"/>
      </rPr>
      <t>* Se definió la nueva estructura y diseño del catálogo de mapas del portal Web del SIAC y se implementó este nuevo diseño en 25 capas geográficas, link catálogo http://www.siac.gov.co/Catalogo_mapas.html.
* Se realizó un taller para el uso del Bus de servicios, el cual permite el intercambio de información entre entidades socias que disponen sus datos a través de webservices. En el taller participó personal técnico del IDEAM, IAvH, ANLA, PNN
* Se cuenta con una primera versión del documento de especificación de requerimientos para articular información desde los subsistemas del SIAC, para que sirvan de insumo para el Registro de Emisiones y Transferencia de Contaminantes</t>
    </r>
    <r>
      <rPr>
        <sz val="8"/>
        <color indexed="10"/>
        <rFont val="Calibri"/>
        <family val="2"/>
        <scheme val="minor"/>
      </rPr>
      <t xml:space="preserve">
</t>
    </r>
    <r>
      <rPr>
        <sz val="8"/>
        <rFont val="Calibri"/>
        <family val="2"/>
        <scheme val="minor"/>
      </rPr>
      <t>X:\Ecosistemas\POA 2016\EVIDENCIAS POA 2016\NIDIA Y NATALIA\EVIDENCIAS JUNIO</t>
    </r>
    <r>
      <rPr>
        <sz val="8"/>
        <color indexed="10"/>
        <rFont val="Calibri"/>
        <family val="2"/>
        <scheme val="minor"/>
      </rPr>
      <t xml:space="preserve">
</t>
    </r>
  </si>
  <si>
    <r>
      <t xml:space="preserve">* Se implementó el nuevo diseño  del catálogo de mapas en otras nuevas  20 capas geográficas, link catálogo http://www.siac.gov.co/Catalogo_mapas.html.
* Se realizó la instalación del componente de intercambio de cifras para el portal SIAC desde Parques Nacionales Naturales e INVEMAR </t>
    </r>
    <r>
      <rPr>
        <sz val="8"/>
        <color indexed="10"/>
        <rFont val="Calibri"/>
        <family val="2"/>
        <scheme val="minor"/>
      </rPr>
      <t xml:space="preserve">
</t>
    </r>
    <r>
      <rPr>
        <sz val="8"/>
        <rFont val="Calibri"/>
        <family val="2"/>
        <scheme val="minor"/>
      </rPr>
      <t>* Se formalizó convenio MADS - IAvH para la realización del  Dash Board de cifras de biodiversidad, el IDEAM participó con el diseño de las condiciones técnicas de este nuevo servicio que se visualizará a través del portal Web del SIAC.</t>
    </r>
  </si>
  <si>
    <r>
      <t xml:space="preserve">Para los meses de julio y agosto de 2016,  la Oficina de Pronósticos y Alertas generó:
- 62 Informes Diarios de Alertas  los cuales pueden ser consultados en la página web: http://www.pronosticosyalertas.gov.co/alertas y así mismo se encuentran disponibles en el archivo documental de la OSPA en A:\PRODUCTOS OSPA - NO BORRAR\BOLETINES DIARIOS PRONÓSTICO\Informes  Diarios de Alertas\2016\julio y A:\PRODUCTOS OSPA - NO BORRAR\BOLETINES DIARIOS PRONÓSTICO\Informes  Diarios de Alertas\2016\agosto.
- 62 Informes Diarios de Incendios de la Cobertura Vegetal en Colombia los cuales pueden ser consultados en la página web:http://goo.gl/zDjIo8
</t>
    </r>
    <r>
      <rPr>
        <sz val="8"/>
        <color indexed="10"/>
        <rFont val="Calibri"/>
        <family val="2"/>
        <scheme val="minor"/>
      </rPr>
      <t>-</t>
    </r>
    <r>
      <rPr>
        <sz val="8"/>
        <rFont val="Calibri"/>
        <family val="2"/>
        <scheme val="minor"/>
      </rPr>
      <t xml:space="preserve"> 59 informes diarios  Amenaza por deslizamientos los cuales pueden ser consultados a través de la pagina web de IDEAM: http://goo.gl/qKWkCn
- 124 Informes de Condiciones Hidrometeorológicas  los cuales pueden ser consultados a través de la pagina web de IDEAM: http://goo.gl/CmF1at
- En cuanto a informes relacionados con la situación sinóptica se generaron 62 Informes diarios de condiciones sinópticas los cuales pueden ser consultados en: A:\PRODUCTOS DIARIOS DE PRONOSTICO\SITUACIÓN SINÓPTICA\2016\julio y A:\PRODUCTOS DIARIOS DE PRONOSTICO\SITUACIÓN SINÓPTICA\2016\agosto Adicionalmente se generaron  para julio y agosto 2 informes resumen de condiciones sinópticas, los cuales pueden ser consultados en la página web de IDEAM a través del siguiente enlace: http://goo.gl/pCnCXW
</t>
    </r>
  </si>
  <si>
    <r>
      <t>Pruebas y ajustes RUA Mercurio.
Ajuste incidencias SIRH y SNIF
Servicios Web para interoperabilidad con VITAL.                                                                                                        Evidencias</t>
    </r>
    <r>
      <rPr>
        <sz val="8"/>
        <color indexed="10"/>
        <rFont val="Calibri"/>
        <family val="2"/>
        <scheme val="minor"/>
      </rPr>
      <t>:</t>
    </r>
    <r>
      <rPr>
        <sz val="8"/>
        <rFont val="Calibri"/>
        <family val="2"/>
        <scheme val="minor"/>
      </rPr>
      <t xml:space="preserve"> X:\Informatica\General\Indicadores Gestión 2016\Indicador 1\Ind1_EvidenciasPOA</t>
    </r>
  </si>
  <si>
    <r>
      <t>1. Proceso de levantamiento de requerimientos e inicio de documento técnico para adquisición de software.
2. Soporte de operación y administración de los sistemas SSHM, Hydras y CNE.                                                     Evidencias:</t>
    </r>
    <r>
      <rPr>
        <sz val="8"/>
        <color indexed="10"/>
        <rFont val="Calibri"/>
        <family val="2"/>
        <scheme val="minor"/>
      </rPr>
      <t xml:space="preserve"> </t>
    </r>
    <r>
      <rPr>
        <sz val="8"/>
        <rFont val="Calibri"/>
        <family val="2"/>
        <scheme val="minor"/>
      </rPr>
      <t>Carta de ofrecimiento ESRI y borrador de Anexo técnico para estudio de mercado</t>
    </r>
    <r>
      <rPr>
        <sz val="8"/>
        <color indexed="10"/>
        <rFont val="Calibri"/>
        <family val="2"/>
        <scheme val="minor"/>
      </rPr>
      <t>.</t>
    </r>
    <r>
      <rPr>
        <sz val="8"/>
        <rFont val="Calibri"/>
        <family val="2"/>
        <scheme val="minor"/>
      </rPr>
      <t>Tickets de mesa de servicio,   relación de seguimiento diario.</t>
    </r>
  </si>
  <si>
    <r>
      <t xml:space="preserve">1. Proceso de levantamiento de requerimientos, trámite de vigencia futura y primera versión del documento técnico para adquisición de software.
2. Soporte de operación y administración de los sistemas SSHM, Hydras y CNE. </t>
    </r>
    <r>
      <rPr>
        <sz val="8"/>
        <color indexed="10"/>
        <rFont val="Calibri"/>
        <family val="2"/>
        <scheme val="minor"/>
      </rPr>
      <t xml:space="preserve">Evidencias: </t>
    </r>
    <r>
      <rPr>
        <sz val="8"/>
        <rFont val="Calibri"/>
        <family val="2"/>
        <scheme val="minor"/>
      </rPr>
      <t>Actas y listas de asistencia a reuniones, memorandos y demás documentos técnicos. tickets de mesa de servicio, matrices de reportes de incidentes SSHM y CNE</t>
    </r>
  </si>
  <si>
    <r>
      <t>1. Módulo Comisiones fase pruebas funcionales
2. Implementación servicios Web para radicación Comisiones en Orfeo.
Evidencias:</t>
    </r>
    <r>
      <rPr>
        <sz val="8"/>
        <color indexed="10"/>
        <rFont val="Calibri"/>
        <family val="2"/>
        <scheme val="minor"/>
      </rPr>
      <t xml:space="preserve"> </t>
    </r>
    <r>
      <rPr>
        <sz val="8"/>
        <rFont val="Calibri"/>
        <family val="2"/>
        <scheme val="minor"/>
      </rPr>
      <t>X:\Informatica\General\Comisiones\pruebas</t>
    </r>
    <r>
      <rPr>
        <sz val="8"/>
        <color indexed="10"/>
        <rFont val="Calibri"/>
        <family val="2"/>
        <scheme val="minor"/>
      </rPr>
      <t xml:space="preserve">
</t>
    </r>
    <r>
      <rPr>
        <sz val="8"/>
        <rFont val="Calibri"/>
        <family val="2"/>
        <scheme val="minor"/>
      </rPr>
      <t>http://172.16.1.186/contenido.php#1</t>
    </r>
  </si>
  <si>
    <r>
      <t xml:space="preserve">1. Se realizó el informe consolidado de las pruebas y se envío correo, solicitando reunión para establecer lineamientos a seguir.
2. Se realizó alistamiento para ambiente de producción. 
</t>
    </r>
    <r>
      <rPr>
        <sz val="8"/>
        <color indexed="10"/>
        <rFont val="Calibri"/>
        <family val="2"/>
        <scheme val="minor"/>
      </rPr>
      <t>Evidencias:</t>
    </r>
    <r>
      <rPr>
        <sz val="8"/>
        <rFont val="Calibri"/>
        <family val="2"/>
        <scheme val="minor"/>
      </rPr>
      <t xml:space="preserve">
X:\Informatica\General\Comisiones\Producción
X:\Informatica\General\Comisiones\pruebas\RESULTADO PRUEBAS DE USUARIO.docx
4. Mantenimiento evolutivo al aplicativo ORFEO según requerimientos de la Of. de Atención al Ciudadano (en pruebas).-
5. Mantenimiento Suite Versión Empresarial (contrato de soporte y mantenimiento por un año).</t>
    </r>
  </si>
  <si>
    <r>
      <t xml:space="preserve">Avanza ejecución contrato de outsourcing.
Contratos del mantenimiento preventivo sistema de recepción satelital, adquisición solución convergente para el Datacenter.
</t>
    </r>
    <r>
      <rPr>
        <sz val="8"/>
        <color indexed="10"/>
        <rFont val="Calibri"/>
        <family val="2"/>
        <scheme val="minor"/>
      </rPr>
      <t xml:space="preserve">Evidencia:
</t>
    </r>
    <r>
      <rPr>
        <sz val="8"/>
        <rFont val="Calibri"/>
        <family val="2"/>
        <scheme val="minor"/>
      </rPr>
      <t xml:space="preserve">\\cona\grpdata$\Informatica\General\Precontractual </t>
    </r>
    <r>
      <rPr>
        <sz val="8"/>
        <color indexed="10"/>
        <rFont val="Calibri"/>
        <family val="2"/>
        <scheme val="minor"/>
      </rPr>
      <t xml:space="preserve">
</t>
    </r>
  </si>
  <si>
    <r>
      <t>1. Publicación política de seguridad y privacidad de la información.
2. Campañas sobre seguridad de la información a todos los procesos del Instituto. Evidencias: X:\Informatica\General\SEGURIDAD\Seguridad 2016\Total General\Política general\Resolución Política de seguridad y privacidad de la información del IDEAM.pdf</t>
    </r>
    <r>
      <rPr>
        <sz val="8"/>
        <color indexed="10"/>
        <rFont val="Calibri"/>
        <family val="2"/>
        <scheme val="minor"/>
      </rPr>
      <t xml:space="preserve">
</t>
    </r>
    <r>
      <rPr>
        <sz val="8"/>
        <rFont val="Calibri"/>
        <family val="2"/>
        <scheme val="minor"/>
      </rPr>
      <t>X:\Informatica\General\SEGURIDAD\Seguridad 2016\Total General\Capacitaciones\Capacitaciones 2016\Formato Asistencia.pdf</t>
    </r>
  </si>
  <si>
    <r>
      <t xml:space="preserve">1. Desarrollo del manual DRP (Disaster recovery plan). </t>
    </r>
    <r>
      <rPr>
        <sz val="8"/>
        <color indexed="10"/>
        <rFont val="Calibri"/>
        <family val="2"/>
        <scheme val="minor"/>
      </rPr>
      <t xml:space="preserve">
</t>
    </r>
    <r>
      <rPr>
        <sz val="8"/>
        <rFont val="Calibri"/>
        <family val="2"/>
        <scheme val="minor"/>
      </rPr>
      <t>2. Se actualizó el documento con los escenarios y estrategias para el desarrollo del DRP. 
3. Se adelantó el proceso de contratación del centro de datos alterno.
4. Se actualizaron las políticas de seguridad de la información.
5. Levantamiento de información para migrar protocolo IPV/4 a IPV/6.                                                        Evidencias:</t>
    </r>
    <r>
      <rPr>
        <sz val="8"/>
        <color indexed="10"/>
        <rFont val="Calibri"/>
        <family val="2"/>
        <scheme val="minor"/>
      </rPr>
      <t xml:space="preserve">  </t>
    </r>
    <r>
      <rPr>
        <sz val="8"/>
        <rFont val="Calibri"/>
        <family val="2"/>
        <scheme val="minor"/>
      </rPr>
      <t>http://goo.gl/bSOFbR
X:\Informatica\General\SEGURIDAD\Seguridad 2016\Total General\BIA -BCP - DRP\Estrategia Centro de Computo Alterno 2016.docx
X:\Informatica\General\Precontractual 2016\28_DataCenter_Alterno\1.Precontractual\Estudio de Mercado
http://goo.gl/SuL4fe</t>
    </r>
    <r>
      <rPr>
        <sz val="8"/>
        <color indexed="10"/>
        <rFont val="Calibri"/>
        <family val="2"/>
        <scheme val="minor"/>
      </rPr>
      <t xml:space="preserve">
</t>
    </r>
    <r>
      <rPr>
        <sz val="8"/>
        <rFont val="Calibri"/>
        <family val="2"/>
        <scheme val="minor"/>
      </rPr>
      <t>X:\Informatica\General\Telebucaramanga\Febrero 2016\EspecialistaNetworking\Inventario Ipv6.xlsx</t>
    </r>
  </si>
  <si>
    <r>
      <t xml:space="preserve">1. Actualización plan de seguridad de la información.
2. PROCEDIMIENTO ACCESO A SERVICIOS DE INFORMACIÓN. 
3. Proceso de contratación para marco de referencia Modelos de Seguridad y Privacidad de la Información, decreto 1078 para el proceso de Centro de Datos Alternos para DRP (Plan de recuperación de desastres)
4,  Participación en mesas sectoriales para la seguridad de la información en sistemas críticos.
5, Participación para mesas sectoriales MSPI -  IDEAM - MADS - MinTIC
6, Documento del Sector Estratégico                                                                                                    </t>
    </r>
    <r>
      <rPr>
        <sz val="8"/>
        <rFont val="Calibri"/>
        <family val="2"/>
        <scheme val="minor"/>
      </rPr>
      <t>Evidencias:</t>
    </r>
    <r>
      <rPr>
        <sz val="8"/>
        <color indexed="10"/>
        <rFont val="Calibri"/>
        <family val="2"/>
        <scheme val="minor"/>
      </rPr>
      <t xml:space="preserve">
</t>
    </r>
    <r>
      <rPr>
        <sz val="8"/>
        <rFont val="Calibri"/>
        <family val="2"/>
        <scheme val="minor"/>
      </rPr>
      <t>http://goo.gl/TWSnEg
http://goo.gl/eqVge9
\\cona\grpdata$\Informatica\General\Precontractual 2016\28_DataCenter_Alterno\1.Precontractual\Data full
\\cona\grpdata$\Informatica\General\SEGURIDAD\Seguridad 2016\Total General\Sistemas Críticos\Galería
\\cona\grpdata$\Informatica\General\SEGURIDAD\Seguridad 2016\Total General\MINTIC\Galería MADS</t>
    </r>
    <r>
      <rPr>
        <sz val="8"/>
        <color indexed="10"/>
        <rFont val="Calibri"/>
        <family val="2"/>
        <scheme val="minor"/>
      </rPr>
      <t xml:space="preserve">
</t>
    </r>
    <r>
      <rPr>
        <sz val="8"/>
        <color indexed="8"/>
        <rFont val="Calibri"/>
        <family val="2"/>
        <scheme val="minor"/>
      </rPr>
      <t>\\cona\grpdata$\Informatica\General\SEGURIDAD\Seguridad 2016\Total General\Infraestructuras Criticas\Sectores Estratégicos Colombia-Revisión MADS V6.docx</t>
    </r>
  </si>
  <si>
    <r>
      <t xml:space="preserve">1. Actualización Documental en cumplimiento con lo requerido por el Modelo MSPI - En espera de oficialización.
 - Indicadores de Gestión 
 - Nomograma de Seguridad 
 - Organización_de_Seguridad (Roles y responsabilidades)
 - Reglamento interno de seguridad de la información 
 - Acuerdo de Uso de los Activos de Información 
 - Compromiso del manejo de la información IDEAM 
 - Estrategias Implementación CDA
 - Glosario seguridad de la información 
</t>
    </r>
    <r>
      <rPr>
        <sz val="8"/>
        <color indexed="10"/>
        <rFont val="Calibri"/>
        <family val="2"/>
        <scheme val="minor"/>
      </rPr>
      <t xml:space="preserve">Evidencias: </t>
    </r>
    <r>
      <rPr>
        <sz val="8"/>
        <color indexed="8"/>
        <rFont val="Calibri"/>
        <family val="2"/>
        <scheme val="minor"/>
      </rPr>
      <t xml:space="preserve">
\\cona\grpdata$\Informatica\General\SEGURIDAD\Seguridad 2016\Total General\Documentos Insumo 27001\Documentos General\Pendientes por Oficializar
2. Proceso Contractual Migración IPV4 - IPV6      
 - Reuniones con proveedores
     -Metrotel  -Yeapdata - ETB -CIntel -Renata
    - Actualmente la parte jurídica se encuentra validando cual será la modalidad de contratación
</t>
    </r>
    <r>
      <rPr>
        <sz val="8"/>
        <color indexed="10"/>
        <rFont val="Calibri"/>
        <family val="2"/>
        <scheme val="minor"/>
      </rPr>
      <t xml:space="preserve">Evidencia: 
</t>
    </r>
    <r>
      <rPr>
        <sz val="8"/>
        <color indexed="8"/>
        <rFont val="Calibri"/>
        <family val="2"/>
        <scheme val="minor"/>
      </rPr>
      <t xml:space="preserve">\\cona\grpdata$\Informatica\General\Precontractual 2016\29_IPv4_IPv6
3, Participación en mesas sectoriales para la seguridad de la información en sistemas críticos (ciberseguridad-ciberdefensa).
\\cona\grpdata$\Informatica\General\SEGURIDAD\Seguridad 2016\Total General\Infraestructuras Criticas
    </t>
    </r>
  </si>
  <si>
    <r>
      <t>1. Participación en las mesas sectoriales de GEL.
2. Proceso de contratación para marco de referencia arquitectura de TI. 
Evidencias:</t>
    </r>
    <r>
      <rPr>
        <sz val="8"/>
        <color indexed="10"/>
        <rFont val="Calibri"/>
        <family val="2"/>
        <scheme val="minor"/>
      </rPr>
      <t xml:space="preserve">
</t>
    </r>
    <r>
      <rPr>
        <sz val="8"/>
        <rFont val="Calibri"/>
        <family val="2"/>
        <scheme val="minor"/>
      </rPr>
      <t>X:\Informatica\Evaluación GEL\Comité Sectorial 2016</t>
    </r>
    <r>
      <rPr>
        <sz val="8"/>
        <color indexed="10"/>
        <rFont val="Calibri"/>
        <family val="2"/>
        <scheme val="minor"/>
      </rPr>
      <t xml:space="preserve">
</t>
    </r>
    <r>
      <rPr>
        <sz val="8"/>
        <rFont val="Calibri"/>
        <family val="2"/>
        <scheme val="minor"/>
      </rPr>
      <t>X:\Informatica\General\Precontractual 2016\34_Arquitectura</t>
    </r>
  </si>
  <si>
    <r>
      <t xml:space="preserve">1. Ajustes estudios Previos Consultoría para la adopción e implementación del marco de referencia de la arquitectura TI. publicación de pliegos, recepción y evaluación de propuestas.
2. Asistencia talleres virtuales (nueva pagina de datos abiertos)
</t>
    </r>
    <r>
      <rPr>
        <sz val="8"/>
        <color indexed="10"/>
        <rFont val="Calibri"/>
        <family val="2"/>
        <scheme val="minor"/>
      </rPr>
      <t xml:space="preserve">Evidencias:
</t>
    </r>
    <r>
      <rPr>
        <sz val="8"/>
        <rFont val="Calibri"/>
        <family val="2"/>
        <scheme val="minor"/>
      </rPr>
      <t>Correos electrónicos y Estudios previos, proceso y  adendas publicados en SECOP</t>
    </r>
  </si>
  <si>
    <r>
      <t xml:space="preserve">Esta actividad se adelantó por medio del contrato No. 165 de 2016, el cual opera desde el 1 de mayo hasta el 31 de diciembre de 2016. Durante los meses de mayo y junio de 2016 se grabaron, emitieron y publicaron 183 videos diarios del pronóstico del tiempo, los cuales se emitieron tres veces al día.                                                                                </t>
    </r>
    <r>
      <rPr>
        <u/>
        <sz val="8"/>
        <rFont val="Calibri"/>
        <family val="2"/>
        <scheme val="minor"/>
      </rPr>
      <t>Evidencia:</t>
    </r>
    <r>
      <rPr>
        <sz val="8"/>
        <rFont val="Calibri"/>
        <family val="2"/>
        <scheme val="minor"/>
      </rPr>
      <t xml:space="preserve"> Link canal YouTube IDEAM: Pronóstico diario del tiempo https://www.youtube.com/watch?v=Or50WyBsrow&amp;index=1&amp;list=PLouP7beVf8Wmu_B-5ZCnE8uQ8vUBjVpZ8 </t>
    </r>
  </si>
  <si>
    <r>
      <t xml:space="preserve">Esta actividad se adelantó por medio del contrato No. 165 de 2016, el cual opera desde el 1 de mayo hasta el 31 de diciembre de 2016. Durante los meses de julio y agosto de 2016 se grabaron, emitieron y publicaron 186 videos diarios del pronóstico del tiempo, los cuales se emitieron tres veces al día.                                                                                </t>
    </r>
    <r>
      <rPr>
        <u/>
        <sz val="8"/>
        <rFont val="Calibri"/>
        <family val="2"/>
        <scheme val="minor"/>
      </rPr>
      <t>Evidencia:</t>
    </r>
    <r>
      <rPr>
        <sz val="8"/>
        <rFont val="Calibri"/>
        <family val="2"/>
        <scheme val="minor"/>
      </rPr>
      <t xml:space="preserve"> Link canal YouTube IDEAM: Pronóstico diario del tiempo https://www.youtube.com/watch?v=Or50WyBsrow&amp;index=1&amp;list=PLouP7beVf8Wmu_B-5ZCnE8uQ8vUBjVpZ8 </t>
    </r>
  </si>
  <si>
    <r>
      <t xml:space="preserve">Esta actividad se adelantó por medio del contrato No. 201 de 2016, el cual opera desde el 16 de junio hasta el 31 de diciembre de 2016. El monitoreo de medios se realiza a partir del 16 de junio por medio de AT-Agencia.                               </t>
    </r>
    <r>
      <rPr>
        <u/>
        <sz val="8"/>
        <rFont val="Calibri"/>
        <family val="2"/>
        <scheme val="minor"/>
      </rPr>
      <t>Evidencia:</t>
    </r>
    <r>
      <rPr>
        <sz val="8"/>
        <rFont val="Calibri"/>
        <family val="2"/>
        <scheme val="minor"/>
      </rPr>
      <t xml:space="preserve"> Reporte Infoanálisis de medios.</t>
    </r>
  </si>
  <si>
    <r>
      <t xml:space="preserve">Esta actividad se adelantó por medio del contrato No. 201 de 2016, el cual opera desde el 16 de junio hasta el 31 de diciembre de 2016. El monitoreo de medios se realiza a partir del 16 de junio por medio de AT-Agencia.
</t>
    </r>
    <r>
      <rPr>
        <u/>
        <sz val="8"/>
        <rFont val="Calibri"/>
        <family val="2"/>
        <scheme val="minor"/>
      </rPr>
      <t>Evidencia:</t>
    </r>
    <r>
      <rPr>
        <sz val="8"/>
        <rFont val="Calibri"/>
        <family val="2"/>
        <scheme val="minor"/>
      </rPr>
      <t xml:space="preserve"> Reporte Infoanálisis de medios.</t>
    </r>
  </si>
  <si>
    <r>
      <t xml:space="preserve">En este periodo el PIC,  encontraba en el proceso de formulación y aprobación, sin embargo se desarrollaron capacitaciones por demanda de las necesidades de cada dependencia del IDEAM.                                             Se realizaron las siguientes capacitaciones  así:                                                                                                                                                </t>
    </r>
    <r>
      <rPr>
        <u/>
        <sz val="8"/>
        <rFont val="Calibri"/>
        <family val="2"/>
        <scheme val="minor"/>
      </rPr>
      <t>Meteorologia :-</t>
    </r>
    <r>
      <rPr>
        <sz val="8"/>
        <rFont val="Calibri"/>
        <family val="2"/>
        <scheme val="minor"/>
      </rPr>
      <t xml:space="preserve">Boletín agroclimatologico (6 enero), (21 asistentes).                                                         - Presentación resultados proyecto análisis de series del SIN-hidrocolombia (21 enero), (8 asistentes)                      . -Presentación Ecosaga-CIAT climatologia Orinoquia (17 febrero), (7 asistentes).                                                  </t>
    </r>
    <r>
      <rPr>
        <u/>
        <sz val="8"/>
        <rFont val="Calibri"/>
        <family val="2"/>
        <scheme val="minor"/>
      </rPr>
      <t xml:space="preserve">Ecosistemas: </t>
    </r>
    <r>
      <rPr>
        <sz val="8"/>
        <rFont val="Calibri"/>
        <family val="2"/>
        <scheme val="minor"/>
      </rPr>
      <t xml:space="preserve">Taller de programaciòn en Python (8,9,1011,12,15,1718,19 febrero), (147 asistentes durante el desarrollo de este).                                                                                                                                                       </t>
    </r>
    <r>
      <rPr>
        <u/>
        <sz val="8"/>
        <rFont val="Calibri"/>
        <family val="2"/>
        <scheme val="minor"/>
      </rPr>
      <t xml:space="preserve">-Talento Humano: </t>
    </r>
    <r>
      <rPr>
        <sz val="8"/>
        <rFont val="Calibri"/>
        <family val="2"/>
        <scheme val="minor"/>
      </rPr>
      <t>Programaciòn Neurolinguistica (25 febrero), (12 asistentes).                                                   -</t>
    </r>
    <r>
      <rPr>
        <u/>
        <sz val="8"/>
        <rFont val="Calibri"/>
        <family val="2"/>
        <scheme val="minor"/>
      </rPr>
      <t>Grupo Gestión Documental:</t>
    </r>
    <r>
      <rPr>
        <sz val="8"/>
        <rFont val="Calibri"/>
        <family val="2"/>
        <scheme val="minor"/>
      </rPr>
      <t xml:space="preserve"> Sistema de Gestiòn Documental Orfeo y reinduccion (22 enero), (5 asistentes), Soportes SIIF (23 febrero), (6 asistentes).                                                                                                    </t>
    </r>
    <r>
      <rPr>
        <u/>
        <sz val="8"/>
        <rFont val="Calibri"/>
        <family val="2"/>
        <scheme val="minor"/>
      </rPr>
      <t xml:space="preserve">-Oficina Asesora Juridica:    </t>
    </r>
    <r>
      <rPr>
        <sz val="8"/>
        <rFont val="Calibri"/>
        <family val="2"/>
        <scheme val="minor"/>
      </rPr>
      <t xml:space="preserve">Manual de Supervisión e interventoría, (12 enero), (21 asistentes).                           </t>
    </r>
    <r>
      <rPr>
        <u/>
        <sz val="8"/>
        <rFont val="Calibri"/>
        <family val="2"/>
        <scheme val="minor"/>
      </rPr>
      <t xml:space="preserve">-Inducción Contratistas: </t>
    </r>
    <r>
      <rPr>
        <sz val="8"/>
        <rFont val="Calibri"/>
        <family val="2"/>
        <scheme val="minor"/>
      </rPr>
      <t xml:space="preserve">(22 febrero), (  13 asistentes).                                                                                 Nota: (ver archivo PIC 2016/capacitaciones corte 28 febrero).                                                                                                                                                                                                                                                                          </t>
    </r>
  </si>
  <si>
    <r>
      <t xml:space="preserve">De las Ochenta y Tres (83) necesidades de capacitación delimitadas en los proyectos de capacitación programadas para la vigencia 2016, se han ejecutado treinta y dos (32) capacitaciones; las cuales corresponden a los proyectos de : inducción, Reinducciòn, capacitación en Hidrologia y Meteorologia, Actualización en Gestión Financiera Publica.   Reiterando que mediante  Resolución Nro. 0376 se autoriza la participación en el Congreso de Gestión Financiera a unos funcionarios de carrera administrativa, Libre nombramiento y Remoción con el facilitador F&amp;C con una inversión de $4,500,000.en este periodo se evalúa este indicador adicionándole las capacitaciones ejecutadas presupuestalmente.  Se realizaron las siguientes capacitaciones por necesidad de cada área del instituto relacionadas así:                                                                                   </t>
    </r>
    <r>
      <rPr>
        <u/>
        <sz val="8"/>
        <rFont val="Calibri"/>
        <family val="2"/>
        <scheme val="minor"/>
      </rPr>
      <t>Meteorologia: -</t>
    </r>
    <r>
      <rPr>
        <sz val="8"/>
        <rFont val="Calibri"/>
        <family val="2"/>
        <scheme val="minor"/>
      </rPr>
      <t xml:space="preserve">Boletín Agroclimático (3 marzo 2016), (26 asistentes),   - SIGMET (8 marzo), (8 asistentes).     Grupo de Automatización (capacitación aplicaciones  u desarrollo sistemas de alertas tempranas), (25 febrero), (36 asistentes).                                                                                                                                                                                                                                                                                                                          </t>
    </r>
    <r>
      <rPr>
        <u/>
        <sz val="8"/>
        <rFont val="Calibri"/>
        <family val="2"/>
        <scheme val="minor"/>
      </rPr>
      <t xml:space="preserve">-Hidrologia:  </t>
    </r>
    <r>
      <rPr>
        <sz val="8"/>
        <rFont val="Calibri"/>
        <family val="2"/>
        <scheme val="minor"/>
      </rPr>
      <t xml:space="preserve"> Hybam (17 marzo), (8 asistentes), taller conceptualizaciòn nacional cuencas del agua (16-17 marzo), (24 asistentes), Propuesta calidad del agua (16 marzo), (5 asistentes).                                                                               </t>
    </r>
    <r>
      <rPr>
        <u/>
        <sz val="8"/>
        <rFont val="Calibri"/>
        <family val="2"/>
        <scheme val="minor"/>
      </rPr>
      <t xml:space="preserve">-Grupo Gestiòn Documental </t>
    </r>
    <r>
      <rPr>
        <sz val="8"/>
        <rFont val="Calibri"/>
        <family val="2"/>
        <scheme val="minor"/>
      </rPr>
      <t>: Reinducciòn Sistema de Gestiòn Documental Orfeo (1, 2,8,9 de marzo), (64 asistentes durante el desarrollo de este).                                                                                                                                                   -</t>
    </r>
    <r>
      <rPr>
        <u/>
        <sz val="8"/>
        <rFont val="Calibri"/>
        <family val="2"/>
        <scheme val="minor"/>
      </rPr>
      <t xml:space="preserve">Oficina de Planeaciòn: </t>
    </r>
    <r>
      <rPr>
        <sz val="8"/>
        <rFont val="Calibri"/>
        <family val="2"/>
        <scheme val="minor"/>
      </rPr>
      <t xml:space="preserve">Formulación Plan riesgos de corrupción grupos  secretaria general, (8, 10 de marzo), (22 asistentes).                                                                                                                 -1a socialización Procedimiento de Acreditación, (10 de marzo), (7 asistentes).                                        -Capacitación Riesgos de corrupción Oficinas: (14 de marzo), (6 asistentes).                                         -Capacitación Mapa riesgos de Corrupción Procesos misionales, (16 marzo), (11 asistentes).                                                                                                                                                    </t>
    </r>
    <r>
      <rPr>
        <u/>
        <sz val="8"/>
        <rFont val="Calibri"/>
        <family val="2"/>
        <scheme val="minor"/>
      </rPr>
      <t xml:space="preserve">Oficina Asesora Juridica:   </t>
    </r>
    <r>
      <rPr>
        <sz val="8"/>
        <rFont val="Calibri"/>
        <family val="2"/>
        <scheme val="minor"/>
      </rPr>
      <t xml:space="preserve"> Formación SECOP II-Mínima Cuantía , (10 marzo), (14 asistentes).     -Formación SECOP II-Admin Configuración, (10 marzo), (14 asistentes), -Formación SECOP II Registro PAA-SIP, (4 marzo), (14 asistentes).    (ver archivo   PIC 2016/capacitaciones corte 30 abril).                                                                                         </t>
    </r>
    <r>
      <rPr>
        <u/>
        <sz val="8"/>
        <rFont val="Calibri"/>
        <family val="2"/>
        <scheme val="minor"/>
      </rPr>
      <t xml:space="preserve">-Inducción funcionarios concurso de méritos 319 : </t>
    </r>
    <r>
      <rPr>
        <sz val="8"/>
        <rFont val="Calibri"/>
        <family val="2"/>
        <scheme val="minor"/>
      </rPr>
      <t>(7 marzo), (11 asistentes).                                   -Pronósticos y alertas, Subdireccion meteorología:(8 marzo), (12 asistentes).                                         -Informatica y Ciclo financiero: (9 mazo), (12 asistentes).                                                                        -Oficina Control interno: (9 marzo), (12 asistentes).                                                                                 -Recursos Fisicos y Almacen: (10 marzo), (14 asistentes).                                                                     -Control disciplinario interno, atención al ciudadano, comunicaciones: (10 marzo), (11 asistentes).                        -Asociación sindical AEROMET Y SINTRAIDEAM, (10 marzo), (11 asistentes).                                                                                                                              Nota: Las demás evidencias del proceso de inducción de los otros funcionarios  de la convocatoria 319 de 2014 se encuentra en el siguiente enlace     X:\Talento Humano\2/Adriana Alarcon/Inducción/2016./lista de nivel asistencial y técnico.                                   -</t>
    </r>
  </si>
  <si>
    <r>
      <t>Durante el mes de Junio, se realizaron las siguientes capacitaciones articuladas en el PIC así:
-Por medio de las Resolución  nro. 1166 del 8 de junio de 2016 se autoriza la participación de ocho (8) funcionarios de carrera administrativa, Libre nombramiento y Remoción  en el VIII congreso Nacional de Presupuesto publicó , liderado por firma  F&amp;C Consultores,  con una inversión de $ 10.136.500.  
Se reitera que presupuestalmente a corte del mes de Junio se han ejecutado el 19,13 %  de los  recursos asignados, equivalente a $17.213.500.
-El 30 de Junio se presentaron  los estudios previos ya que se beneficiaran (30) funcionarios  para realizar esta capacitación con el Ministerio Público. La inversión será de un $60.000.000.
--Se desarrollaron inducciones a (20) funcionarios que ingresaron al IDEAM en este mes.
Las capacitaciones que se desarrollaron por gestión de las diferentes dependencias del Ideam fueron:  
-</t>
    </r>
    <r>
      <rPr>
        <u/>
        <sz val="8"/>
        <rFont val="Calibri"/>
        <family val="2"/>
        <scheme val="minor"/>
      </rPr>
      <t xml:space="preserve">AO1 Medellín: </t>
    </r>
    <r>
      <rPr>
        <sz val="8"/>
        <rFont val="Calibri"/>
        <family val="2"/>
        <scheme val="minor"/>
      </rPr>
      <t xml:space="preserve"> Thalimedes, descarga de información y parametrización, (6 asistentes). 
-</t>
    </r>
    <r>
      <rPr>
        <u/>
        <sz val="8"/>
        <rFont val="Calibri"/>
        <family val="2"/>
        <scheme val="minor"/>
      </rPr>
      <t>AO 8 Bucaramanga:  Migración de datos ofrecida por la contratista Claudia Marcela Flores</t>
    </r>
    <r>
      <rPr>
        <sz val="8"/>
        <rFont val="Calibri"/>
        <family val="2"/>
        <scheme val="minor"/>
      </rPr>
      <t xml:space="preserve">, (9 asistentes).  
</t>
    </r>
    <r>
      <rPr>
        <u/>
        <sz val="8"/>
        <rFont val="Calibri"/>
        <family val="2"/>
        <scheme val="minor"/>
      </rPr>
      <t xml:space="preserve">-Grupo de Talento Humano:  </t>
    </r>
    <r>
      <rPr>
        <sz val="8"/>
        <rFont val="Calibri"/>
        <family val="2"/>
        <scheme val="minor"/>
      </rPr>
      <t>intervención pedagógica teatral en prevención de Riesgos Laborales , (56 asistentes).  Pausas activas-control de peso (26 asistentes). Inspección parta levantamiento de matriz de peligros-ARL SURA ,(2 asistentes). Charla Brigada de Emergencias-Primeros auxilios, (17, 30 junio), (12 asistentes).
Total asistentes:   138 Funcionarios.
                                                                                                            -</t>
    </r>
  </si>
  <si>
    <r>
      <t xml:space="preserve">A partir de este bimestre, el indicador de cumplimiento  del PIC 2016, se evalúa acorde a las líneas programáticas de capacitación delimitadas en el Plan , por lo anterior se encuentra que en este periodo se ejecutaron cuatro (4) líneas programáticas relacionadas así:
</t>
    </r>
    <r>
      <rPr>
        <u/>
        <sz val="8"/>
        <rFont val="Calibri"/>
        <family val="2"/>
        <scheme val="minor"/>
      </rPr>
      <t>-Hidrologia y meteorología básica</t>
    </r>
    <r>
      <rPr>
        <sz val="8"/>
        <rFont val="Calibri"/>
        <family val="2"/>
        <scheme val="minor"/>
      </rPr>
      <t xml:space="preserve">
AO 4 Neiva: tema: Capacitación Altimetría, (9 asistentes), (18 al 25 de julio).
</t>
    </r>
    <r>
      <rPr>
        <u/>
        <sz val="8"/>
        <rFont val="Calibri"/>
        <family val="2"/>
        <scheme val="minor"/>
      </rPr>
      <t>-Ingles</t>
    </r>
    <r>
      <rPr>
        <sz val="8"/>
        <rFont val="Calibri"/>
        <family val="2"/>
        <scheme val="minor"/>
      </rPr>
      <t xml:space="preserve">: Nivel A1, Sector ambiente, (21 asistentes), (22 al 31 de agosto).
</t>
    </r>
    <r>
      <rPr>
        <u/>
        <sz val="8"/>
        <rFont val="Calibri"/>
        <family val="2"/>
        <scheme val="minor"/>
      </rPr>
      <t xml:space="preserve">-Ofimática
</t>
    </r>
    <r>
      <rPr>
        <sz val="8"/>
        <rFont val="Calibri"/>
        <family val="2"/>
        <scheme val="minor"/>
      </rPr>
      <t xml:space="preserve">AO1 Antioquia: tema: Herramientas Ofimática, (10 asistentes), (26 julio)
AO7 Pasto: tema: Optimización del trabajo en el computador, (8 asistentes), (14 de Julio).
AO10 Ibagué:  tema: Optimización del trabajo en el computador, (10 asistentes), (12 de Julio).
</t>
    </r>
    <r>
      <rPr>
        <u/>
        <sz val="8"/>
        <rFont val="Calibri"/>
        <family val="2"/>
        <scheme val="minor"/>
      </rPr>
      <t xml:space="preserve">-Gestión administrativa
</t>
    </r>
    <r>
      <rPr>
        <sz val="8"/>
        <rFont val="Calibri"/>
        <family val="2"/>
        <scheme val="minor"/>
      </rPr>
      <t xml:space="preserve">Talento Humano: Resolución 2388 Seguridad Social, (4 asistentes), (31 agosto).
</t>
    </r>
    <r>
      <rPr>
        <u/>
        <sz val="8"/>
        <rFont val="Calibri"/>
        <family val="2"/>
        <scheme val="minor"/>
      </rPr>
      <t xml:space="preserve">-Inducción
</t>
    </r>
    <r>
      <rPr>
        <sz val="8"/>
        <rFont val="Calibri"/>
        <family val="2"/>
        <scheme val="minor"/>
      </rPr>
      <t xml:space="preserve">En el mes de julio se realizó a dos (2) funcionarios y a doce (12) funcionarios ejecutada del 08 al 10 de agosto de 2016, el memorando   nro. 20162020009343 evidencia los cronogramas en cada uno de los Procesos de Inducción y Entrenamiento en el Puesto de Trabajo. (14 asistentes) 
</t>
    </r>
    <r>
      <rPr>
        <u/>
        <sz val="8"/>
        <rFont val="Calibri"/>
        <family val="2"/>
        <scheme val="minor"/>
      </rPr>
      <t xml:space="preserve">-Seguridad y Salud en el Trabajo
</t>
    </r>
    <r>
      <rPr>
        <sz val="8"/>
        <rFont val="Calibri"/>
        <family val="2"/>
        <scheme val="minor"/>
      </rPr>
      <t xml:space="preserve">AO 4 Neiva: tema: Trabajo Seguro en Alturas, (9 asistentes), (27 julio).
 asistentes: 85 funcionarios
.
Se reitera que presupuestalmente a corte del  31 de agosto se han ejecutado el 19,79%  de los  recursos asignados, equivalente    $ 17,816,750, relacionando distribuido en  las siguientes líneas programáticas:
</t>
    </r>
    <r>
      <rPr>
        <u/>
        <sz val="8"/>
        <rFont val="Calibri"/>
        <family val="2"/>
        <scheme val="minor"/>
      </rPr>
      <t xml:space="preserve">-Actualización en Manejo de Archivo
</t>
    </r>
    <r>
      <rPr>
        <sz val="8"/>
        <rFont val="Calibri"/>
        <family val="2"/>
        <scheme val="minor"/>
      </rPr>
      <t xml:space="preserve">Seminario Taller Archivo y gestión Documental para la Administración Pública - Res 0637 20-04-de 2016, (3 asistentes), (12-13 mayo), ($2,721,750).
</t>
    </r>
    <r>
      <rPr>
        <u/>
        <sz val="8"/>
        <rFont val="Calibri"/>
        <family val="2"/>
        <scheme val="minor"/>
      </rPr>
      <t>-Actualización en gestión financiera pública</t>
    </r>
    <r>
      <rPr>
        <sz val="8"/>
        <rFont val="Calibri"/>
        <family val="2"/>
        <scheme val="minor"/>
      </rPr>
      <t xml:space="preserve">
 V Congreso nacional de gestión financiera, Resolución Nro. 0376, 15-03-2016 (5 asistentes), (16-18 marzo), ($4,958,500).
VIII Congreso nacional de presupuesto público, Res 1166 de 2016,8-06-2016 (8 asistentes); (9-11 junio), ($ 10.136.500).  
Se informa que a corte 31 de Agosto, de las doce  (12)  líneas programáticas de capacitación del PIC 2016, se han desarrollado  ocho (8) líneas, las cuales corresponden a Competencias Blandas, Hidrología y Meteorología Básica, Inglés, Ofimática, Actualización en Manejo de Archivo, Actualización en gestión financiera pública,  Seguridad y Salud en el Trabajo, inducción.</t>
    </r>
    <r>
      <rPr>
        <sz val="8"/>
        <color indexed="10"/>
        <rFont val="Calibri"/>
        <family val="2"/>
        <scheme val="minor"/>
      </rPr>
      <t xml:space="preserve">
</t>
    </r>
    <r>
      <rPr>
        <sz val="8"/>
        <rFont val="Calibri"/>
        <family val="2"/>
        <scheme val="minor"/>
      </rPr>
      <t xml:space="preserve">
</t>
    </r>
    <r>
      <rPr>
        <u/>
        <sz val="8"/>
        <rFont val="Calibri"/>
        <family val="2"/>
        <scheme val="minor"/>
      </rPr>
      <t xml:space="preserve">
</t>
    </r>
    <r>
      <rPr>
        <sz val="8"/>
        <rFont val="Calibri"/>
        <family val="2"/>
        <scheme val="minor"/>
      </rPr>
      <t xml:space="preserve">
</t>
    </r>
    <r>
      <rPr>
        <u/>
        <sz val="8"/>
        <rFont val="Calibri"/>
        <family val="2"/>
        <scheme val="minor"/>
      </rPr>
      <t xml:space="preserve">
</t>
    </r>
  </si>
  <si>
    <r>
      <t>De las ochenta y cuatro (84) actividades programadas para la vigencia 2016 en el Plan de Bienestar Social; en este periodo se han desarrollado cinco  ( 5) actividades reiterando que han sido a cero costos. En este periodo se realizaron las siguientes actividades:-Feria de servicios. (17 febrero),  -Día de la lechona : (26 febrero).   Actividad Profondos para actividades deportivas   ruta evidencias:</t>
    </r>
    <r>
      <rPr>
        <sz val="8"/>
        <color indexed="10"/>
        <rFont val="Calibri"/>
        <family val="2"/>
        <scheme val="minor"/>
      </rPr>
      <t xml:space="preserve">  </t>
    </r>
    <r>
      <rPr>
        <sz val="8"/>
        <color indexed="8"/>
        <rFont val="Calibri"/>
        <family val="2"/>
        <scheme val="minor"/>
      </rPr>
      <t xml:space="preserve">X:\Talento Humano\2/Adriana Alarcon/Bienestar social /2016.    </t>
    </r>
    <r>
      <rPr>
        <sz val="8"/>
        <color indexed="10"/>
        <rFont val="Calibri"/>
        <family val="2"/>
        <scheme val="minor"/>
      </rPr>
      <t xml:space="preserve">           </t>
    </r>
    <r>
      <rPr>
        <sz val="8"/>
        <rFont val="Calibri"/>
        <family val="2"/>
        <scheme val="minor"/>
      </rPr>
      <t xml:space="preserve">Con relación al Componente de Seguridad y salud en el trabajo se realizaron las siguientes actividades:                                                                                -Cierre de investigaciones en Accidentes de trabajo año 2015.                                                                     -Seguimiento a cursos de Trabajo en Alturas-Áreas operativas, alturas Neiva.                                                 -Establecer lista de procedimientos a documentar en SST(seguridad y salud en el trabajo), evidencias ruta:X:\Talento Humano\10 JOSE HERNANDEZ\DOCUMENTACION CONTROL INTERNO. </t>
    </r>
  </si>
  <si>
    <r>
      <t xml:space="preserve">De las ochenta y cuatro (84) actividades programadas para la vigencia 2016 en el Plan de Bienestar Social; en este periodo se han desarrollado doce (12,) de las cuales una ( 1) son del componente de salud y seguridad en el trabajo, reiterando que se suscribió el contrato de prestación de servicios médicos para la realización de exámenes médicos ocupacionales de ingreso, periódicos, por cambio de ocupación o de retiro a los funcionarios del IDEAM con Medical protección Ltda. salud ocupacional  por un valor de $48.179.500. en este periodo se evalúa este indicador adicionándole las actividades ejecutadas presupuestalmente.                       Durante este periodo se realizaron las siguientes actividades.                                                           -Día de la Mujer. (11 marzo), -Otorgamiento de un día de cumpleaños (18 marzo y durante el resto del año), -Acompañamiento en calamidades y fallecimientos (A partir del mes de marzo), -envió de correos informativos sobre seguridad y salud en el trabajo, -Charla de Empleabilidad: (17 marzo); Día del Hombre: (31 de marzo), -Axa Colpatria Stand:(15 marzo); -Pausas activas ARL (15 abril), -Día del Hidrólogo y Meteorólogo (31 marzo), -Celebración día de los niños (concurso de pintura, 22 abril), invitación concierto Colsubsidio (27 abril).  ruta evidencias: </t>
    </r>
    <r>
      <rPr>
        <sz val="8"/>
        <color indexed="8"/>
        <rFont val="Calibri"/>
        <family val="2"/>
        <scheme val="minor"/>
      </rPr>
      <t xml:space="preserve">X:\Talento Humano\2/Adriana Alarcon/Bienestar social /2016.  </t>
    </r>
    <r>
      <rPr>
        <sz val="8"/>
        <color indexed="10"/>
        <rFont val="Calibri"/>
        <family val="2"/>
        <scheme val="minor"/>
      </rPr>
      <t xml:space="preserve">                                                      </t>
    </r>
    <r>
      <rPr>
        <sz val="8"/>
        <rFont val="Calibri"/>
        <family val="2"/>
        <scheme val="minor"/>
      </rPr>
      <t xml:space="preserve">Con relación al Componente de Seguridad y salud en el trabajo se realizaron las siguientes actividades:                                                                                                                                                                                                                             -Seguimiento a cursos de Trabajo en Alturas-Áreas operativas, alturas Villavicencio.                      -Elección y divulgación del COPASST 2016-2017                                                                         -Documentación y entrega primera versión del SGSST (sistema de Gestiòn en Seguridad y Salud en el trabajo).                                                                                                                              -Proceso de contratación de Exámenes médicos.                                                                              evidencias ruta:X:\Talento Humano\10 JOSE HERNANDEZ\DOCUMENTACION CONTROL INTERNO.                                                                                  </t>
    </r>
  </si>
  <si>
    <r>
      <t xml:space="preserve">
Durante el mes de Julio se realizó el Comité de Estímulos e Incentivos , se aprueban solicitudes para auxilio educativo para tres (3) funcionarios por valor de $4'317.150, valor contemplado en el CDP 72116. (acta nro. o2).
Se realizó convocatoria única para la recepción de documentos para auxilio educativo para hijos menores de edad.
Se realizó gestión ante la Universidad Nacional Abierta y a Distancia UNAD para suscribir convenio con el IDEAM mediante el cual se otorgue descuento del 15% en cualquiera de los programas que ofrece esta institución. Se realizó reunión con la coordinadora del Grupo de Talento Humano y los representantes de la Univerisdad; se realizó reunión abierta de asesoría e información con los funcionarios. 
</t>
    </r>
    <r>
      <rPr>
        <u/>
        <sz val="8"/>
        <rFont val="Calibri"/>
        <family val="2"/>
        <scheme val="minor"/>
      </rPr>
      <t xml:space="preserve"> IDEA INNOVADORA</t>
    </r>
    <r>
      <rPr>
        <sz val="8"/>
        <rFont val="Calibri"/>
        <family val="2"/>
        <scheme val="minor"/>
      </rPr>
      <t xml:space="preserve">: se envío invitación a jurados externos para calificación del trabajo presentado por el funcionario Jorge Luis Ceballos Liévano, denominado "Monitoreo Glaciar Participativo MGP" y a la jefe inmediata.
</t>
    </r>
    <r>
      <rPr>
        <u/>
        <sz val="8"/>
        <rFont val="Calibri"/>
        <family val="2"/>
        <scheme val="minor"/>
      </rPr>
      <t xml:space="preserve"> EXCELENCIA INDIVIDUAL,</t>
    </r>
    <r>
      <rPr>
        <sz val="8"/>
        <rFont val="Calibri"/>
        <family val="2"/>
        <scheme val="minor"/>
      </rPr>
      <t xml:space="preserve">: durante  el mes de Agosto se envió la matriz de excelencia individual a los jefes de los funcionarios que cumplen con los requisitos para optar al premio Excelencia Individual.,encontrándose cuarenta y tres(43) funcionarios.
Los premios a la excelencia individual, idea innovadora y el reconocimiento a la antigüedad laboral se entregan en el evento de fin de año de reconocimiento a los logros laborales. 
Se reitera que presupuestalmente a corte del  31 de agosto se han desembolsado auxilios educativos  por    $ 8.246.550, es decir se ha ejecutado el 14,99% de los de los recursos asignados ($55.000.000) .
</t>
    </r>
  </si>
  <si>
    <r>
      <t xml:space="preserve">De acuerdo a las necesidades que se han identificado a nivel institucional,  el Grupo de recursos Físicos ha gestionado lo siguiente: 
1. Se suscribe una (1) orden de compra por Acuerdo Marco Colombia Compra Eficiente para el suministro de combustible para los vehículos del IDEAM.
2. Se suscribe una (1) orden de compra por Acuerdo Marco Colombia Compra Eficiente para el suministro de tiquetes aéreos para rutas nacionales e internacionales para funcionarios y colaboradores del IDEAM.
3. Se suscribe un (1) contrato por prestación de servicios profesionales para el acompañamiento técnico a la Secretaria General, de los contratos que célebre la entidad relacionados con la infraestructura de los recursos físicos de la entidad.
4. Se suscribe un (1) contrato por prestación de servicios técnicos para prestar los servicios en el Grupo de Recursos Físicos en temas relacionados con el programa de seguros generales del Instituto de Hidrología, Meteorología y Estudios Ambientales –IDEAM.     </t>
    </r>
    <r>
      <rPr>
        <sz val="8"/>
        <color indexed="8"/>
        <rFont val="Calibri"/>
        <family val="2"/>
        <scheme val="minor"/>
      </rPr>
      <t>http://www.ideam.gov.co/web/atencion-y-participacion-ciudadana/ley-de-transparencia</t>
    </r>
  </si>
  <si>
    <r>
      <t>Durante este periodo de acuerdo a las necesidades que se han identificado a nivel institucional, el Grupo de Recursos Físicos ha gestionado lo siguiente:
1. Contrato de comisión por BMC para la prestación de servicio de transporte integral para atender las necesidades de movilización de personal, materiales y equipos del Instituto. 
2. Contrato interadministrativo con la Imprenta Nacional con el objeto de realizar la publicación de actos administrativos y avisos. 
3. Contrato por prestación de servicios profesionales para el apoyo a la supervisión de los contratos a cargo del Grupo de Recursos Físicos, así como la proyección de actas de liquidación e informes finales de gestión.
4. Contrato para prestar el servicio de mantenimiento preventivo y correctivo de los vehículos de propiedad del IDEAM.                                                                                                             Se han realizado los contratos requeridos para el normal funcionamiento de la entidad.</t>
    </r>
    <r>
      <rPr>
        <sz val="8"/>
        <color indexed="8"/>
        <rFont val="Calibri"/>
        <family val="2"/>
        <scheme val="minor"/>
      </rPr>
      <t xml:space="preserve"> http://www.ideam.gov.co/web/atencion-y-participacion-ciudadana/ley-de-transparencia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</si>
</sst>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quot;$&quot;\ * #,##0.00_);_(&quot;$&quot;\ * \(#,##0.00\);_(&quot;$&quot;\ * &quot;-&quot;??_);_(@_)"/>
    <numFmt numFmtId="165" formatCode="_(* #,##0.00_);_(* \(#,##0.00\);_(* &quot;-&quot;??_);_(@_)"/>
    <numFmt numFmtId="166" formatCode="#,##0.0"/>
    <numFmt numFmtId="167" formatCode="[$$-240A]\ #,##0"/>
    <numFmt numFmtId="168" formatCode="&quot;$&quot;\ #,##0.00"/>
    <numFmt numFmtId="169" formatCode="_-* #,##0.00\ _€_-;\-* #,##0.00\ _€_-;_-* &quot;-&quot;??\ _€_-;_-@_-"/>
    <numFmt numFmtId="170" formatCode="_ * #,##0.00_ ;_ * \-#,##0.00_ ;_ * &quot;-&quot;??_ ;_ @_ "/>
    <numFmt numFmtId="171" formatCode="_ &quot;$&quot;\ * #,##0.00_ ;_ &quot;$&quot;\ * \-#,##0.00_ ;_ &quot;$&quot;\ * &quot;-&quot;??_ ;_ @_ "/>
    <numFmt numFmtId="172" formatCode="_-* #,##0.00\ &quot;€&quot;_-;\-* #,##0.00\ &quot;€&quot;_-;_-* &quot;-&quot;??\ &quot;€&quot;_-;_-@_-"/>
    <numFmt numFmtId="173" formatCode="_ * #,##0_ ;_ * \-#,##0_ ;_ * &quot;-&quot;??_ ;_ @_ "/>
    <numFmt numFmtId="174" formatCode="0.0%"/>
  </numFmts>
  <fonts count="30" x14ac:knownFonts="1">
    <font>
      <sz val="11"/>
      <color theme="1"/>
      <name val="Calibri"/>
      <family val="2"/>
      <scheme val="minor"/>
    </font>
    <font>
      <sz val="11"/>
      <color indexed="8"/>
      <name val="Calibri"/>
      <family val="2"/>
    </font>
    <font>
      <sz val="10"/>
      <name val="Arial"/>
      <family val="2"/>
    </font>
    <font>
      <sz val="11"/>
      <color indexed="8"/>
      <name val="Calibri"/>
      <family val="2"/>
    </font>
    <font>
      <sz val="9"/>
      <color indexed="81"/>
      <name val="Tahoma"/>
      <family val="2"/>
    </font>
    <font>
      <sz val="10"/>
      <name val="Arial"/>
      <family val="2"/>
      <charset val="1"/>
    </font>
    <font>
      <b/>
      <sz val="11"/>
      <name val="Arial Narrow"/>
      <family val="2"/>
    </font>
    <font>
      <b/>
      <sz val="9"/>
      <name val="Arial Narrow"/>
      <family val="2"/>
    </font>
    <font>
      <sz val="9"/>
      <name val="Arial Narrow"/>
      <family val="2"/>
    </font>
    <font>
      <b/>
      <sz val="9"/>
      <color indexed="8"/>
      <name val="Arial Narrow"/>
      <family val="2"/>
    </font>
    <font>
      <b/>
      <sz val="9"/>
      <color indexed="81"/>
      <name val="Tahoma"/>
      <family val="2"/>
    </font>
    <font>
      <b/>
      <sz val="12"/>
      <name val="Arial Narrow"/>
      <family val="2"/>
    </font>
    <font>
      <sz val="11"/>
      <color theme="1"/>
      <name val="Calibri"/>
      <family val="2"/>
      <scheme val="minor"/>
    </font>
    <font>
      <b/>
      <sz val="11"/>
      <color theme="1"/>
      <name val="Calibri"/>
      <family val="2"/>
      <scheme val="minor"/>
    </font>
    <font>
      <sz val="9"/>
      <name val="Calibri"/>
      <family val="2"/>
      <scheme val="minor"/>
    </font>
    <font>
      <sz val="10"/>
      <name val="Calibri"/>
      <family val="2"/>
      <scheme val="minor"/>
    </font>
    <font>
      <b/>
      <sz val="8"/>
      <name val="Calibri"/>
      <family val="2"/>
      <scheme val="minor"/>
    </font>
    <font>
      <b/>
      <sz val="8"/>
      <color theme="1"/>
      <name val="Calibri"/>
      <family val="2"/>
      <scheme val="minor"/>
    </font>
    <font>
      <b/>
      <sz val="9"/>
      <name val="Calibri"/>
      <family val="2"/>
      <scheme val="minor"/>
    </font>
    <font>
      <b/>
      <sz val="12"/>
      <name val="Calibri"/>
      <family val="2"/>
      <scheme val="minor"/>
    </font>
    <font>
      <b/>
      <sz val="10"/>
      <name val="Calibri"/>
      <family val="2"/>
      <scheme val="minor"/>
    </font>
    <font>
      <sz val="10"/>
      <color theme="1"/>
      <name val="Calibri"/>
      <family val="2"/>
      <scheme val="minor"/>
    </font>
    <font>
      <sz val="8"/>
      <color indexed="10"/>
      <name val="Calibri"/>
      <family val="2"/>
      <scheme val="minor"/>
    </font>
    <font>
      <sz val="8"/>
      <name val="Calibri"/>
      <family val="2"/>
      <scheme val="minor"/>
    </font>
    <font>
      <u/>
      <sz val="8"/>
      <name val="Calibri"/>
      <family val="2"/>
      <scheme val="minor"/>
    </font>
    <font>
      <b/>
      <sz val="10"/>
      <color theme="0"/>
      <name val="Calibri"/>
      <family val="2"/>
      <scheme val="minor"/>
    </font>
    <font>
      <b/>
      <sz val="10"/>
      <color theme="1"/>
      <name val="Calibri"/>
      <family val="2"/>
      <scheme val="minor"/>
    </font>
    <font>
      <sz val="12"/>
      <color theme="1"/>
      <name val="Calibri"/>
      <family val="2"/>
      <scheme val="minor"/>
    </font>
    <font>
      <sz val="8"/>
      <color theme="1"/>
      <name val="Calibri"/>
      <family val="2"/>
      <scheme val="minor"/>
    </font>
    <font>
      <sz val="8"/>
      <color indexed="8"/>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C00000"/>
        <bgColor indexed="64"/>
      </patternFill>
    </fill>
    <fill>
      <patternFill patternType="solid">
        <fgColor theme="3"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43">
    <xf numFmtId="0" fontId="0" fillId="0" borderId="0"/>
    <xf numFmtId="170" fontId="2" fillId="0" borderId="0" applyFont="0" applyFill="0" applyBorder="0" applyAlignment="0" applyProtection="0"/>
    <xf numFmtId="170" fontId="2" fillId="0" borderId="0" applyFont="0" applyFill="0" applyBorder="0" applyAlignment="0" applyProtection="0"/>
    <xf numFmtId="165" fontId="12" fillId="0" borderId="0" applyFont="0" applyFill="0" applyBorder="0" applyAlignment="0" applyProtection="0"/>
    <xf numFmtId="169" fontId="3"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4" fontId="1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72" fontId="2"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 fillId="0" borderId="0"/>
  </cellStyleXfs>
  <cellXfs count="294">
    <xf numFmtId="0" fontId="0" fillId="0" borderId="0" xfId="0"/>
    <xf numFmtId="173" fontId="8" fillId="0" borderId="1" xfId="3" applyNumberFormat="1" applyFont="1" applyFill="1" applyBorder="1"/>
    <xf numFmtId="0" fontId="7" fillId="2" borderId="1" xfId="0" applyFont="1" applyFill="1" applyBorder="1" applyAlignment="1">
      <alignment horizontal="center" vertical="center" wrapText="1"/>
    </xf>
    <xf numFmtId="173" fontId="7" fillId="2" borderId="1" xfId="3" applyNumberFormat="1" applyFont="1" applyFill="1" applyBorder="1" applyAlignment="1">
      <alignment horizontal="center" vertical="center" wrapText="1"/>
    </xf>
    <xf numFmtId="0" fontId="7" fillId="2" borderId="1" xfId="0" applyFont="1" applyFill="1" applyBorder="1"/>
    <xf numFmtId="173" fontId="7" fillId="2" borderId="1" xfId="3" applyNumberFormat="1" applyFont="1" applyFill="1" applyBorder="1"/>
    <xf numFmtId="0" fontId="7" fillId="2" borderId="1" xfId="0" applyFont="1" applyFill="1" applyBorder="1" applyAlignment="1">
      <alignment horizontal="justify" vertical="center" wrapText="1"/>
    </xf>
    <xf numFmtId="0" fontId="13" fillId="0" borderId="0" xfId="0" applyFont="1"/>
    <xf numFmtId="173" fontId="14" fillId="0" borderId="1" xfId="0" applyNumberFormat="1" applyFont="1" applyBorder="1"/>
    <xf numFmtId="0" fontId="9" fillId="2" borderId="1" xfId="0" applyFont="1" applyFill="1" applyBorder="1" applyAlignment="1">
      <alignment horizontal="left" vertical="center" wrapText="1"/>
    </xf>
    <xf numFmtId="173" fontId="6" fillId="0" borderId="1" xfId="3" applyNumberFormat="1" applyFont="1" applyFill="1" applyBorder="1"/>
    <xf numFmtId="173" fontId="11" fillId="0" borderId="1" xfId="3" applyNumberFormat="1" applyFont="1" applyFill="1" applyBorder="1"/>
    <xf numFmtId="173" fontId="13" fillId="0" borderId="1" xfId="0" applyNumberFormat="1" applyFont="1" applyBorder="1"/>
    <xf numFmtId="173" fontId="6" fillId="2" borderId="1" xfId="3" applyNumberFormat="1" applyFont="1" applyFill="1" applyBorder="1"/>
    <xf numFmtId="164" fontId="12" fillId="0" borderId="0" xfId="14" applyFont="1"/>
    <xf numFmtId="165" fontId="13" fillId="0" borderId="1" xfId="0" applyNumberFormat="1" applyFont="1" applyBorder="1"/>
    <xf numFmtId="9" fontId="0" fillId="0" borderId="1" xfId="0" applyNumberFormat="1" applyBorder="1" applyAlignment="1">
      <alignment horizontal="center"/>
    </xf>
    <xf numFmtId="164" fontId="13" fillId="0" borderId="1" xfId="14" applyFont="1" applyBorder="1"/>
    <xf numFmtId="0" fontId="13" fillId="0" borderId="1" xfId="0" applyFont="1" applyBorder="1"/>
    <xf numFmtId="0" fontId="0" fillId="0" borderId="1" xfId="0" applyBorder="1"/>
    <xf numFmtId="173" fontId="8" fillId="3" borderId="1" xfId="3" applyNumberFormat="1" applyFont="1" applyFill="1" applyBorder="1"/>
    <xf numFmtId="0" fontId="0" fillId="3" borderId="0" xfId="0" applyFill="1"/>
    <xf numFmtId="9" fontId="15" fillId="5" borderId="1" xfId="28" applyNumberFormat="1" applyFont="1" applyFill="1" applyBorder="1" applyAlignment="1" applyProtection="1">
      <alignment horizontal="center" vertical="center" wrapText="1"/>
    </xf>
    <xf numFmtId="9" fontId="15" fillId="8" borderId="1" xfId="28" applyNumberFormat="1" applyFont="1" applyFill="1" applyBorder="1" applyAlignment="1" applyProtection="1">
      <alignment horizontal="center" vertical="center" wrapText="1"/>
    </xf>
    <xf numFmtId="9" fontId="15" fillId="7" borderId="1" xfId="28" applyNumberFormat="1" applyFont="1" applyFill="1" applyBorder="1" applyAlignment="1" applyProtection="1">
      <alignment horizontal="center" vertical="center" wrapText="1"/>
    </xf>
    <xf numFmtId="9" fontId="15" fillId="0" borderId="1" xfId="28" applyNumberFormat="1" applyFont="1" applyFill="1" applyBorder="1" applyAlignment="1" applyProtection="1">
      <alignment horizontal="center" vertical="center" wrapText="1"/>
    </xf>
    <xf numFmtId="0" fontId="18" fillId="2" borderId="1" xfId="0" applyFont="1" applyFill="1" applyBorder="1" applyAlignment="1">
      <alignment horizontal="left"/>
    </xf>
    <xf numFmtId="0" fontId="13" fillId="0" borderId="1" xfId="0" applyFont="1" applyBorder="1" applyAlignment="1">
      <alignment horizontal="center"/>
    </xf>
    <xf numFmtId="0" fontId="7" fillId="2" borderId="1" xfId="0" applyFont="1" applyFill="1" applyBorder="1" applyAlignment="1">
      <alignment horizont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5" fillId="0" borderId="5" xfId="34" applyFont="1" applyFill="1" applyBorder="1" applyAlignment="1" applyProtection="1">
      <alignment horizontal="center" vertical="center" wrapText="1"/>
    </xf>
    <xf numFmtId="9" fontId="15" fillId="0" borderId="3" xfId="34" applyFont="1" applyFill="1" applyBorder="1" applyAlignment="1" applyProtection="1">
      <alignment horizontal="center" vertical="center" wrapText="1"/>
    </xf>
    <xf numFmtId="9" fontId="15" fillId="0" borderId="5" xfId="28" applyNumberFormat="1" applyFont="1" applyFill="1" applyBorder="1" applyAlignment="1" applyProtection="1">
      <alignment horizontal="center" vertical="center" wrapText="1"/>
    </xf>
    <xf numFmtId="9" fontId="15" fillId="0" borderId="3" xfId="28" applyNumberFormat="1" applyFont="1" applyFill="1" applyBorder="1" applyAlignment="1" applyProtection="1">
      <alignment horizontal="center" vertical="center" wrapText="1"/>
    </xf>
    <xf numFmtId="9" fontId="15" fillId="6" borderId="5" xfId="34" applyFont="1" applyFill="1" applyBorder="1" applyAlignment="1" applyProtection="1">
      <alignment horizontal="center" vertical="center" wrapText="1"/>
    </xf>
    <xf numFmtId="9" fontId="15" fillId="6" borderId="3" xfId="34" applyFont="1" applyFill="1" applyBorder="1" applyAlignment="1" applyProtection="1">
      <alignment horizontal="center" vertical="center" wrapText="1"/>
    </xf>
    <xf numFmtId="9" fontId="15" fillId="5" borderId="5" xfId="28" applyNumberFormat="1" applyFont="1" applyFill="1" applyBorder="1" applyAlignment="1" applyProtection="1">
      <alignment horizontal="center" vertical="center" wrapText="1"/>
    </xf>
    <xf numFmtId="9" fontId="15" fillId="5" borderId="3" xfId="28" applyNumberFormat="1" applyFont="1" applyFill="1" applyBorder="1" applyAlignment="1" applyProtection="1">
      <alignment horizontal="center" vertical="center" wrapText="1"/>
    </xf>
    <xf numFmtId="0" fontId="19" fillId="0" borderId="0" xfId="28" applyFont="1" applyAlignment="1" applyProtection="1">
      <alignment horizontal="left" vertical="center"/>
      <protection locked="0"/>
    </xf>
    <xf numFmtId="9" fontId="20" fillId="5" borderId="1" xfId="28" applyNumberFormat="1" applyFont="1" applyFill="1" applyBorder="1" applyAlignment="1" applyProtection="1">
      <alignment horizontal="center" vertical="center" wrapText="1"/>
    </xf>
    <xf numFmtId="9" fontId="20" fillId="0" borderId="1" xfId="28" applyNumberFormat="1" applyFont="1" applyFill="1" applyBorder="1" applyAlignment="1" applyProtection="1">
      <alignment horizontal="center" vertical="center" wrapText="1"/>
    </xf>
    <xf numFmtId="9" fontId="20" fillId="5" borderId="5" xfId="28" applyNumberFormat="1" applyFont="1" applyFill="1" applyBorder="1" applyAlignment="1" applyProtection="1">
      <alignment horizontal="center" vertical="center" wrapText="1"/>
    </xf>
    <xf numFmtId="9" fontId="20" fillId="0" borderId="5" xfId="28" applyNumberFormat="1" applyFont="1" applyFill="1" applyBorder="1" applyAlignment="1" applyProtection="1">
      <alignment horizontal="center" vertical="center" wrapText="1"/>
    </xf>
    <xf numFmtId="9" fontId="20" fillId="5" borderId="3" xfId="28" applyNumberFormat="1" applyFont="1" applyFill="1" applyBorder="1" applyAlignment="1" applyProtection="1">
      <alignment horizontal="center" vertical="center" wrapText="1"/>
    </xf>
    <xf numFmtId="9" fontId="20" fillId="0" borderId="3" xfId="28" applyNumberFormat="1" applyFont="1" applyFill="1" applyBorder="1" applyAlignment="1" applyProtection="1">
      <alignment horizontal="center" vertical="center" wrapText="1"/>
    </xf>
    <xf numFmtId="9" fontId="20" fillId="6" borderId="5" xfId="28" applyNumberFormat="1" applyFont="1" applyFill="1" applyBorder="1" applyAlignment="1" applyProtection="1">
      <alignment horizontal="center" vertical="center" wrapText="1"/>
    </xf>
    <xf numFmtId="9" fontId="20" fillId="6" borderId="5" xfId="28" applyNumberFormat="1" applyFont="1" applyFill="1" applyBorder="1" applyAlignment="1" applyProtection="1">
      <alignment horizontal="center" vertical="center"/>
    </xf>
    <xf numFmtId="9" fontId="20" fillId="0" borderId="5" xfId="28" applyNumberFormat="1" applyFont="1" applyFill="1" applyBorder="1" applyAlignment="1" applyProtection="1">
      <alignment horizontal="center" vertical="center"/>
    </xf>
    <xf numFmtId="9" fontId="20" fillId="6" borderId="3" xfId="28" applyNumberFormat="1" applyFont="1" applyFill="1" applyBorder="1" applyAlignment="1" applyProtection="1">
      <alignment horizontal="center" vertical="center"/>
    </xf>
    <xf numFmtId="9" fontId="20" fillId="0" borderId="3" xfId="28" applyNumberFormat="1" applyFont="1" applyFill="1" applyBorder="1" applyAlignment="1" applyProtection="1">
      <alignment horizontal="center" vertical="center"/>
    </xf>
    <xf numFmtId="9" fontId="20" fillId="5" borderId="1" xfId="34" applyFont="1" applyFill="1" applyBorder="1" applyAlignment="1" applyProtection="1">
      <alignment horizontal="center" vertical="center" wrapText="1"/>
    </xf>
    <xf numFmtId="9" fontId="20" fillId="0" borderId="1" xfId="34" applyFont="1" applyFill="1" applyBorder="1" applyAlignment="1" applyProtection="1">
      <alignment horizontal="center" vertical="center" wrapText="1"/>
    </xf>
    <xf numFmtId="9" fontId="20" fillId="5" borderId="5" xfId="34" applyFont="1" applyFill="1" applyBorder="1" applyAlignment="1" applyProtection="1">
      <alignment horizontal="center" vertical="center" wrapText="1"/>
    </xf>
    <xf numFmtId="9" fontId="20" fillId="0" borderId="5" xfId="34" applyFont="1" applyFill="1" applyBorder="1" applyAlignment="1" applyProtection="1">
      <alignment horizontal="center" vertical="center" wrapText="1"/>
    </xf>
    <xf numFmtId="9" fontId="20" fillId="5" borderId="4" xfId="34" applyFont="1" applyFill="1" applyBorder="1" applyAlignment="1" applyProtection="1">
      <alignment horizontal="center" vertical="center" wrapText="1"/>
    </xf>
    <xf numFmtId="9" fontId="20" fillId="0" borderId="4" xfId="34" applyFont="1" applyFill="1" applyBorder="1" applyAlignment="1" applyProtection="1">
      <alignment horizontal="center" vertical="center" wrapText="1"/>
    </xf>
    <xf numFmtId="9" fontId="20" fillId="5" borderId="3" xfId="34" applyFont="1" applyFill="1" applyBorder="1" applyAlignment="1" applyProtection="1">
      <alignment horizontal="center" vertical="center" wrapText="1"/>
    </xf>
    <xf numFmtId="9" fontId="20" fillId="0" borderId="3" xfId="34" applyFont="1" applyFill="1" applyBorder="1" applyAlignment="1" applyProtection="1">
      <alignment horizontal="center" vertical="center" wrapText="1"/>
    </xf>
    <xf numFmtId="9" fontId="20" fillId="4" borderId="1" xfId="34" applyFont="1" applyFill="1" applyBorder="1" applyAlignment="1" applyProtection="1">
      <alignment horizontal="center" vertical="center" wrapText="1"/>
    </xf>
    <xf numFmtId="9" fontId="20" fillId="6" borderId="1" xfId="34" applyFont="1" applyFill="1" applyBorder="1" applyAlignment="1" applyProtection="1">
      <alignment horizontal="center" vertical="center" wrapText="1"/>
    </xf>
    <xf numFmtId="9" fontId="20" fillId="8" borderId="1" xfId="34" applyFont="1" applyFill="1" applyBorder="1" applyAlignment="1" applyProtection="1">
      <alignment horizontal="center" vertical="center" wrapText="1"/>
    </xf>
    <xf numFmtId="9" fontId="23" fillId="0" borderId="1" xfId="34" applyFont="1" applyFill="1" applyBorder="1" applyAlignment="1" applyProtection="1">
      <alignment horizontal="center" vertical="center" wrapText="1"/>
    </xf>
    <xf numFmtId="0" fontId="25" fillId="0" borderId="0" xfId="28" applyFont="1" applyFill="1" applyAlignment="1" applyProtection="1">
      <alignment horizontal="right" vertical="center"/>
      <protection locked="0"/>
    </xf>
    <xf numFmtId="9" fontId="20" fillId="4" borderId="5" xfId="34" applyFont="1" applyFill="1" applyBorder="1" applyAlignment="1" applyProtection="1">
      <alignment horizontal="center" vertical="center" wrapText="1"/>
    </xf>
    <xf numFmtId="168" fontId="21" fillId="0" borderId="1" xfId="0" applyNumberFormat="1" applyFont="1" applyBorder="1" applyAlignment="1">
      <alignment horizontal="right" vertical="center"/>
    </xf>
    <xf numFmtId="9" fontId="20" fillId="4" borderId="3" xfId="34" applyFont="1" applyFill="1" applyBorder="1" applyAlignment="1" applyProtection="1">
      <alignment horizontal="center" vertical="center" wrapText="1"/>
    </xf>
    <xf numFmtId="168" fontId="21" fillId="0" borderId="1" xfId="0" applyNumberFormat="1" applyFont="1" applyBorder="1" applyAlignment="1">
      <alignment horizontal="right" vertical="center"/>
    </xf>
    <xf numFmtId="168" fontId="21" fillId="0" borderId="5" xfId="0" applyNumberFormat="1" applyFont="1" applyBorder="1" applyAlignment="1">
      <alignment horizontal="right" vertical="center"/>
    </xf>
    <xf numFmtId="168" fontId="21" fillId="0" borderId="4" xfId="0" applyNumberFormat="1" applyFont="1" applyBorder="1" applyAlignment="1">
      <alignment horizontal="right" vertical="center"/>
    </xf>
    <xf numFmtId="168" fontId="21" fillId="0" borderId="3" xfId="0" applyNumberFormat="1" applyFont="1" applyBorder="1" applyAlignment="1">
      <alignment horizontal="right" vertical="center"/>
    </xf>
    <xf numFmtId="9" fontId="20" fillId="6" borderId="1" xfId="28" applyNumberFormat="1" applyFont="1" applyFill="1" applyBorder="1" applyAlignment="1" applyProtection="1">
      <alignment horizontal="center" vertical="center" wrapText="1"/>
    </xf>
    <xf numFmtId="9" fontId="20" fillId="8" borderId="1" xfId="28" applyNumberFormat="1" applyFont="1" applyFill="1" applyBorder="1" applyAlignment="1" applyProtection="1">
      <alignment horizontal="center" vertical="center" wrapText="1"/>
    </xf>
    <xf numFmtId="9" fontId="20" fillId="7" borderId="1" xfId="28" applyNumberFormat="1" applyFont="1" applyFill="1" applyBorder="1" applyAlignment="1" applyProtection="1">
      <alignment horizontal="center" vertical="center" wrapText="1"/>
    </xf>
    <xf numFmtId="9" fontId="20" fillId="5" borderId="1" xfId="0" applyNumberFormat="1" applyFont="1" applyFill="1" applyBorder="1" applyAlignment="1" applyProtection="1">
      <alignment horizontal="center" vertical="center" wrapText="1"/>
    </xf>
    <xf numFmtId="9" fontId="20" fillId="0" borderId="1" xfId="0" applyNumberFormat="1" applyFont="1" applyFill="1" applyBorder="1" applyAlignment="1" applyProtection="1">
      <alignment horizontal="center" vertical="center" wrapText="1"/>
    </xf>
    <xf numFmtId="9" fontId="21" fillId="5" borderId="5" xfId="34" applyFont="1" applyFill="1" applyBorder="1" applyAlignment="1">
      <alignment horizontal="center" vertical="center" wrapText="1"/>
    </xf>
    <xf numFmtId="164" fontId="21" fillId="0" borderId="5" xfId="0" applyNumberFormat="1" applyFont="1" applyBorder="1" applyAlignment="1">
      <alignment horizontal="right" vertical="center"/>
    </xf>
    <xf numFmtId="9" fontId="21" fillId="0" borderId="5" xfId="34" applyFont="1" applyFill="1" applyBorder="1" applyAlignment="1">
      <alignment horizontal="center" vertical="center" wrapText="1"/>
    </xf>
    <xf numFmtId="9" fontId="21" fillId="5" borderId="3" xfId="34" applyFont="1" applyFill="1" applyBorder="1" applyAlignment="1">
      <alignment horizontal="center" vertical="center" wrapText="1"/>
    </xf>
    <xf numFmtId="164" fontId="21" fillId="0" borderId="3" xfId="0" applyNumberFormat="1" applyFont="1" applyBorder="1" applyAlignment="1">
      <alignment horizontal="right" vertical="center"/>
    </xf>
    <xf numFmtId="9" fontId="21" fillId="0" borderId="3" xfId="34" applyFont="1" applyFill="1" applyBorder="1" applyAlignment="1">
      <alignment horizontal="center" vertical="center" wrapText="1"/>
    </xf>
    <xf numFmtId="9" fontId="26" fillId="5" borderId="1" xfId="0" applyNumberFormat="1" applyFont="1" applyFill="1" applyBorder="1" applyAlignment="1">
      <alignment horizontal="center" vertical="center"/>
    </xf>
    <xf numFmtId="164" fontId="21" fillId="0" borderId="1" xfId="0" applyNumberFormat="1" applyFont="1" applyBorder="1" applyAlignment="1">
      <alignment horizontal="right" vertical="center"/>
    </xf>
    <xf numFmtId="9" fontId="26" fillId="0" borderId="1" xfId="0" applyNumberFormat="1" applyFont="1" applyFill="1" applyBorder="1" applyAlignment="1">
      <alignment horizontal="center" vertical="center"/>
    </xf>
    <xf numFmtId="9" fontId="20" fillId="6" borderId="5" xfId="34" applyFont="1" applyFill="1" applyBorder="1" applyAlignment="1" applyProtection="1">
      <alignment horizontal="center" vertical="center" wrapText="1"/>
    </xf>
    <xf numFmtId="164" fontId="21" fillId="0" borderId="4" xfId="0" applyNumberFormat="1" applyFont="1" applyBorder="1" applyAlignment="1">
      <alignment horizontal="right" vertical="center"/>
    </xf>
    <xf numFmtId="9" fontId="20" fillId="6" borderId="3" xfId="34" applyFont="1" applyFill="1" applyBorder="1" applyAlignment="1" applyProtection="1">
      <alignment horizontal="center" vertical="center" wrapText="1"/>
    </xf>
    <xf numFmtId="9" fontId="15" fillId="5" borderId="1" xfId="34" applyFont="1" applyFill="1" applyBorder="1" applyAlignment="1" applyProtection="1">
      <alignment horizontal="center" vertical="center" wrapText="1"/>
    </xf>
    <xf numFmtId="9" fontId="15" fillId="0" borderId="1" xfId="34" applyFont="1" applyFill="1" applyBorder="1" applyAlignment="1" applyProtection="1">
      <alignment horizontal="center" vertical="center" wrapText="1"/>
    </xf>
    <xf numFmtId="9" fontId="15" fillId="7" borderId="1" xfId="34" applyFont="1" applyFill="1" applyBorder="1" applyAlignment="1" applyProtection="1">
      <alignment horizontal="center" vertical="center" wrapText="1"/>
    </xf>
    <xf numFmtId="174" fontId="20" fillId="5" borderId="1" xfId="0" applyNumberFormat="1" applyFont="1" applyFill="1" applyBorder="1" applyAlignment="1" applyProtection="1">
      <alignment horizontal="center" vertical="center" wrapText="1"/>
    </xf>
    <xf numFmtId="174" fontId="20" fillId="0" borderId="1" xfId="0" applyNumberFormat="1" applyFont="1" applyFill="1" applyBorder="1" applyAlignment="1" applyProtection="1">
      <alignment horizontal="center" vertical="center" wrapText="1"/>
    </xf>
    <xf numFmtId="9" fontId="20" fillId="7" borderId="1" xfId="0" applyNumberFormat="1" applyFont="1" applyFill="1" applyBorder="1" applyAlignment="1" applyProtection="1">
      <alignment horizontal="center" vertical="center" wrapText="1"/>
    </xf>
    <xf numFmtId="9" fontId="20" fillId="5" borderId="1" xfId="34" applyFont="1" applyFill="1" applyBorder="1" applyAlignment="1" applyProtection="1">
      <alignment horizontal="center" vertical="center" wrapText="1"/>
    </xf>
    <xf numFmtId="168" fontId="21" fillId="0" borderId="1" xfId="0" applyNumberFormat="1" applyFont="1" applyBorder="1" applyAlignment="1">
      <alignment vertical="center"/>
    </xf>
    <xf numFmtId="9" fontId="20" fillId="0" borderId="1" xfId="34" applyFont="1" applyFill="1" applyBorder="1" applyAlignment="1" applyProtection="1">
      <alignment horizontal="center" vertical="center" wrapText="1"/>
    </xf>
    <xf numFmtId="9" fontId="20" fillId="7" borderId="1" xfId="34" applyNumberFormat="1" applyFont="1" applyFill="1" applyBorder="1" applyAlignment="1" applyProtection="1">
      <alignment horizontal="center" vertical="center" wrapText="1"/>
    </xf>
    <xf numFmtId="168" fontId="21" fillId="0" borderId="1" xfId="0" applyNumberFormat="1" applyFont="1" applyBorder="1" applyAlignment="1">
      <alignment vertical="center"/>
    </xf>
    <xf numFmtId="9" fontId="20" fillId="0" borderId="1" xfId="34" applyNumberFormat="1" applyFont="1" applyFill="1" applyBorder="1" applyAlignment="1" applyProtection="1">
      <alignment horizontal="center" vertical="center" wrapText="1"/>
    </xf>
    <xf numFmtId="9" fontId="20" fillId="6" borderId="3" xfId="34" applyFont="1" applyFill="1" applyBorder="1" applyAlignment="1" applyProtection="1">
      <alignment horizontal="center" vertical="center" wrapText="1"/>
    </xf>
    <xf numFmtId="9" fontId="20" fillId="4" borderId="1" xfId="39" applyFont="1" applyFill="1" applyBorder="1" applyAlignment="1" applyProtection="1">
      <alignment horizontal="center" vertical="center" wrapText="1"/>
    </xf>
    <xf numFmtId="10" fontId="20" fillId="5" borderId="1" xfId="40" applyNumberFormat="1" applyFont="1" applyFill="1" applyBorder="1" applyAlignment="1" applyProtection="1">
      <alignment horizontal="center" vertical="center" wrapText="1"/>
    </xf>
    <xf numFmtId="9" fontId="21" fillId="5" borderId="1" xfId="0" applyNumberFormat="1" applyFont="1" applyFill="1" applyBorder="1" applyAlignment="1">
      <alignment horizontal="center" vertical="center"/>
    </xf>
    <xf numFmtId="9" fontId="21" fillId="0" borderId="1" xfId="0" applyNumberFormat="1" applyFont="1" applyFill="1" applyBorder="1" applyAlignment="1">
      <alignment horizontal="center" vertical="center"/>
    </xf>
    <xf numFmtId="9" fontId="20" fillId="4" borderId="5" xfId="39" applyFont="1" applyFill="1" applyBorder="1" applyAlignment="1" applyProtection="1">
      <alignment horizontal="center" vertical="center" wrapText="1"/>
    </xf>
    <xf numFmtId="9" fontId="20" fillId="0" borderId="1" xfId="39" applyFont="1" applyFill="1" applyBorder="1" applyAlignment="1" applyProtection="1">
      <alignment horizontal="center" vertical="center" wrapText="1"/>
    </xf>
    <xf numFmtId="9" fontId="20" fillId="6" borderId="5" xfId="40" applyFont="1" applyFill="1" applyBorder="1" applyAlignment="1" applyProtection="1">
      <alignment horizontal="center" vertical="center" wrapText="1"/>
    </xf>
    <xf numFmtId="9" fontId="20" fillId="6" borderId="3" xfId="40" applyFont="1" applyFill="1" applyBorder="1" applyAlignment="1" applyProtection="1">
      <alignment horizontal="center" vertical="center" wrapText="1"/>
    </xf>
    <xf numFmtId="9" fontId="20" fillId="4" borderId="5" xfId="0" applyNumberFormat="1" applyFont="1" applyFill="1" applyBorder="1" applyAlignment="1" applyProtection="1">
      <alignment horizontal="center" vertical="center" wrapText="1"/>
    </xf>
    <xf numFmtId="9" fontId="20" fillId="0" borderId="5" xfId="0" applyNumberFormat="1" applyFont="1" applyFill="1" applyBorder="1" applyAlignment="1" applyProtection="1">
      <alignment horizontal="center" vertical="center" wrapText="1"/>
    </xf>
    <xf numFmtId="9" fontId="20" fillId="4" borderId="3"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0" fontId="19" fillId="0" borderId="0" xfId="28" applyFont="1" applyFill="1" applyAlignment="1" applyProtection="1">
      <alignment horizontal="right" vertical="center"/>
      <protection locked="0"/>
    </xf>
    <xf numFmtId="0" fontId="23" fillId="0" borderId="1" xfId="0" applyNumberFormat="1" applyFont="1" applyFill="1" applyBorder="1" applyAlignment="1" applyProtection="1">
      <alignment horizontal="justify" vertical="center" wrapText="1"/>
    </xf>
    <xf numFmtId="0" fontId="23" fillId="0" borderId="1" xfId="0" applyFont="1" applyFill="1" applyBorder="1" applyAlignment="1" applyProtection="1">
      <alignment horizontal="justify" vertical="center" wrapText="1"/>
    </xf>
    <xf numFmtId="1" fontId="23" fillId="0" borderId="1" xfId="28" applyNumberFormat="1" applyFont="1" applyFill="1" applyBorder="1" applyAlignment="1" applyProtection="1">
      <alignment horizontal="center" vertical="center" wrapText="1"/>
    </xf>
    <xf numFmtId="0" fontId="23" fillId="0" borderId="1" xfId="28"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167" fontId="23" fillId="0" borderId="5" xfId="0" applyNumberFormat="1" applyFont="1" applyFill="1" applyBorder="1" applyAlignment="1" applyProtection="1">
      <alignment horizontal="left" vertical="center" wrapText="1"/>
    </xf>
    <xf numFmtId="0" fontId="23" fillId="0" borderId="5" xfId="0" applyFont="1" applyFill="1" applyBorder="1" applyAlignment="1" applyProtection="1">
      <alignment horizontal="center" vertical="center" wrapText="1"/>
    </xf>
    <xf numFmtId="167" fontId="23" fillId="0" borderId="1" xfId="0" applyNumberFormat="1"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3" fillId="0" borderId="1" xfId="28" applyFont="1" applyFill="1" applyBorder="1" applyAlignment="1" applyProtection="1">
      <alignment horizontal="center" vertical="center" wrapText="1"/>
    </xf>
    <xf numFmtId="9" fontId="23" fillId="0" borderId="5" xfId="34" applyFont="1" applyFill="1" applyBorder="1" applyAlignment="1" applyProtection="1">
      <alignment horizontal="center" vertical="center" wrapText="1"/>
    </xf>
    <xf numFmtId="9" fontId="23" fillId="0" borderId="5" xfId="28" applyNumberFormat="1" applyFont="1" applyFill="1" applyBorder="1" applyAlignment="1" applyProtection="1">
      <alignment horizontal="center" vertical="center" wrapText="1"/>
    </xf>
    <xf numFmtId="167" fontId="23" fillId="0" borderId="5" xfId="0" applyNumberFormat="1" applyFont="1" applyFill="1" applyBorder="1" applyAlignment="1" applyProtection="1">
      <alignment vertical="center" wrapText="1"/>
    </xf>
    <xf numFmtId="167" fontId="23" fillId="0" borderId="3" xfId="0" applyNumberFormat="1" applyFont="1" applyFill="1" applyBorder="1" applyAlignment="1" applyProtection="1">
      <alignment horizontal="left" vertical="center" wrapText="1"/>
    </xf>
    <xf numFmtId="0" fontId="23" fillId="0" borderId="4" xfId="0" applyFont="1" applyFill="1" applyBorder="1" applyAlignment="1" applyProtection="1">
      <alignment horizontal="center" vertical="center" wrapText="1"/>
    </xf>
    <xf numFmtId="0" fontId="23" fillId="0" borderId="4"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wrapText="1"/>
    </xf>
    <xf numFmtId="9" fontId="23" fillId="0" borderId="3" xfId="34" applyFont="1" applyFill="1" applyBorder="1" applyAlignment="1" applyProtection="1">
      <alignment horizontal="center" vertical="center" wrapText="1"/>
    </xf>
    <xf numFmtId="9" fontId="23" fillId="0" borderId="3" xfId="28" applyNumberFormat="1" applyFont="1" applyFill="1" applyBorder="1" applyAlignment="1" applyProtection="1">
      <alignment horizontal="center" vertical="center" wrapText="1"/>
    </xf>
    <xf numFmtId="167" fontId="23" fillId="0" borderId="3" xfId="0" applyNumberFormat="1" applyFont="1" applyFill="1" applyBorder="1" applyAlignment="1" applyProtection="1">
      <alignment vertical="center" wrapText="1"/>
    </xf>
    <xf numFmtId="167" fontId="23" fillId="0" borderId="1" xfId="0" applyNumberFormat="1" applyFont="1" applyFill="1" applyBorder="1" applyAlignment="1" applyProtection="1">
      <alignment horizontal="justify" vertical="center" wrapText="1"/>
    </xf>
    <xf numFmtId="0" fontId="23" fillId="0" borderId="8" xfId="0" applyFont="1" applyFill="1" applyBorder="1" applyAlignment="1" applyProtection="1">
      <alignment horizontal="center" vertical="center" wrapText="1"/>
    </xf>
    <xf numFmtId="167" fontId="23" fillId="0" borderId="2" xfId="0" applyNumberFormat="1" applyFont="1" applyFill="1" applyBorder="1" applyAlignment="1" applyProtection="1">
      <alignment horizontal="justify" vertical="center" wrapText="1"/>
    </xf>
    <xf numFmtId="9" fontId="23" fillId="0" borderId="1" xfId="28"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center" vertical="center" wrapText="1"/>
    </xf>
    <xf numFmtId="9" fontId="23" fillId="0" borderId="1" xfId="28" applyNumberFormat="1"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23" fillId="0" borderId="1" xfId="0" applyNumberFormat="1"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1" fontId="23" fillId="0" borderId="1" xfId="28" applyNumberFormat="1"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1" xfId="28"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1" xfId="0" applyNumberFormat="1" applyFont="1" applyFill="1" applyBorder="1" applyAlignment="1" applyProtection="1">
      <alignment horizontal="justify" vertical="center" wrapText="1"/>
    </xf>
    <xf numFmtId="0" fontId="23" fillId="0" borderId="1" xfId="0" applyNumberFormat="1" applyFont="1" applyFill="1" applyBorder="1" applyAlignment="1" applyProtection="1">
      <alignment vertical="center" wrapText="1"/>
    </xf>
    <xf numFmtId="0" fontId="23" fillId="0" borderId="1" xfId="0" applyFont="1" applyFill="1" applyBorder="1" applyAlignment="1" applyProtection="1">
      <alignment vertical="center" wrapText="1"/>
    </xf>
    <xf numFmtId="0" fontId="28" fillId="0" borderId="1" xfId="0" applyNumberFormat="1" applyFont="1" applyFill="1" applyBorder="1" applyAlignment="1" applyProtection="1">
      <alignment horizontal="justify" vertical="center" wrapText="1"/>
    </xf>
    <xf numFmtId="0" fontId="28" fillId="0" borderId="1" xfId="0" applyFont="1" applyFill="1" applyBorder="1" applyAlignment="1" applyProtection="1">
      <alignment horizontal="justify" vertical="center" wrapText="1"/>
    </xf>
    <xf numFmtId="0" fontId="23" fillId="0" borderId="1" xfId="28" applyFont="1" applyFill="1" applyBorder="1" applyAlignment="1" applyProtection="1">
      <alignment horizontal="justify" vertical="center" wrapText="1"/>
    </xf>
    <xf numFmtId="1" fontId="28" fillId="0" borderId="1" xfId="28" applyNumberFormat="1" applyFont="1" applyFill="1" applyBorder="1" applyAlignment="1" applyProtection="1">
      <alignment horizontal="center" vertical="center" wrapText="1"/>
    </xf>
    <xf numFmtId="167" fontId="23" fillId="0" borderId="4" xfId="0" applyNumberFormat="1" applyFont="1" applyFill="1" applyBorder="1" applyAlignment="1" applyProtection="1">
      <alignment horizontal="left" vertical="center" wrapText="1"/>
    </xf>
    <xf numFmtId="0" fontId="23" fillId="0" borderId="1" xfId="0" applyFont="1" applyFill="1" applyBorder="1" applyAlignment="1" applyProtection="1">
      <alignment horizontal="justify" vertical="center"/>
    </xf>
    <xf numFmtId="0" fontId="23" fillId="0" borderId="0" xfId="28" applyFont="1" applyFill="1" applyAlignment="1">
      <alignment horizontal="justify" vertical="center" wrapText="1"/>
    </xf>
    <xf numFmtId="167" fontId="23" fillId="0" borderId="1" xfId="0" applyNumberFormat="1" applyFont="1" applyFill="1" applyBorder="1" applyAlignment="1" applyProtection="1">
      <alignment horizontal="left" vertical="center" wrapText="1"/>
    </xf>
    <xf numFmtId="167" fontId="23" fillId="0" borderId="1" xfId="0" applyNumberFormat="1" applyFont="1" applyFill="1" applyBorder="1" applyAlignment="1" applyProtection="1">
      <alignment vertical="center" wrapText="1"/>
    </xf>
    <xf numFmtId="3" fontId="23" fillId="0" borderId="1" xfId="0" applyNumberFormat="1" applyFont="1" applyFill="1" applyBorder="1" applyAlignment="1" applyProtection="1">
      <alignment horizontal="justify" vertical="center" wrapText="1"/>
    </xf>
    <xf numFmtId="3" fontId="23"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left" vertical="center" wrapText="1"/>
    </xf>
    <xf numFmtId="3" fontId="23" fillId="0" borderId="1" xfId="28" applyNumberFormat="1" applyFont="1" applyFill="1" applyBorder="1" applyAlignment="1" applyProtection="1">
      <alignment horizontal="center" vertical="center" wrapText="1"/>
      <protection locked="0"/>
    </xf>
    <xf numFmtId="0" fontId="23" fillId="0" borderId="1" xfId="0" applyFont="1" applyFill="1" applyBorder="1" applyAlignment="1" applyProtection="1">
      <alignment horizontal="justify" vertical="center" wrapText="1"/>
    </xf>
    <xf numFmtId="167" fontId="23" fillId="0" borderId="1" xfId="0" applyNumberFormat="1" applyFont="1" applyFill="1" applyBorder="1" applyAlignment="1" applyProtection="1">
      <alignment horizontal="justify" vertical="center" wrapText="1"/>
    </xf>
    <xf numFmtId="167" fontId="23" fillId="0" borderId="5" xfId="0" applyNumberFormat="1" applyFont="1" applyFill="1" applyBorder="1" applyAlignment="1" applyProtection="1">
      <alignment horizontal="center" vertical="center" wrapText="1"/>
    </xf>
    <xf numFmtId="0" fontId="28" fillId="0" borderId="5" xfId="0" applyFont="1" applyFill="1" applyBorder="1" applyAlignment="1">
      <alignment vertical="center" wrapText="1"/>
    </xf>
    <xf numFmtId="167" fontId="23" fillId="0" borderId="3" xfId="0" applyNumberFormat="1" applyFont="1" applyFill="1" applyBorder="1" applyAlignment="1" applyProtection="1">
      <alignment horizontal="center" vertical="center" wrapText="1"/>
    </xf>
    <xf numFmtId="0" fontId="28" fillId="0" borderId="3" xfId="0" applyFont="1" applyFill="1" applyBorder="1" applyAlignment="1">
      <alignment vertical="center" wrapText="1"/>
    </xf>
    <xf numFmtId="0" fontId="23" fillId="0" borderId="1" xfId="28" applyFont="1" applyFill="1" applyBorder="1" applyAlignment="1" applyProtection="1">
      <alignment vertical="center" wrapText="1"/>
    </xf>
    <xf numFmtId="9" fontId="23" fillId="0" borderId="1" xfId="28" applyNumberFormat="1" applyFont="1" applyFill="1" applyBorder="1" applyAlignment="1" applyProtection="1">
      <alignment vertical="center" wrapText="1"/>
    </xf>
    <xf numFmtId="9" fontId="23" fillId="0" borderId="5" xfId="34" applyFont="1" applyFill="1" applyBorder="1" applyAlignment="1" applyProtection="1">
      <alignment horizontal="center" vertical="center" wrapText="1"/>
    </xf>
    <xf numFmtId="1" fontId="23" fillId="0" borderId="1" xfId="34" applyNumberFormat="1" applyFont="1" applyFill="1" applyBorder="1" applyAlignment="1" applyProtection="1">
      <alignment horizontal="center" vertical="center" wrapText="1"/>
      <protection locked="0"/>
    </xf>
    <xf numFmtId="1" fontId="23" fillId="0" borderId="5" xfId="34" applyNumberFormat="1" applyFont="1" applyFill="1" applyBorder="1" applyAlignment="1" applyProtection="1">
      <alignment horizontal="left" vertical="center" wrapText="1"/>
      <protection locked="0"/>
    </xf>
    <xf numFmtId="9" fontId="28" fillId="0" borderId="5" xfId="34" applyFont="1" applyFill="1" applyBorder="1" applyAlignment="1">
      <alignment horizontal="center" vertical="center" wrapText="1"/>
    </xf>
    <xf numFmtId="0" fontId="28" fillId="0" borderId="5" xfId="0" applyFont="1" applyFill="1" applyBorder="1" applyAlignment="1">
      <alignment horizontal="justify" vertical="center" wrapText="1"/>
    </xf>
    <xf numFmtId="1" fontId="23" fillId="0" borderId="3" xfId="34" applyNumberFormat="1" applyFont="1" applyFill="1" applyBorder="1" applyAlignment="1" applyProtection="1">
      <alignment horizontal="left" vertical="center" wrapText="1"/>
      <protection locked="0"/>
    </xf>
    <xf numFmtId="9" fontId="28" fillId="0" borderId="3" xfId="34" applyFont="1" applyFill="1" applyBorder="1" applyAlignment="1">
      <alignment horizontal="center" vertical="center" wrapText="1"/>
    </xf>
    <xf numFmtId="0" fontId="28" fillId="0" borderId="3" xfId="0" applyFont="1" applyFill="1" applyBorder="1" applyAlignment="1">
      <alignment horizontal="justify" vertical="center" wrapText="1"/>
    </xf>
    <xf numFmtId="9" fontId="28" fillId="0" borderId="1" xfId="0" applyNumberFormat="1" applyFont="1" applyFill="1" applyBorder="1" applyAlignment="1">
      <alignment horizontal="center" vertical="center"/>
    </xf>
    <xf numFmtId="0" fontId="23" fillId="0" borderId="5" xfId="0" applyNumberFormat="1" applyFont="1" applyFill="1" applyBorder="1" applyAlignment="1" applyProtection="1">
      <alignment horizontal="left" vertical="center" wrapText="1"/>
    </xf>
    <xf numFmtId="1" fontId="23" fillId="0" borderId="1" xfId="34" applyNumberFormat="1" applyFont="1" applyFill="1" applyBorder="1" applyAlignment="1" applyProtection="1">
      <alignment vertical="center" wrapText="1"/>
      <protection locked="0"/>
    </xf>
    <xf numFmtId="9" fontId="23" fillId="0" borderId="1" xfId="34" applyFont="1" applyFill="1" applyBorder="1" applyAlignment="1" applyProtection="1">
      <alignment horizontal="left" vertical="center" wrapText="1"/>
    </xf>
    <xf numFmtId="0" fontId="23" fillId="0" borderId="4" xfId="0" applyNumberFormat="1" applyFont="1" applyFill="1" applyBorder="1" applyAlignment="1" applyProtection="1">
      <alignment horizontal="left" vertical="center" wrapText="1"/>
    </xf>
    <xf numFmtId="3" fontId="23" fillId="0" borderId="5" xfId="0" applyNumberFormat="1" applyFont="1" applyFill="1" applyBorder="1" applyAlignment="1" applyProtection="1">
      <alignment horizontal="center" vertical="center" wrapText="1"/>
    </xf>
    <xf numFmtId="167" fontId="23" fillId="0" borderId="1" xfId="0" applyNumberFormat="1" applyFont="1" applyFill="1" applyBorder="1" applyAlignment="1" applyProtection="1">
      <alignment horizontal="center" vertical="center" wrapText="1"/>
    </xf>
    <xf numFmtId="3" fontId="23" fillId="0" borderId="1" xfId="0" applyNumberFormat="1" applyFont="1" applyFill="1" applyBorder="1" applyAlignment="1" applyProtection="1">
      <alignment horizontal="center" vertical="center" wrapText="1"/>
    </xf>
    <xf numFmtId="9" fontId="23" fillId="0" borderId="5" xfId="34" applyNumberFormat="1" applyFont="1" applyFill="1" applyBorder="1" applyAlignment="1" applyProtection="1">
      <alignment horizontal="center" vertical="center" wrapText="1"/>
    </xf>
    <xf numFmtId="0" fontId="23" fillId="0" borderId="5" xfId="28" applyFont="1" applyFill="1" applyBorder="1" applyAlignment="1" applyProtection="1">
      <alignment horizontal="left" vertical="center" wrapText="1"/>
    </xf>
    <xf numFmtId="9" fontId="23" fillId="0" borderId="5" xfId="34" applyFont="1" applyFill="1" applyBorder="1" applyAlignment="1" applyProtection="1">
      <alignment horizontal="left" vertical="center" wrapText="1"/>
    </xf>
    <xf numFmtId="1" fontId="23" fillId="0" borderId="5" xfId="34" applyNumberFormat="1" applyFont="1" applyFill="1" applyBorder="1" applyAlignment="1" applyProtection="1">
      <alignment horizontal="justify" vertical="center" wrapText="1"/>
      <protection locked="0"/>
    </xf>
    <xf numFmtId="3" fontId="23" fillId="0" borderId="4" xfId="0" applyNumberFormat="1" applyFont="1" applyFill="1" applyBorder="1" applyAlignment="1" applyProtection="1">
      <alignment horizontal="center" vertical="center" wrapText="1"/>
    </xf>
    <xf numFmtId="9" fontId="23" fillId="0" borderId="3" xfId="34" applyNumberFormat="1" applyFont="1" applyFill="1" applyBorder="1" applyAlignment="1" applyProtection="1">
      <alignment horizontal="center" vertical="center" wrapText="1"/>
    </xf>
    <xf numFmtId="0" fontId="23" fillId="0" borderId="3" xfId="28" applyFont="1" applyFill="1" applyBorder="1" applyAlignment="1" applyProtection="1">
      <alignment horizontal="left" vertical="center" wrapText="1"/>
    </xf>
    <xf numFmtId="9" fontId="23" fillId="0" borderId="3" xfId="34" applyFont="1" applyFill="1" applyBorder="1" applyAlignment="1" applyProtection="1">
      <alignment horizontal="left" vertical="center" wrapText="1"/>
    </xf>
    <xf numFmtId="1" fontId="23" fillId="0" borderId="3" xfId="34" applyNumberFormat="1" applyFont="1" applyFill="1" applyBorder="1" applyAlignment="1" applyProtection="1">
      <alignment horizontal="justify" vertical="center" wrapText="1"/>
      <protection locked="0"/>
    </xf>
    <xf numFmtId="0" fontId="23" fillId="0" borderId="3" xfId="0" applyNumberFormat="1" applyFont="1" applyFill="1" applyBorder="1" applyAlignment="1" applyProtection="1">
      <alignment horizontal="left" vertical="center" wrapText="1"/>
    </xf>
    <xf numFmtId="3" fontId="23" fillId="0" borderId="3" xfId="0" applyNumberFormat="1" applyFont="1" applyFill="1" applyBorder="1" applyAlignment="1" applyProtection="1">
      <alignment horizontal="center" vertical="center" wrapText="1"/>
    </xf>
    <xf numFmtId="0" fontId="23" fillId="0" borderId="1" xfId="42"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1" fontId="28"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xf>
    <xf numFmtId="9" fontId="28" fillId="0" borderId="1" xfId="0" applyNumberFormat="1" applyFont="1" applyFill="1" applyBorder="1" applyAlignment="1">
      <alignment horizontal="center" vertical="center"/>
    </xf>
    <xf numFmtId="0" fontId="23" fillId="0" borderId="1" xfId="28" applyFont="1" applyFill="1" applyBorder="1" applyAlignment="1" applyProtection="1">
      <alignment horizontal="center" vertical="center"/>
      <protection locked="0"/>
    </xf>
    <xf numFmtId="1" fontId="23" fillId="0" borderId="1" xfId="0" applyNumberFormat="1" applyFont="1" applyFill="1" applyBorder="1" applyAlignment="1" applyProtection="1">
      <alignment horizontal="center" vertical="center" wrapText="1"/>
    </xf>
    <xf numFmtId="1" fontId="23" fillId="0" borderId="1" xfId="28" applyNumberFormat="1" applyFont="1" applyFill="1" applyBorder="1" applyAlignment="1" applyProtection="1">
      <alignment horizontal="left" vertical="center" wrapText="1"/>
    </xf>
    <xf numFmtId="1" fontId="23" fillId="0" borderId="1" xfId="28" applyNumberFormat="1" applyFont="1" applyFill="1" applyBorder="1" applyAlignment="1" applyProtection="1">
      <alignment horizontal="justify" vertical="center" wrapText="1"/>
    </xf>
    <xf numFmtId="174" fontId="23" fillId="0" borderId="1" xfId="34" applyNumberFormat="1" applyFont="1" applyFill="1" applyBorder="1" applyAlignment="1" applyProtection="1">
      <alignment horizontal="center" vertical="center" wrapText="1"/>
    </xf>
    <xf numFmtId="9" fontId="23" fillId="0" borderId="1" xfId="34"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left" vertical="center" wrapText="1"/>
    </xf>
    <xf numFmtId="174" fontId="23" fillId="0" borderId="1" xfId="0" applyNumberFormat="1" applyFont="1" applyFill="1" applyBorder="1" applyAlignment="1" applyProtection="1">
      <alignment horizontal="center" vertical="center" wrapText="1"/>
    </xf>
    <xf numFmtId="1" fontId="23" fillId="0" borderId="1" xfId="34" applyNumberFormat="1" applyFont="1" applyFill="1" applyBorder="1" applyAlignment="1" applyProtection="1">
      <alignment horizontal="center" vertical="center" wrapText="1"/>
    </xf>
    <xf numFmtId="1" fontId="23" fillId="0" borderId="1" xfId="39" applyNumberFormat="1" applyFont="1" applyFill="1" applyBorder="1" applyAlignment="1" applyProtection="1">
      <alignment horizontal="center" vertical="center" wrapText="1"/>
    </xf>
    <xf numFmtId="9" fontId="23" fillId="0" borderId="1" xfId="34" applyFont="1" applyFill="1" applyBorder="1" applyAlignment="1" applyProtection="1">
      <alignment horizontal="center" vertical="center" wrapText="1"/>
    </xf>
    <xf numFmtId="1" fontId="23" fillId="0" borderId="1" xfId="34" applyNumberFormat="1" applyFont="1" applyFill="1" applyBorder="1" applyAlignment="1" applyProtection="1">
      <alignment horizontal="center" vertical="center" wrapText="1"/>
    </xf>
    <xf numFmtId="1" fontId="23" fillId="0" borderId="3" xfId="34" applyNumberFormat="1" applyFont="1" applyFill="1" applyBorder="1" applyAlignment="1" applyProtection="1">
      <alignment horizontal="center" vertical="center" wrapText="1"/>
    </xf>
    <xf numFmtId="167" fontId="23" fillId="0" borderId="3" xfId="0" applyNumberFormat="1" applyFont="1" applyFill="1" applyBorder="1" applyAlignment="1" applyProtection="1">
      <alignment vertical="center" wrapText="1"/>
    </xf>
    <xf numFmtId="0" fontId="23" fillId="0" borderId="3" xfId="0" applyFont="1" applyFill="1" applyBorder="1" applyAlignment="1" applyProtection="1">
      <alignment vertical="center" wrapText="1"/>
    </xf>
    <xf numFmtId="167" fontId="23" fillId="0" borderId="4" xfId="0" applyNumberFormat="1" applyFont="1" applyFill="1" applyBorder="1" applyAlignment="1" applyProtection="1">
      <alignment vertical="center" wrapText="1"/>
    </xf>
    <xf numFmtId="1" fontId="23" fillId="0" borderId="3" xfId="39" applyNumberFormat="1" applyFont="1" applyFill="1" applyBorder="1" applyAlignment="1" applyProtection="1">
      <alignment horizontal="center" vertical="center" wrapText="1"/>
    </xf>
    <xf numFmtId="9" fontId="23" fillId="0" borderId="3" xfId="34" applyFont="1" applyFill="1" applyBorder="1" applyAlignment="1" applyProtection="1">
      <alignment horizontal="center" vertical="center" wrapText="1"/>
    </xf>
    <xf numFmtId="0" fontId="23" fillId="0" borderId="1" xfId="28" applyFont="1" applyFill="1" applyBorder="1" applyAlignment="1" applyProtection="1">
      <alignment horizontal="left" vertical="center" wrapText="1"/>
      <protection locked="0"/>
    </xf>
    <xf numFmtId="0" fontId="23" fillId="0" borderId="5" xfId="0" applyNumberFormat="1" applyFont="1" applyFill="1" applyBorder="1" applyAlignment="1" applyProtection="1">
      <alignment horizontal="center" vertical="center" wrapText="1"/>
    </xf>
    <xf numFmtId="0" fontId="23" fillId="0" borderId="1" xfId="28" applyFont="1" applyFill="1" applyBorder="1" applyAlignment="1" applyProtection="1">
      <alignment horizontal="center" vertical="center" wrapText="1"/>
      <protection locked="0"/>
    </xf>
    <xf numFmtId="1" fontId="23" fillId="0" borderId="5" xfId="39" applyNumberFormat="1" applyFont="1" applyFill="1" applyBorder="1" applyAlignment="1" applyProtection="1">
      <alignment horizontal="left" vertical="center" wrapText="1"/>
    </xf>
    <xf numFmtId="0" fontId="23" fillId="0" borderId="4" xfId="0" applyNumberFormat="1" applyFont="1" applyFill="1" applyBorder="1" applyAlignment="1" applyProtection="1">
      <alignment horizontal="center" vertical="center" wrapText="1"/>
    </xf>
    <xf numFmtId="1" fontId="23" fillId="0" borderId="5" xfId="34" applyNumberFormat="1" applyFont="1" applyFill="1" applyBorder="1" applyAlignment="1" applyProtection="1">
      <alignment horizontal="center" vertical="center" wrapText="1"/>
    </xf>
    <xf numFmtId="1" fontId="23" fillId="0" borderId="5" xfId="0" applyNumberFormat="1" applyFont="1" applyFill="1" applyBorder="1" applyAlignment="1" applyProtection="1">
      <alignment horizontal="center" vertical="center" wrapText="1"/>
    </xf>
    <xf numFmtId="1" fontId="23" fillId="0" borderId="3" xfId="39" applyNumberFormat="1" applyFont="1" applyFill="1" applyBorder="1" applyAlignment="1" applyProtection="1">
      <alignment horizontal="left" vertical="center" wrapText="1"/>
    </xf>
    <xf numFmtId="0" fontId="23" fillId="0" borderId="3" xfId="0" applyNumberFormat="1" applyFont="1" applyFill="1" applyBorder="1" applyAlignment="1" applyProtection="1">
      <alignment horizontal="center" vertical="center" wrapText="1"/>
    </xf>
    <xf numFmtId="1" fontId="23" fillId="0" borderId="3" xfId="34" applyNumberFormat="1" applyFont="1" applyFill="1" applyBorder="1" applyAlignment="1" applyProtection="1">
      <alignment horizontal="center" vertical="center" wrapText="1"/>
    </xf>
    <xf numFmtId="1" fontId="23" fillId="0" borderId="3" xfId="0" applyNumberFormat="1" applyFont="1" applyFill="1" applyBorder="1" applyAlignment="1" applyProtection="1">
      <alignment horizontal="center" vertical="center" wrapText="1"/>
    </xf>
    <xf numFmtId="167" fontId="23" fillId="0" borderId="3" xfId="0" applyNumberFormat="1" applyFont="1" applyFill="1" applyBorder="1" applyAlignment="1" applyProtection="1">
      <alignment horizontal="center" vertical="center" wrapText="1"/>
    </xf>
    <xf numFmtId="1" fontId="23" fillId="0" borderId="1" xfId="39" applyNumberFormat="1" applyFont="1" applyFill="1" applyBorder="1" applyAlignment="1" applyProtection="1">
      <alignment horizontal="center" vertical="center" wrapText="1"/>
    </xf>
    <xf numFmtId="1" fontId="23" fillId="0" borderId="3" xfId="39" applyNumberFormat="1" applyFont="1" applyFill="1" applyBorder="1" applyAlignment="1" applyProtection="1">
      <alignment horizontal="left" vertical="center" wrapText="1"/>
    </xf>
    <xf numFmtId="0" fontId="23" fillId="0" borderId="1" xfId="0" applyFont="1" applyFill="1" applyBorder="1" applyAlignment="1">
      <alignment horizontal="center" vertical="center"/>
    </xf>
    <xf numFmtId="1" fontId="23" fillId="0" borderId="1" xfId="40" applyNumberFormat="1" applyFont="1" applyFill="1" applyBorder="1" applyAlignment="1" applyProtection="1">
      <alignment horizontal="center" vertical="center" wrapText="1"/>
    </xf>
    <xf numFmtId="1" fontId="23" fillId="0" borderId="1" xfId="0" applyNumberFormat="1" applyFont="1" applyFill="1" applyBorder="1" applyAlignment="1" applyProtection="1">
      <alignment horizontal="center" vertical="center" wrapText="1"/>
    </xf>
    <xf numFmtId="9" fontId="23" fillId="0" borderId="1" xfId="39" applyFont="1" applyFill="1" applyBorder="1" applyAlignment="1" applyProtection="1">
      <alignment horizontal="center" vertical="center" wrapText="1"/>
    </xf>
    <xf numFmtId="10" fontId="23" fillId="0" borderId="1" xfId="34" applyNumberFormat="1" applyFont="1" applyFill="1" applyBorder="1" applyAlignment="1" applyProtection="1">
      <alignment horizontal="center" vertical="center" wrapText="1"/>
    </xf>
    <xf numFmtId="10" fontId="23" fillId="0" borderId="1" xfId="40" applyNumberFormat="1" applyFont="1" applyFill="1" applyBorder="1" applyAlignment="1" applyProtection="1">
      <alignment horizontal="center" vertical="center" wrapText="1"/>
    </xf>
    <xf numFmtId="9" fontId="28" fillId="0" borderId="1" xfId="0" applyNumberFormat="1" applyFont="1" applyFill="1" applyBorder="1" applyAlignment="1">
      <alignment vertical="center"/>
    </xf>
    <xf numFmtId="9" fontId="23" fillId="0" borderId="1" xfId="40" applyFont="1" applyFill="1" applyBorder="1" applyAlignment="1" applyProtection="1">
      <alignment horizontal="left" vertical="center" wrapText="1"/>
    </xf>
    <xf numFmtId="167" fontId="23" fillId="0" borderId="5" xfId="0" applyNumberFormat="1" applyFont="1" applyFill="1" applyBorder="1" applyAlignment="1" applyProtection="1">
      <alignment horizontal="left" vertical="center" wrapText="1"/>
    </xf>
    <xf numFmtId="9" fontId="23" fillId="0" borderId="5" xfId="39" applyFont="1" applyFill="1" applyBorder="1" applyAlignment="1" applyProtection="1">
      <alignment horizontal="center" vertical="center" wrapText="1"/>
    </xf>
    <xf numFmtId="10" fontId="28" fillId="0" borderId="1" xfId="0" applyNumberFormat="1" applyFont="1" applyFill="1" applyBorder="1" applyAlignment="1">
      <alignment vertical="center"/>
    </xf>
    <xf numFmtId="9" fontId="23" fillId="0" borderId="5" xfId="39" applyFont="1" applyFill="1" applyBorder="1" applyAlignment="1" applyProtection="1">
      <alignment horizontal="center" vertical="center" wrapText="1"/>
    </xf>
    <xf numFmtId="167" fontId="23" fillId="0" borderId="4" xfId="0" applyNumberFormat="1" applyFont="1" applyFill="1" applyBorder="1" applyAlignment="1" applyProtection="1">
      <alignment horizontal="center" vertical="center" wrapText="1"/>
    </xf>
    <xf numFmtId="9" fontId="23" fillId="0" borderId="4" xfId="39" applyFont="1" applyFill="1" applyBorder="1" applyAlignment="1" applyProtection="1">
      <alignment horizontal="center" vertical="center" wrapText="1"/>
    </xf>
    <xf numFmtId="9" fontId="23" fillId="0" borderId="5" xfId="40" applyFont="1" applyFill="1" applyBorder="1" applyAlignment="1" applyProtection="1">
      <alignment horizontal="left" vertical="center" wrapText="1"/>
    </xf>
    <xf numFmtId="9" fontId="23" fillId="0" borderId="5" xfId="40" applyFont="1" applyFill="1" applyBorder="1" applyAlignment="1" applyProtection="1">
      <alignment horizontal="center" vertical="center" wrapText="1"/>
    </xf>
    <xf numFmtId="9" fontId="23" fillId="0" borderId="3" xfId="39" applyFont="1" applyFill="1" applyBorder="1" applyAlignment="1" applyProtection="1">
      <alignment horizontal="center" vertical="center" wrapText="1"/>
    </xf>
    <xf numFmtId="9" fontId="23" fillId="0" borderId="3" xfId="40" applyFont="1" applyFill="1" applyBorder="1" applyAlignment="1" applyProtection="1">
      <alignment horizontal="left" vertical="center" wrapText="1"/>
    </xf>
    <xf numFmtId="9" fontId="23" fillId="0" borderId="3" xfId="40" applyFont="1" applyFill="1" applyBorder="1" applyAlignment="1" applyProtection="1">
      <alignment horizontal="center" vertical="center" wrapText="1"/>
    </xf>
    <xf numFmtId="1" fontId="23" fillId="0" borderId="5" xfId="28" applyNumberFormat="1" applyFont="1" applyFill="1" applyBorder="1" applyAlignment="1" applyProtection="1">
      <alignment horizontal="center" vertical="center" wrapText="1"/>
    </xf>
    <xf numFmtId="167" fontId="23" fillId="0" borderId="5" xfId="0" applyNumberFormat="1" applyFont="1" applyFill="1" applyBorder="1" applyAlignment="1" applyProtection="1">
      <alignment horizontal="justify" vertical="center" wrapText="1"/>
    </xf>
    <xf numFmtId="9" fontId="23" fillId="0" borderId="5" xfId="0" applyNumberFormat="1" applyFont="1" applyFill="1" applyBorder="1" applyAlignment="1" applyProtection="1">
      <alignment horizontal="center" vertical="center" wrapText="1"/>
    </xf>
    <xf numFmtId="1" fontId="23" fillId="0" borderId="3" xfId="28" applyNumberFormat="1" applyFont="1" applyFill="1" applyBorder="1" applyAlignment="1" applyProtection="1">
      <alignment horizontal="center" vertical="center" wrapText="1"/>
    </xf>
    <xf numFmtId="167" fontId="23" fillId="0" borderId="3" xfId="0" applyNumberFormat="1" applyFont="1" applyFill="1" applyBorder="1" applyAlignment="1" applyProtection="1">
      <alignment horizontal="justify" vertical="center" wrapText="1"/>
    </xf>
    <xf numFmtId="9" fontId="23" fillId="0" borderId="3" xfId="0" applyNumberFormat="1" applyFont="1" applyFill="1" applyBorder="1" applyAlignment="1" applyProtection="1">
      <alignment horizontal="center" vertical="center" wrapText="1"/>
    </xf>
    <xf numFmtId="0" fontId="16" fillId="9" borderId="1" xfId="28" applyFont="1" applyFill="1" applyBorder="1" applyAlignment="1" applyProtection="1">
      <alignment horizontal="center" vertical="center" wrapText="1"/>
      <protection locked="0"/>
    </xf>
    <xf numFmtId="166" fontId="16" fillId="9" borderId="1" xfId="28" applyNumberFormat="1" applyFont="1" applyFill="1" applyBorder="1" applyAlignment="1" applyProtection="1">
      <alignment horizontal="center" vertical="center" wrapText="1"/>
      <protection locked="0"/>
    </xf>
    <xf numFmtId="166" fontId="17" fillId="9" borderId="1" xfId="28" applyNumberFormat="1" applyFont="1" applyFill="1" applyBorder="1" applyAlignment="1" applyProtection="1">
      <alignment horizontal="center" vertical="center" wrapText="1"/>
      <protection locked="0"/>
    </xf>
    <xf numFmtId="0" fontId="17" fillId="9" borderId="1" xfId="0" applyFont="1" applyFill="1" applyBorder="1" applyAlignment="1">
      <alignment horizontal="center" vertical="center"/>
    </xf>
    <xf numFmtId="168" fontId="21" fillId="0" borderId="5" xfId="0" applyNumberFormat="1" applyFont="1" applyBorder="1" applyAlignment="1">
      <alignment vertical="center"/>
    </xf>
    <xf numFmtId="10" fontId="20" fillId="0" borderId="5" xfId="40" applyNumberFormat="1" applyFont="1" applyFill="1" applyBorder="1" applyAlignment="1" applyProtection="1">
      <alignment horizontal="center" vertical="center" wrapText="1"/>
    </xf>
    <xf numFmtId="168" fontId="21" fillId="0" borderId="1" xfId="0" applyNumberFormat="1" applyFont="1" applyBorder="1" applyAlignment="1">
      <alignment horizontal="center" vertical="center"/>
    </xf>
    <xf numFmtId="9" fontId="20" fillId="0" borderId="1" xfId="40" applyFont="1" applyFill="1" applyBorder="1" applyAlignment="1" applyProtection="1">
      <alignment horizontal="center" vertical="center" wrapText="1"/>
    </xf>
    <xf numFmtId="0" fontId="21" fillId="0" borderId="0" xfId="0" applyFont="1" applyAlignment="1">
      <alignment vertical="center"/>
    </xf>
    <xf numFmtId="0" fontId="27" fillId="0" borderId="0" xfId="0" applyFont="1" applyAlignment="1">
      <alignment vertical="center"/>
    </xf>
    <xf numFmtId="0" fontId="28" fillId="9" borderId="0" xfId="0" applyFont="1" applyFill="1" applyAlignment="1">
      <alignment vertical="center"/>
    </xf>
    <xf numFmtId="3" fontId="23" fillId="0" borderId="1" xfId="0" applyNumberFormat="1" applyFont="1" applyFill="1" applyBorder="1" applyAlignment="1" applyProtection="1">
      <alignment horizontal="left" vertical="center" wrapText="1"/>
    </xf>
    <xf numFmtId="0" fontId="29" fillId="0" borderId="1" xfId="0" applyFont="1" applyFill="1" applyBorder="1" applyAlignment="1">
      <alignment vertical="center" wrapText="1"/>
    </xf>
    <xf numFmtId="9" fontId="28" fillId="0" borderId="1" xfId="34"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5"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 xfId="0" applyFont="1" applyFill="1" applyBorder="1" applyAlignment="1">
      <alignment horizontal="left" vertical="center" wrapText="1"/>
    </xf>
    <xf numFmtId="9" fontId="28" fillId="0" borderId="1" xfId="34" applyFont="1" applyFill="1" applyBorder="1" applyAlignment="1">
      <alignment horizontal="center" vertical="center"/>
    </xf>
    <xf numFmtId="0" fontId="28" fillId="0" borderId="1" xfId="0" applyFont="1" applyFill="1" applyBorder="1" applyAlignment="1">
      <alignmen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2" xfId="0" applyFont="1" applyBorder="1" applyAlignment="1">
      <alignment horizontal="center" vertical="center"/>
    </xf>
    <xf numFmtId="168" fontId="26" fillId="0" borderId="1" xfId="0" applyNumberFormat="1" applyFont="1" applyBorder="1" applyAlignment="1">
      <alignment vertical="center"/>
    </xf>
    <xf numFmtId="9" fontId="21" fillId="0" borderId="0" xfId="34" applyFont="1" applyAlignment="1">
      <alignment vertical="center"/>
    </xf>
    <xf numFmtId="0" fontId="21" fillId="8" borderId="0" xfId="0" applyFont="1" applyFill="1" applyAlignment="1">
      <alignment vertical="center"/>
    </xf>
    <xf numFmtId="0" fontId="21" fillId="6" borderId="0" xfId="0" applyFont="1" applyFill="1" applyAlignment="1">
      <alignment vertical="center"/>
    </xf>
    <xf numFmtId="0" fontId="21" fillId="5" borderId="0" xfId="0" applyFont="1" applyFill="1" applyAlignment="1">
      <alignment vertical="center"/>
    </xf>
    <xf numFmtId="0" fontId="21" fillId="7" borderId="0" xfId="0" applyFont="1" applyFill="1" applyAlignment="1">
      <alignment vertical="center"/>
    </xf>
    <xf numFmtId="9" fontId="20" fillId="5" borderId="5" xfId="34" applyFont="1" applyFill="1" applyBorder="1" applyAlignment="1" applyProtection="1">
      <alignment horizontal="center" vertical="center" wrapText="1"/>
    </xf>
  </cellXfs>
  <cellStyles count="43">
    <cellStyle name="Coma 2" xfId="1"/>
    <cellStyle name="Coma 3" xfId="2"/>
    <cellStyle name="Millares" xfId="3" builtinId="3"/>
    <cellStyle name="Millares 2" xfId="4"/>
    <cellStyle name="Millares 2 2" xfId="5"/>
    <cellStyle name="Millares 2 3" xfId="6"/>
    <cellStyle name="Millares 2 4" xfId="7"/>
    <cellStyle name="Millares 3" xfId="8"/>
    <cellStyle name="Millares 4" xfId="9"/>
    <cellStyle name="Millares 4 2" xfId="10"/>
    <cellStyle name="Millares 5" xfId="11"/>
    <cellStyle name="Millares 6" xfId="12"/>
    <cellStyle name="Millares 6 2" xfId="13"/>
    <cellStyle name="Moneda" xfId="14" builtinId="4"/>
    <cellStyle name="Moneda 2" xfId="15"/>
    <cellStyle name="Moneda 3" xfId="16"/>
    <cellStyle name="Moneda 3 2" xfId="17"/>
    <cellStyle name="Moneda 4" xfId="18"/>
    <cellStyle name="Moneda 4 2" xfId="19"/>
    <cellStyle name="Moneda 5" xfId="20"/>
    <cellStyle name="Moneda 6" xfId="21"/>
    <cellStyle name="Moneda 6 2" xfId="22"/>
    <cellStyle name="Normal" xfId="0" builtinId="0"/>
    <cellStyle name="Normal 10" xfId="23"/>
    <cellStyle name="Normal 11" xfId="24"/>
    <cellStyle name="Normal 13" xfId="25"/>
    <cellStyle name="Normal 14" xfId="26"/>
    <cellStyle name="Normal 15" xfId="27"/>
    <cellStyle name="Normal 2" xfId="28"/>
    <cellStyle name="Normal 3" xfId="29"/>
    <cellStyle name="Normal 3 2" xfId="30"/>
    <cellStyle name="Normal 4" xfId="31"/>
    <cellStyle name="Normal 8" xfId="32"/>
    <cellStyle name="Normal 9" xfId="33"/>
    <cellStyle name="Porcentaje" xfId="34" builtinId="5"/>
    <cellStyle name="Porcentaje 2" xfId="35"/>
    <cellStyle name="Porcentaje 3" xfId="36"/>
    <cellStyle name="Porcentaje 4" xfId="37"/>
    <cellStyle name="Porcentaje 4 2" xfId="38"/>
    <cellStyle name="Porcentual 2" xfId="39"/>
    <cellStyle name="Porcentual 2 2" xfId="40"/>
    <cellStyle name="Porcentual 3" xfId="41"/>
    <cellStyle name="TableStyleLight1" xfId="42"/>
  </cellStyles>
  <dxfs count="42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88900</xdr:rowOff>
    </xdr:from>
    <xdr:to>
      <xdr:col>0</xdr:col>
      <xdr:colOff>1766966</xdr:colOff>
      <xdr:row>4</xdr:row>
      <xdr:rowOff>136351</xdr:rowOff>
    </xdr:to>
    <xdr:pic>
      <xdr:nvPicPr>
        <xdr:cNvPr id="2" name="Imagen 1"/>
        <xdr:cNvPicPr>
          <a:picLocks noChangeAspect="1"/>
        </xdr:cNvPicPr>
      </xdr:nvPicPr>
      <xdr:blipFill>
        <a:blip xmlns:r="http://schemas.openxmlformats.org/officeDocument/2006/relationships" r:embed="rId1"/>
        <a:stretch>
          <a:fillRect/>
        </a:stretch>
      </xdr:blipFill>
      <xdr:spPr>
        <a:xfrm>
          <a:off x="127000" y="88900"/>
          <a:ext cx="1639966" cy="9364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S%20DE%20CONTRATACION%202011/Plan_Contratacion_Ecosistema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A ENTIDAD"/>
      <sheetName val="2. CONTROL POA DEPENDENCIA"/>
      <sheetName val="3. DETALLE PLAN DE CONTRATACION"/>
      <sheetName val="4. SOLICITUD CDP"/>
      <sheetName val="Copia"/>
    </sheetNames>
    <sheetDataSet>
      <sheetData sheetId="0"/>
      <sheetData sheetId="1"/>
      <sheetData sheetId="2" refreshError="1">
        <row r="493">
          <cell r="L493" t="str">
            <v>C.D. - Convenio Interadministrativo</v>
          </cell>
        </row>
        <row r="494">
          <cell r="L494" t="str">
            <v>C.D. - Proveedor exclusivo</v>
          </cell>
        </row>
        <row r="495">
          <cell r="L495" t="str">
            <v>C.D. - Prestación de Servicios</v>
          </cell>
        </row>
        <row r="496">
          <cell r="L496" t="str">
            <v>C.D. - Ciencia y Tecnología - Convenios de asociación</v>
          </cell>
        </row>
        <row r="497">
          <cell r="L497" t="str">
            <v>Selección abreviada - 10% menor cuantía</v>
          </cell>
        </row>
        <row r="498">
          <cell r="L498" t="str">
            <v>Selección abreviada de menor cuantía</v>
          </cell>
        </row>
        <row r="499">
          <cell r="L499" t="str">
            <v>Selección abreviada - Subasta Inversa</v>
          </cell>
        </row>
        <row r="500">
          <cell r="L500" t="str">
            <v>Licitación Pública</v>
          </cell>
        </row>
        <row r="501">
          <cell r="L501" t="str">
            <v>Concurso de Méritos</v>
          </cell>
        </row>
        <row r="502">
          <cell r="L502" t="str">
            <v>- No Requiere -</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R27"/>
  <sheetViews>
    <sheetView topLeftCell="J1" workbookViewId="0">
      <selection activeCell="M26" sqref="M26"/>
    </sheetView>
  </sheetViews>
  <sheetFormatPr baseColWidth="10" defaultRowHeight="14.5" x14ac:dyDescent="0.35"/>
  <cols>
    <col min="1" max="1" width="6.81640625" customWidth="1"/>
    <col min="2" max="6" width="11.453125" hidden="1" customWidth="1"/>
    <col min="7" max="7" width="6.54296875" hidden="1" customWidth="1"/>
    <col min="8" max="8" width="5.81640625" hidden="1" customWidth="1"/>
    <col min="9" max="9" width="31.26953125" customWidth="1"/>
    <col min="10" max="10" width="19.26953125" bestFit="1" customWidth="1"/>
    <col min="11" max="12" width="18.26953125" bestFit="1" customWidth="1"/>
    <col min="13" max="13" width="27" bestFit="1" customWidth="1"/>
    <col min="15" max="15" width="18.26953125" customWidth="1"/>
    <col min="16" max="16" width="25" customWidth="1"/>
    <col min="17" max="17" width="16.7265625" customWidth="1"/>
    <col min="19" max="19" width="12" bestFit="1" customWidth="1"/>
  </cols>
  <sheetData>
    <row r="2" spans="9:18" ht="14.25" customHeight="1" x14ac:dyDescent="0.35"/>
    <row r="3" spans="9:18" x14ac:dyDescent="0.35">
      <c r="I3" s="28" t="s">
        <v>5</v>
      </c>
      <c r="J3" s="28"/>
      <c r="K3" s="28"/>
      <c r="L3" s="28"/>
      <c r="M3" s="28"/>
      <c r="O3" s="29" t="s">
        <v>233</v>
      </c>
      <c r="P3" s="30" t="s">
        <v>234</v>
      </c>
      <c r="Q3" s="32" t="s">
        <v>217</v>
      </c>
    </row>
    <row r="4" spans="9:18" ht="31.5" customHeight="1" x14ac:dyDescent="0.35">
      <c r="I4" s="2" t="s">
        <v>210</v>
      </c>
      <c r="J4" s="3" t="s">
        <v>245</v>
      </c>
      <c r="K4" s="3" t="s">
        <v>6</v>
      </c>
      <c r="L4" s="3" t="s">
        <v>246</v>
      </c>
      <c r="M4" s="2" t="s">
        <v>211</v>
      </c>
      <c r="O4" s="29"/>
      <c r="P4" s="31"/>
      <c r="Q4" s="32"/>
    </row>
    <row r="5" spans="9:18" ht="21.75" customHeight="1" x14ac:dyDescent="0.35">
      <c r="I5" s="6" t="s">
        <v>95</v>
      </c>
      <c r="J5" s="1" t="e">
        <f>#REF!</f>
        <v>#REF!</v>
      </c>
      <c r="K5" s="1" t="e">
        <f>#REF!</f>
        <v>#REF!</v>
      </c>
      <c r="L5" s="1" t="e">
        <f>#REF!</f>
        <v>#REF!</v>
      </c>
      <c r="M5" s="1" t="e">
        <f>#REF!</f>
        <v>#REF!</v>
      </c>
      <c r="O5" s="1" t="e">
        <f>#REF!</f>
        <v>#REF!</v>
      </c>
      <c r="P5" s="1">
        <v>978658537</v>
      </c>
      <c r="Q5" s="8" t="e">
        <f>+O5-P5</f>
        <v>#REF!</v>
      </c>
    </row>
    <row r="6" spans="9:18" ht="25.5" customHeight="1" x14ac:dyDescent="0.35">
      <c r="I6" s="6" t="s">
        <v>49</v>
      </c>
      <c r="J6" s="1" t="e">
        <f>'MATRIZ DE INDICADORES POA 2016'!#REF!</f>
        <v>#REF!</v>
      </c>
      <c r="K6" s="1" t="e">
        <f>'MATRIZ DE INDICADORES POA 2016'!#REF!</f>
        <v>#REF!</v>
      </c>
      <c r="L6" s="1" t="e">
        <f>'MATRIZ DE INDICADORES POA 2016'!#REF!</f>
        <v>#REF!</v>
      </c>
      <c r="M6" s="1" t="e">
        <f>'MATRIZ DE INDICADORES POA 2016'!#REF!</f>
        <v>#REF!</v>
      </c>
      <c r="O6" s="1" t="e">
        <f>'MATRIZ DE INDICADORES POA 2016'!#REF!</f>
        <v>#REF!</v>
      </c>
      <c r="P6" s="1">
        <v>372304732</v>
      </c>
      <c r="Q6" s="8" t="e">
        <f t="shared" ref="Q6:Q13" si="0">+O6-P6</f>
        <v>#REF!</v>
      </c>
    </row>
    <row r="7" spans="9:18" ht="25.5" customHeight="1" x14ac:dyDescent="0.35">
      <c r="I7" s="6" t="s">
        <v>7</v>
      </c>
      <c r="J7" s="1" t="e">
        <f>#REF!</f>
        <v>#REF!</v>
      </c>
      <c r="K7" s="1" t="e">
        <f>#REF!</f>
        <v>#REF!</v>
      </c>
      <c r="L7" s="1" t="e">
        <f>#REF!</f>
        <v>#REF!</v>
      </c>
      <c r="M7" s="1" t="e">
        <f>#REF!</f>
        <v>#REF!</v>
      </c>
      <c r="O7" s="1" t="e">
        <f>#REF!</f>
        <v>#REF!</v>
      </c>
      <c r="P7" s="1">
        <v>47383335</v>
      </c>
      <c r="Q7" s="8" t="e">
        <f t="shared" si="0"/>
        <v>#REF!</v>
      </c>
    </row>
    <row r="8" spans="9:18" ht="25.5" customHeight="1" x14ac:dyDescent="0.35">
      <c r="I8" s="6" t="s">
        <v>212</v>
      </c>
      <c r="J8" s="1" t="e">
        <f>#REF!</f>
        <v>#REF!</v>
      </c>
      <c r="K8" s="1" t="e">
        <f>#REF!</f>
        <v>#REF!</v>
      </c>
      <c r="L8" s="1" t="e">
        <f>#REF!</f>
        <v>#REF!</v>
      </c>
      <c r="M8" s="1" t="e">
        <f>#REF!</f>
        <v>#REF!</v>
      </c>
      <c r="O8" s="1" t="e">
        <f>#REF!</f>
        <v>#REF!</v>
      </c>
      <c r="P8" s="1">
        <v>30000000</v>
      </c>
      <c r="Q8" s="8" t="e">
        <f t="shared" si="0"/>
        <v>#REF!</v>
      </c>
      <c r="R8" s="7"/>
    </row>
    <row r="9" spans="9:18" ht="22.5" customHeight="1" x14ac:dyDescent="0.35">
      <c r="I9" s="6" t="s">
        <v>213</v>
      </c>
      <c r="J9" s="1" t="e">
        <f>#REF!</f>
        <v>#REF!</v>
      </c>
      <c r="K9" s="1" t="e">
        <f>#REF!</f>
        <v>#REF!</v>
      </c>
      <c r="L9" s="1" t="e">
        <f>#REF!</f>
        <v>#REF!</v>
      </c>
      <c r="M9" s="1" t="e">
        <f>#REF!</f>
        <v>#REF!</v>
      </c>
      <c r="O9" s="1" t="e">
        <f>#REF!</f>
        <v>#REF!</v>
      </c>
      <c r="P9" s="1">
        <v>4621550777</v>
      </c>
      <c r="Q9" s="8" t="e">
        <f t="shared" si="0"/>
        <v>#REF!</v>
      </c>
    </row>
    <row r="10" spans="9:18" ht="18.75" customHeight="1" x14ac:dyDescent="0.35">
      <c r="I10" s="6" t="s">
        <v>195</v>
      </c>
      <c r="J10" s="1" t="e">
        <f>#REF!</f>
        <v>#REF!</v>
      </c>
      <c r="K10" s="1" t="e">
        <f>#REF!</f>
        <v>#REF!</v>
      </c>
      <c r="L10" s="1" t="e">
        <f>#REF!</f>
        <v>#REF!</v>
      </c>
      <c r="M10" s="1" t="e">
        <f>#REF!</f>
        <v>#REF!</v>
      </c>
      <c r="O10" s="20" t="e">
        <f>#REF!</f>
        <v>#REF!</v>
      </c>
      <c r="P10" s="1">
        <v>4047842868</v>
      </c>
      <c r="Q10" s="8" t="e">
        <f t="shared" si="0"/>
        <v>#REF!</v>
      </c>
      <c r="R10" s="21"/>
    </row>
    <row r="11" spans="9:18" ht="24" customHeight="1" x14ac:dyDescent="0.35">
      <c r="I11" s="6" t="s">
        <v>214</v>
      </c>
      <c r="J11" s="1" t="e">
        <f>#REF!</f>
        <v>#REF!</v>
      </c>
      <c r="K11" s="1" t="e">
        <f>#REF!</f>
        <v>#REF!</v>
      </c>
      <c r="L11" s="1" t="e">
        <f>#REF!</f>
        <v>#REF!</v>
      </c>
      <c r="M11" s="1" t="e">
        <f>#REF!</f>
        <v>#REF!</v>
      </c>
      <c r="O11" s="1" t="e">
        <f>#REF!</f>
        <v>#REF!</v>
      </c>
      <c r="P11" s="1">
        <v>1093937186</v>
      </c>
      <c r="Q11" s="8" t="e">
        <f t="shared" si="0"/>
        <v>#REF!</v>
      </c>
    </row>
    <row r="12" spans="9:18" ht="21" customHeight="1" x14ac:dyDescent="0.35">
      <c r="I12" s="6" t="s">
        <v>215</v>
      </c>
      <c r="J12" s="1" t="e">
        <f>#REF!</f>
        <v>#REF!</v>
      </c>
      <c r="K12" s="1" t="e">
        <f>#REF!</f>
        <v>#REF!</v>
      </c>
      <c r="L12" s="1" t="e">
        <f>#REF!</f>
        <v>#REF!</v>
      </c>
      <c r="M12" s="1" t="e">
        <f>#REF!</f>
        <v>#REF!</v>
      </c>
      <c r="O12" s="1" t="e">
        <f>#REF!</f>
        <v>#REF!</v>
      </c>
      <c r="P12" s="1">
        <v>9637408579</v>
      </c>
      <c r="Q12" s="8" t="e">
        <f t="shared" si="0"/>
        <v>#REF!</v>
      </c>
    </row>
    <row r="13" spans="9:18" ht="21" customHeight="1" x14ac:dyDescent="0.35">
      <c r="I13" s="6" t="s">
        <v>205</v>
      </c>
      <c r="J13" s="1" t="e">
        <f>#REF!</f>
        <v>#REF!</v>
      </c>
      <c r="K13" s="1" t="e">
        <f>#REF!</f>
        <v>#REF!</v>
      </c>
      <c r="L13" s="1" t="e">
        <f>#REF!</f>
        <v>#REF!</v>
      </c>
      <c r="M13" s="1" t="e">
        <f>#REF!</f>
        <v>#REF!</v>
      </c>
      <c r="O13" s="1" t="e">
        <f>#REF!</f>
        <v>#REF!</v>
      </c>
      <c r="P13" s="1">
        <v>2986512</v>
      </c>
      <c r="Q13" s="8" t="e">
        <f t="shared" si="0"/>
        <v>#REF!</v>
      </c>
    </row>
    <row r="14" spans="9:18" ht="22.5" customHeight="1" x14ac:dyDescent="0.35">
      <c r="I14" s="4" t="s">
        <v>20</v>
      </c>
      <c r="J14" s="10" t="e">
        <f>SUM(J5:J13)</f>
        <v>#REF!</v>
      </c>
      <c r="K14" s="10" t="e">
        <f>SUM(K5:K13)</f>
        <v>#REF!</v>
      </c>
      <c r="L14" s="10" t="e">
        <f>SUM(L5:L13)</f>
        <v>#REF!</v>
      </c>
      <c r="M14" s="10" t="e">
        <f>SUM(M5:M13)</f>
        <v>#REF!</v>
      </c>
      <c r="O14" s="10" t="e">
        <f>O13+O12+O11+O10+O9+O8+O7+O6+O5</f>
        <v>#REF!</v>
      </c>
      <c r="P14" s="26" t="s">
        <v>235</v>
      </c>
      <c r="Q14" s="26"/>
    </row>
    <row r="15" spans="9:18" ht="20.25" customHeight="1" x14ac:dyDescent="0.35">
      <c r="I15" s="9" t="s">
        <v>216</v>
      </c>
      <c r="J15" s="13">
        <v>15537800725</v>
      </c>
      <c r="K15" s="13">
        <v>2956983533</v>
      </c>
      <c r="L15" s="13">
        <v>5264964668</v>
      </c>
      <c r="M15" s="13">
        <f>SUM(J15:L15)</f>
        <v>23759748926</v>
      </c>
      <c r="O15" s="1">
        <v>25069856514</v>
      </c>
      <c r="P15" s="26" t="s">
        <v>236</v>
      </c>
      <c r="Q15" s="26"/>
    </row>
    <row r="16" spans="9:18" ht="19.899999999999999" customHeight="1" x14ac:dyDescent="0.35">
      <c r="I16" s="9" t="s">
        <v>217</v>
      </c>
      <c r="J16" s="5" t="e">
        <f>+J14-J15</f>
        <v>#REF!</v>
      </c>
      <c r="K16" s="5" t="e">
        <f>+K14-K15</f>
        <v>#REF!</v>
      </c>
      <c r="L16" s="5" t="e">
        <f>+L14-L15</f>
        <v>#REF!</v>
      </c>
      <c r="M16" s="5" t="e">
        <f>SUM(J16:L16)</f>
        <v>#REF!</v>
      </c>
      <c r="O16" s="1">
        <v>313337000</v>
      </c>
      <c r="P16" s="26" t="s">
        <v>237</v>
      </c>
      <c r="Q16" s="26"/>
    </row>
    <row r="17" spans="10:17" x14ac:dyDescent="0.35">
      <c r="J17" s="14"/>
      <c r="K17" s="14"/>
      <c r="L17" s="14"/>
      <c r="M17" s="14"/>
      <c r="O17" s="10" t="e">
        <f>+O14+O15+O16</f>
        <v>#REF!</v>
      </c>
      <c r="P17" s="26" t="s">
        <v>238</v>
      </c>
      <c r="Q17" s="26"/>
    </row>
    <row r="20" spans="10:17" x14ac:dyDescent="0.35">
      <c r="O20" s="16">
        <v>-0.01</v>
      </c>
    </row>
    <row r="21" spans="10:17" ht="15.5" x14ac:dyDescent="0.35">
      <c r="L21" s="11">
        <v>46215266040</v>
      </c>
      <c r="M21" s="27" t="s">
        <v>239</v>
      </c>
      <c r="N21" s="27"/>
      <c r="O21" s="15">
        <f>L21</f>
        <v>46215266040</v>
      </c>
    </row>
    <row r="22" spans="10:17" ht="15.5" x14ac:dyDescent="0.35">
      <c r="L22" s="11">
        <v>24466567258</v>
      </c>
      <c r="M22" s="27" t="s">
        <v>240</v>
      </c>
      <c r="N22" s="27"/>
      <c r="O22" s="15">
        <f>L22-L26-L27</f>
        <v>23759748926</v>
      </c>
    </row>
    <row r="23" spans="10:17" x14ac:dyDescent="0.35">
      <c r="L23" s="12">
        <f>L22+L21</f>
        <v>70681833298</v>
      </c>
      <c r="M23" s="27" t="s">
        <v>241</v>
      </c>
      <c r="N23" s="27"/>
      <c r="O23" s="15">
        <f>O22+O21</f>
        <v>69975014966</v>
      </c>
    </row>
    <row r="24" spans="10:17" x14ac:dyDescent="0.35">
      <c r="L24" s="14"/>
    </row>
    <row r="25" spans="10:17" x14ac:dyDescent="0.35">
      <c r="L25" s="17">
        <f>L26+L27</f>
        <v>706818332</v>
      </c>
      <c r="M25" s="18" t="s">
        <v>243</v>
      </c>
      <c r="N25" s="19"/>
      <c r="O25" s="19"/>
    </row>
    <row r="26" spans="10:17" x14ac:dyDescent="0.35">
      <c r="L26" s="17">
        <v>641198390</v>
      </c>
      <c r="M26" s="18" t="s">
        <v>244</v>
      </c>
      <c r="N26" s="19"/>
      <c r="O26" s="16">
        <v>-0.01</v>
      </c>
    </row>
    <row r="27" spans="10:17" x14ac:dyDescent="0.35">
      <c r="L27" s="17">
        <v>65619942</v>
      </c>
      <c r="M27" s="18" t="s">
        <v>6</v>
      </c>
      <c r="N27" s="19"/>
      <c r="O27" s="16">
        <v>-0.01</v>
      </c>
    </row>
  </sheetData>
  <mergeCells count="11">
    <mergeCell ref="I3:M3"/>
    <mergeCell ref="O3:O4"/>
    <mergeCell ref="P3:P4"/>
    <mergeCell ref="Q3:Q4"/>
    <mergeCell ref="P14:Q14"/>
    <mergeCell ref="P15:Q15"/>
    <mergeCell ref="M21:N21"/>
    <mergeCell ref="M22:N22"/>
    <mergeCell ref="M23:N23"/>
    <mergeCell ref="P16:Q16"/>
    <mergeCell ref="P17:Q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2:AD119"/>
  <sheetViews>
    <sheetView tabSelected="1" topLeftCell="A58" zoomScale="70" zoomScaleNormal="70" workbookViewId="0">
      <selection activeCell="P64" sqref="P64:P65"/>
    </sheetView>
  </sheetViews>
  <sheetFormatPr baseColWidth="10" defaultColWidth="11.453125" defaultRowHeight="13" x14ac:dyDescent="0.35"/>
  <cols>
    <col min="1" max="1" width="44.54296875" style="271" customWidth="1"/>
    <col min="2" max="2" width="35.1796875" style="271" customWidth="1"/>
    <col min="3" max="3" width="24.81640625" style="271" customWidth="1"/>
    <col min="4" max="4" width="7.453125" style="271" customWidth="1"/>
    <col min="5" max="5" width="8.26953125" style="271" customWidth="1"/>
    <col min="6" max="6" width="5.81640625" style="271" customWidth="1"/>
    <col min="7" max="7" width="6.54296875" style="271" customWidth="1"/>
    <col min="8" max="8" width="12.453125" style="271" customWidth="1"/>
    <col min="9" max="9" width="19.26953125" style="271" customWidth="1"/>
    <col min="10" max="10" width="8.453125" style="271" customWidth="1"/>
    <col min="11" max="11" width="44.26953125" style="271" customWidth="1"/>
    <col min="12" max="12" width="20.81640625" style="271" customWidth="1"/>
    <col min="13" max="13" width="20.7265625" style="271" customWidth="1"/>
    <col min="14" max="14" width="10" style="271" customWidth="1"/>
    <col min="15" max="15" width="9.1796875" style="271" customWidth="1"/>
    <col min="16" max="16" width="66.1796875" style="271" customWidth="1"/>
    <col min="17" max="17" width="11.1796875" style="271" customWidth="1"/>
    <col min="18" max="18" width="10.26953125" style="271" customWidth="1"/>
    <col min="19" max="19" width="82.26953125" style="271" customWidth="1"/>
    <col min="20" max="20" width="10" style="271" customWidth="1"/>
    <col min="21" max="21" width="9.81640625" style="271" customWidth="1"/>
    <col min="22" max="22" width="59.08984375" style="271" customWidth="1"/>
    <col min="23" max="23" width="9" style="271" customWidth="1"/>
    <col min="24" max="24" width="8.1796875" style="271" customWidth="1"/>
    <col min="25" max="25" width="64.453125" style="271" customWidth="1"/>
    <col min="26" max="26" width="11.453125" style="271" customWidth="1"/>
    <col min="27" max="27" width="7.453125" style="271" hidden="1" customWidth="1"/>
    <col min="28" max="28" width="28.54296875" style="271" hidden="1" customWidth="1"/>
    <col min="29" max="29" width="24.453125" style="271" hidden="1" customWidth="1"/>
    <col min="30" max="30" width="29.81640625" style="271" hidden="1" customWidth="1"/>
    <col min="31" max="16384" width="11.453125" style="271"/>
  </cols>
  <sheetData>
    <row r="2" spans="1:30" ht="15.5" x14ac:dyDescent="0.35">
      <c r="B2" s="41" t="s">
        <v>0</v>
      </c>
      <c r="C2" s="41"/>
      <c r="D2" s="41"/>
      <c r="E2" s="41"/>
      <c r="F2" s="41"/>
      <c r="G2" s="41"/>
      <c r="H2" s="41"/>
      <c r="I2" s="41"/>
      <c r="J2" s="41"/>
      <c r="K2" s="41"/>
      <c r="L2" s="41"/>
      <c r="M2" s="41"/>
      <c r="N2" s="41"/>
      <c r="O2" s="41"/>
      <c r="P2" s="41"/>
      <c r="Q2" s="41"/>
      <c r="R2" s="41"/>
      <c r="S2" s="41"/>
      <c r="T2" s="41"/>
    </row>
    <row r="3" spans="1:30" ht="15.5" x14ac:dyDescent="0.35">
      <c r="B3" s="41" t="s">
        <v>409</v>
      </c>
      <c r="C3" s="41"/>
      <c r="D3" s="41"/>
      <c r="E3" s="41"/>
      <c r="F3" s="41"/>
      <c r="G3" s="272"/>
      <c r="H3" s="272"/>
      <c r="I3" s="272"/>
      <c r="J3" s="115"/>
      <c r="K3" s="115"/>
      <c r="L3" s="115"/>
      <c r="M3" s="115"/>
      <c r="N3" s="115"/>
      <c r="O3" s="115"/>
      <c r="P3" s="115"/>
      <c r="Q3" s="115"/>
      <c r="R3" s="115"/>
      <c r="S3" s="115"/>
      <c r="T3" s="115"/>
    </row>
    <row r="4" spans="1:30" ht="25" customHeight="1" x14ac:dyDescent="0.35">
      <c r="J4" s="65"/>
      <c r="K4" s="65"/>
      <c r="L4" s="65"/>
      <c r="M4" s="65"/>
      <c r="N4" s="65"/>
      <c r="O4" s="65"/>
      <c r="P4" s="65"/>
      <c r="Q4" s="65"/>
      <c r="R4" s="65"/>
      <c r="S4" s="65"/>
      <c r="T4" s="65"/>
    </row>
    <row r="5" spans="1:30" ht="23" customHeight="1" x14ac:dyDescent="0.35"/>
    <row r="6" spans="1:30" s="273" customFormat="1" ht="42.75" customHeight="1" x14ac:dyDescent="0.35">
      <c r="A6" s="263" t="s">
        <v>18</v>
      </c>
      <c r="B6" s="263" t="s">
        <v>1</v>
      </c>
      <c r="C6" s="263" t="s">
        <v>19</v>
      </c>
      <c r="D6" s="263" t="s">
        <v>8</v>
      </c>
      <c r="E6" s="263" t="s">
        <v>9</v>
      </c>
      <c r="F6" s="263" t="s">
        <v>10</v>
      </c>
      <c r="G6" s="263" t="s">
        <v>11</v>
      </c>
      <c r="H6" s="263" t="s">
        <v>12</v>
      </c>
      <c r="I6" s="263" t="s">
        <v>13</v>
      </c>
      <c r="J6" s="264" t="s">
        <v>2</v>
      </c>
      <c r="K6" s="264" t="s">
        <v>31</v>
      </c>
      <c r="L6" s="264" t="s">
        <v>3</v>
      </c>
      <c r="M6" s="265" t="s">
        <v>254</v>
      </c>
      <c r="N6" s="264" t="s">
        <v>4</v>
      </c>
      <c r="O6" s="265" t="s">
        <v>255</v>
      </c>
      <c r="P6" s="265" t="s">
        <v>394</v>
      </c>
      <c r="Q6" s="265" t="s">
        <v>410</v>
      </c>
      <c r="R6" s="265" t="s">
        <v>256</v>
      </c>
      <c r="S6" s="265" t="s">
        <v>258</v>
      </c>
      <c r="T6" s="265" t="s">
        <v>257</v>
      </c>
      <c r="U6" s="265" t="s">
        <v>307</v>
      </c>
      <c r="V6" s="265" t="s">
        <v>308</v>
      </c>
      <c r="W6" s="265" t="s">
        <v>309</v>
      </c>
      <c r="X6" s="265" t="s">
        <v>355</v>
      </c>
      <c r="Y6" s="265" t="s">
        <v>357</v>
      </c>
      <c r="Z6" s="265" t="s">
        <v>356</v>
      </c>
      <c r="AA6" s="265" t="s">
        <v>392</v>
      </c>
      <c r="AB6" s="266" t="s">
        <v>379</v>
      </c>
      <c r="AC6" s="266" t="s">
        <v>380</v>
      </c>
      <c r="AD6" s="265" t="s">
        <v>387</v>
      </c>
    </row>
    <row r="7" spans="1:30" ht="36.75" customHeight="1" x14ac:dyDescent="0.35">
      <c r="A7" s="116" t="s">
        <v>46</v>
      </c>
      <c r="B7" s="117" t="s">
        <v>47</v>
      </c>
      <c r="C7" s="117" t="s">
        <v>48</v>
      </c>
      <c r="D7" s="118">
        <v>0</v>
      </c>
      <c r="E7" s="118">
        <v>0</v>
      </c>
      <c r="F7" s="118">
        <v>0</v>
      </c>
      <c r="G7" s="119">
        <v>1</v>
      </c>
      <c r="H7" s="120">
        <f>SUM(D7:G7)</f>
        <v>1</v>
      </c>
      <c r="I7" s="121" t="s">
        <v>49</v>
      </c>
      <c r="J7" s="122">
        <v>1</v>
      </c>
      <c r="K7" s="123" t="s">
        <v>50</v>
      </c>
      <c r="L7" s="124" t="s">
        <v>51</v>
      </c>
      <c r="M7" s="124" t="s">
        <v>317</v>
      </c>
      <c r="N7" s="125">
        <v>1</v>
      </c>
      <c r="O7" s="126">
        <v>0</v>
      </c>
      <c r="P7" s="123" t="s">
        <v>259</v>
      </c>
      <c r="Q7" s="127">
        <f>+O8</f>
        <v>0</v>
      </c>
      <c r="R7" s="126">
        <v>0.05</v>
      </c>
      <c r="S7" s="123" t="s">
        <v>260</v>
      </c>
      <c r="T7" s="126">
        <f>Q7+R7</f>
        <v>0.05</v>
      </c>
      <c r="U7" s="126">
        <v>0.25</v>
      </c>
      <c r="V7" s="123" t="s">
        <v>341</v>
      </c>
      <c r="W7" s="126">
        <f>T7+U7</f>
        <v>0.3</v>
      </c>
      <c r="X7" s="126">
        <v>0.05</v>
      </c>
      <c r="Y7" s="128" t="s">
        <v>411</v>
      </c>
      <c r="Z7" s="37">
        <f>W7+X7</f>
        <v>0.35</v>
      </c>
      <c r="AA7" s="37"/>
      <c r="AB7" s="67">
        <v>42000000</v>
      </c>
      <c r="AC7" s="67">
        <v>0</v>
      </c>
      <c r="AD7" s="33"/>
    </row>
    <row r="8" spans="1:30" ht="82" customHeight="1" x14ac:dyDescent="0.35">
      <c r="A8" s="116"/>
      <c r="B8" s="117" t="s">
        <v>412</v>
      </c>
      <c r="C8" s="117" t="s">
        <v>48</v>
      </c>
      <c r="D8" s="118">
        <v>1</v>
      </c>
      <c r="E8" s="118">
        <v>0</v>
      </c>
      <c r="F8" s="118">
        <v>0</v>
      </c>
      <c r="G8" s="119">
        <v>0</v>
      </c>
      <c r="H8" s="120">
        <v>1</v>
      </c>
      <c r="I8" s="129"/>
      <c r="J8" s="130"/>
      <c r="K8" s="123"/>
      <c r="L8" s="131"/>
      <c r="M8" s="132"/>
      <c r="N8" s="125"/>
      <c r="O8" s="133"/>
      <c r="P8" s="123"/>
      <c r="Q8" s="134"/>
      <c r="R8" s="133"/>
      <c r="S8" s="123"/>
      <c r="T8" s="133"/>
      <c r="U8" s="133"/>
      <c r="V8" s="123"/>
      <c r="W8" s="133"/>
      <c r="X8" s="133"/>
      <c r="Y8" s="135"/>
      <c r="Z8" s="38"/>
      <c r="AA8" s="38"/>
      <c r="AB8" s="67"/>
      <c r="AC8" s="67"/>
      <c r="AD8" s="34"/>
    </row>
    <row r="9" spans="1:30" ht="105.75" customHeight="1" x14ac:dyDescent="0.35">
      <c r="A9" s="116"/>
      <c r="B9" s="117" t="s">
        <v>252</v>
      </c>
      <c r="C9" s="117" t="s">
        <v>253</v>
      </c>
      <c r="D9" s="119">
        <v>0</v>
      </c>
      <c r="E9" s="119">
        <v>2</v>
      </c>
      <c r="F9" s="119">
        <v>2</v>
      </c>
      <c r="G9" s="119">
        <v>2</v>
      </c>
      <c r="H9" s="120">
        <f>SUM(D9:G9)</f>
        <v>6</v>
      </c>
      <c r="I9" s="136" t="s">
        <v>49</v>
      </c>
      <c r="J9" s="137">
        <v>2</v>
      </c>
      <c r="K9" s="138" t="s">
        <v>52</v>
      </c>
      <c r="L9" s="117" t="s">
        <v>51</v>
      </c>
      <c r="M9" s="117" t="s">
        <v>317</v>
      </c>
      <c r="N9" s="119">
        <v>1</v>
      </c>
      <c r="O9" s="64">
        <v>0.05</v>
      </c>
      <c r="P9" s="138" t="s">
        <v>261</v>
      </c>
      <c r="Q9" s="139">
        <f t="shared" ref="Q9:Q25" si="0">+O9</f>
        <v>0.05</v>
      </c>
      <c r="R9" s="64">
        <v>0.1</v>
      </c>
      <c r="S9" s="138" t="s">
        <v>413</v>
      </c>
      <c r="T9" s="139">
        <f>+O9+R9</f>
        <v>0.15000000000000002</v>
      </c>
      <c r="U9" s="64">
        <v>0.3</v>
      </c>
      <c r="V9" s="138" t="s">
        <v>414</v>
      </c>
      <c r="W9" s="139">
        <f>T9+U9</f>
        <v>0.45</v>
      </c>
      <c r="X9" s="64">
        <v>0.15</v>
      </c>
      <c r="Y9" s="138" t="s">
        <v>415</v>
      </c>
      <c r="Z9" s="22">
        <f>W9+X9</f>
        <v>0.6</v>
      </c>
      <c r="AA9" s="22"/>
      <c r="AB9" s="69">
        <v>150000000</v>
      </c>
      <c r="AC9" s="69">
        <v>150000000</v>
      </c>
      <c r="AD9" s="25"/>
    </row>
    <row r="10" spans="1:30" ht="51" customHeight="1" x14ac:dyDescent="0.35">
      <c r="A10" s="116" t="s">
        <v>53</v>
      </c>
      <c r="B10" s="116" t="s">
        <v>54</v>
      </c>
      <c r="C10" s="117" t="s">
        <v>55</v>
      </c>
      <c r="D10" s="139">
        <v>1</v>
      </c>
      <c r="E10" s="139">
        <v>1</v>
      </c>
      <c r="F10" s="139">
        <v>1</v>
      </c>
      <c r="G10" s="139">
        <v>1</v>
      </c>
      <c r="H10" s="140">
        <v>1</v>
      </c>
      <c r="I10" s="136" t="s">
        <v>49</v>
      </c>
      <c r="J10" s="130">
        <v>3</v>
      </c>
      <c r="K10" s="123" t="s">
        <v>56</v>
      </c>
      <c r="L10" s="124" t="s">
        <v>57</v>
      </c>
      <c r="M10" s="124" t="s">
        <v>317</v>
      </c>
      <c r="N10" s="141">
        <v>1</v>
      </c>
      <c r="O10" s="126">
        <v>0.05</v>
      </c>
      <c r="P10" s="123" t="s">
        <v>416</v>
      </c>
      <c r="Q10" s="127">
        <v>0.05</v>
      </c>
      <c r="R10" s="127">
        <v>0.15</v>
      </c>
      <c r="S10" s="123" t="s">
        <v>417</v>
      </c>
      <c r="T10" s="127">
        <f t="shared" ref="T10:T25" si="1">+Q10+R10</f>
        <v>0.2</v>
      </c>
      <c r="U10" s="127">
        <v>0.15</v>
      </c>
      <c r="V10" s="123" t="s">
        <v>342</v>
      </c>
      <c r="W10" s="127">
        <f>T10+U10</f>
        <v>0.35</v>
      </c>
      <c r="X10" s="127">
        <v>0.15</v>
      </c>
      <c r="Y10" s="123" t="s">
        <v>406</v>
      </c>
      <c r="Z10" s="39">
        <f>W10+X10</f>
        <v>0.5</v>
      </c>
      <c r="AA10" s="39"/>
      <c r="AB10" s="67">
        <v>515000000</v>
      </c>
      <c r="AC10" s="67">
        <v>499985541</v>
      </c>
      <c r="AD10" s="35"/>
    </row>
    <row r="11" spans="1:30" ht="37.5" customHeight="1" x14ac:dyDescent="0.35">
      <c r="A11" s="116"/>
      <c r="B11" s="116"/>
      <c r="C11" s="117" t="s">
        <v>58</v>
      </c>
      <c r="D11" s="118">
        <v>1</v>
      </c>
      <c r="E11" s="118">
        <v>0</v>
      </c>
      <c r="F11" s="118">
        <v>0</v>
      </c>
      <c r="G11" s="118">
        <v>0</v>
      </c>
      <c r="H11" s="120">
        <f t="shared" ref="H11:H21" si="2">SUM(D11:G11)</f>
        <v>1</v>
      </c>
      <c r="I11" s="136" t="s">
        <v>49</v>
      </c>
      <c r="J11" s="142"/>
      <c r="K11" s="123"/>
      <c r="L11" s="132"/>
      <c r="M11" s="132"/>
      <c r="N11" s="141"/>
      <c r="O11" s="133"/>
      <c r="P11" s="123"/>
      <c r="Q11" s="134"/>
      <c r="R11" s="134"/>
      <c r="S11" s="123"/>
      <c r="T11" s="134"/>
      <c r="U11" s="134"/>
      <c r="V11" s="123"/>
      <c r="W11" s="134"/>
      <c r="X11" s="134"/>
      <c r="Y11" s="123"/>
      <c r="Z11" s="40"/>
      <c r="AA11" s="40"/>
      <c r="AB11" s="67"/>
      <c r="AC11" s="67"/>
      <c r="AD11" s="36"/>
    </row>
    <row r="12" spans="1:30" ht="103.5" customHeight="1" x14ac:dyDescent="0.35">
      <c r="A12" s="116"/>
      <c r="B12" s="143" t="s">
        <v>418</v>
      </c>
      <c r="C12" s="144" t="s">
        <v>59</v>
      </c>
      <c r="D12" s="145">
        <v>1</v>
      </c>
      <c r="E12" s="145">
        <v>1</v>
      </c>
      <c r="F12" s="145">
        <v>1</v>
      </c>
      <c r="G12" s="145">
        <v>1</v>
      </c>
      <c r="H12" s="146">
        <f t="shared" si="2"/>
        <v>4</v>
      </c>
      <c r="I12" s="123" t="s">
        <v>49</v>
      </c>
      <c r="J12" s="120">
        <v>4</v>
      </c>
      <c r="K12" s="147" t="s">
        <v>60</v>
      </c>
      <c r="L12" s="148" t="s">
        <v>51</v>
      </c>
      <c r="M12" s="148" t="s">
        <v>317</v>
      </c>
      <c r="N12" s="119">
        <v>1</v>
      </c>
      <c r="O12" s="64">
        <v>0</v>
      </c>
      <c r="P12" s="147" t="s">
        <v>285</v>
      </c>
      <c r="Q12" s="139">
        <f t="shared" si="0"/>
        <v>0</v>
      </c>
      <c r="R12" s="139">
        <v>0.05</v>
      </c>
      <c r="S12" s="147" t="s">
        <v>275</v>
      </c>
      <c r="T12" s="139">
        <f t="shared" si="1"/>
        <v>0.05</v>
      </c>
      <c r="U12" s="139">
        <v>0.05</v>
      </c>
      <c r="V12" s="147" t="s">
        <v>343</v>
      </c>
      <c r="W12" s="139">
        <f t="shared" ref="W12:W25" si="3">T12+U12</f>
        <v>0.1</v>
      </c>
      <c r="X12" s="139">
        <v>0.05</v>
      </c>
      <c r="Y12" s="147" t="s">
        <v>419</v>
      </c>
      <c r="Z12" s="23">
        <f t="shared" ref="Z12:Z25" si="4">W12+X12</f>
        <v>0.15000000000000002</v>
      </c>
      <c r="AA12" s="23"/>
      <c r="AB12" s="69">
        <v>371363753</v>
      </c>
      <c r="AC12" s="69">
        <v>0</v>
      </c>
      <c r="AD12" s="25"/>
    </row>
    <row r="13" spans="1:30" ht="87" customHeight="1" x14ac:dyDescent="0.35">
      <c r="A13" s="116"/>
      <c r="B13" s="143"/>
      <c r="C13" s="144"/>
      <c r="D13" s="145"/>
      <c r="E13" s="145"/>
      <c r="F13" s="145"/>
      <c r="G13" s="145"/>
      <c r="H13" s="146"/>
      <c r="I13" s="123"/>
      <c r="J13" s="120">
        <v>5</v>
      </c>
      <c r="K13" s="147" t="s">
        <v>61</v>
      </c>
      <c r="L13" s="148" t="s">
        <v>51</v>
      </c>
      <c r="M13" s="148" t="s">
        <v>317</v>
      </c>
      <c r="N13" s="119">
        <v>1</v>
      </c>
      <c r="O13" s="64">
        <v>0</v>
      </c>
      <c r="P13" s="147" t="s">
        <v>285</v>
      </c>
      <c r="Q13" s="139">
        <f t="shared" si="0"/>
        <v>0</v>
      </c>
      <c r="R13" s="139">
        <v>0.05</v>
      </c>
      <c r="S13" s="147" t="s">
        <v>275</v>
      </c>
      <c r="T13" s="139">
        <f t="shared" si="1"/>
        <v>0.05</v>
      </c>
      <c r="U13" s="139">
        <v>0.05</v>
      </c>
      <c r="V13" s="147" t="s">
        <v>420</v>
      </c>
      <c r="W13" s="139">
        <f t="shared" si="3"/>
        <v>0.1</v>
      </c>
      <c r="X13" s="139">
        <v>0.1</v>
      </c>
      <c r="Y13" s="147" t="s">
        <v>421</v>
      </c>
      <c r="Z13" s="23">
        <f t="shared" si="4"/>
        <v>0.2</v>
      </c>
      <c r="AA13" s="23"/>
      <c r="AB13" s="69">
        <v>95000000</v>
      </c>
      <c r="AC13" s="69">
        <v>36423488</v>
      </c>
      <c r="AD13" s="25"/>
    </row>
    <row r="14" spans="1:30" ht="71.25" customHeight="1" x14ac:dyDescent="0.35">
      <c r="A14" s="116"/>
      <c r="B14" s="149" t="s">
        <v>62</v>
      </c>
      <c r="C14" s="117" t="s">
        <v>63</v>
      </c>
      <c r="D14" s="118">
        <v>1</v>
      </c>
      <c r="E14" s="118">
        <v>1</v>
      </c>
      <c r="F14" s="118">
        <v>1</v>
      </c>
      <c r="G14" s="118">
        <v>1</v>
      </c>
      <c r="H14" s="120">
        <f>SUM(D14:G14)</f>
        <v>4</v>
      </c>
      <c r="I14" s="136" t="s">
        <v>49</v>
      </c>
      <c r="J14" s="120">
        <v>6</v>
      </c>
      <c r="K14" s="150" t="s">
        <v>422</v>
      </c>
      <c r="L14" s="151" t="s">
        <v>51</v>
      </c>
      <c r="M14" s="151" t="s">
        <v>317</v>
      </c>
      <c r="N14" s="120">
        <v>1</v>
      </c>
      <c r="O14" s="64">
        <v>0.02</v>
      </c>
      <c r="P14" s="150" t="s">
        <v>262</v>
      </c>
      <c r="Q14" s="139">
        <f t="shared" si="0"/>
        <v>0.02</v>
      </c>
      <c r="R14" s="64">
        <v>0.08</v>
      </c>
      <c r="S14" s="150" t="s">
        <v>263</v>
      </c>
      <c r="T14" s="139">
        <f t="shared" si="1"/>
        <v>0.1</v>
      </c>
      <c r="U14" s="64">
        <v>0.05</v>
      </c>
      <c r="V14" s="150" t="s">
        <v>344</v>
      </c>
      <c r="W14" s="139">
        <f t="shared" si="3"/>
        <v>0.15000000000000002</v>
      </c>
      <c r="X14" s="64">
        <v>0.1</v>
      </c>
      <c r="Y14" s="150" t="s">
        <v>558</v>
      </c>
      <c r="Z14" s="23">
        <f t="shared" si="4"/>
        <v>0.25</v>
      </c>
      <c r="AA14" s="23"/>
      <c r="AB14" s="69" t="s">
        <v>381</v>
      </c>
      <c r="AC14" s="69">
        <v>0</v>
      </c>
      <c r="AD14" s="25"/>
    </row>
    <row r="15" spans="1:30" ht="34.5" customHeight="1" x14ac:dyDescent="0.35">
      <c r="A15" s="116"/>
      <c r="B15" s="152" t="s">
        <v>423</v>
      </c>
      <c r="C15" s="153" t="s">
        <v>312</v>
      </c>
      <c r="D15" s="118">
        <v>0</v>
      </c>
      <c r="E15" s="118">
        <v>1</v>
      </c>
      <c r="F15" s="118">
        <v>1</v>
      </c>
      <c r="G15" s="118">
        <v>1</v>
      </c>
      <c r="H15" s="120">
        <f t="shared" si="2"/>
        <v>3</v>
      </c>
      <c r="I15" s="136" t="s">
        <v>49</v>
      </c>
      <c r="J15" s="146">
        <v>7</v>
      </c>
      <c r="K15" s="121" t="s">
        <v>64</v>
      </c>
      <c r="L15" s="124" t="s">
        <v>51</v>
      </c>
      <c r="M15" s="122" t="s">
        <v>317</v>
      </c>
      <c r="N15" s="125">
        <v>4</v>
      </c>
      <c r="O15" s="64">
        <v>0.02</v>
      </c>
      <c r="P15" s="154" t="s">
        <v>264</v>
      </c>
      <c r="Q15" s="139">
        <f t="shared" si="0"/>
        <v>0.02</v>
      </c>
      <c r="R15" s="139">
        <v>0</v>
      </c>
      <c r="S15" s="154" t="s">
        <v>298</v>
      </c>
      <c r="T15" s="139">
        <f t="shared" si="1"/>
        <v>0.02</v>
      </c>
      <c r="U15" s="139">
        <v>0.5</v>
      </c>
      <c r="V15" s="154" t="s">
        <v>424</v>
      </c>
      <c r="W15" s="139">
        <f t="shared" si="3"/>
        <v>0.52</v>
      </c>
      <c r="X15" s="139">
        <v>0</v>
      </c>
      <c r="Y15" s="154" t="s">
        <v>365</v>
      </c>
      <c r="Z15" s="22">
        <f t="shared" si="4"/>
        <v>0.52</v>
      </c>
      <c r="AA15" s="22"/>
      <c r="AB15" s="70">
        <v>388764525</v>
      </c>
      <c r="AC15" s="70">
        <v>48298667</v>
      </c>
      <c r="AD15" s="25"/>
    </row>
    <row r="16" spans="1:30" ht="81.75" customHeight="1" x14ac:dyDescent="0.35">
      <c r="A16" s="116"/>
      <c r="B16" s="149" t="s">
        <v>65</v>
      </c>
      <c r="C16" s="117" t="s">
        <v>66</v>
      </c>
      <c r="D16" s="118">
        <v>2</v>
      </c>
      <c r="E16" s="155">
        <v>2</v>
      </c>
      <c r="F16" s="118">
        <v>2</v>
      </c>
      <c r="G16" s="118">
        <v>2</v>
      </c>
      <c r="H16" s="120">
        <f>SUM(D16:G16)</f>
        <v>8</v>
      </c>
      <c r="I16" s="136" t="s">
        <v>49</v>
      </c>
      <c r="J16" s="146"/>
      <c r="K16" s="156"/>
      <c r="L16" s="131"/>
      <c r="M16" s="130"/>
      <c r="N16" s="125"/>
      <c r="O16" s="64">
        <v>0.05</v>
      </c>
      <c r="P16" s="154" t="s">
        <v>265</v>
      </c>
      <c r="Q16" s="139">
        <f t="shared" si="0"/>
        <v>0.05</v>
      </c>
      <c r="R16" s="64">
        <v>0.2</v>
      </c>
      <c r="S16" s="154" t="s">
        <v>425</v>
      </c>
      <c r="T16" s="139">
        <f t="shared" si="1"/>
        <v>0.25</v>
      </c>
      <c r="U16" s="64">
        <v>0.25</v>
      </c>
      <c r="V16" s="154" t="s">
        <v>345</v>
      </c>
      <c r="W16" s="139">
        <f t="shared" si="3"/>
        <v>0.5</v>
      </c>
      <c r="X16" s="64">
        <v>0</v>
      </c>
      <c r="Y16" s="154" t="s">
        <v>426</v>
      </c>
      <c r="Z16" s="22">
        <f t="shared" si="4"/>
        <v>0.5</v>
      </c>
      <c r="AA16" s="22"/>
      <c r="AB16" s="71"/>
      <c r="AC16" s="71"/>
      <c r="AD16" s="25"/>
    </row>
    <row r="17" spans="1:30" ht="57" customHeight="1" x14ac:dyDescent="0.35">
      <c r="A17" s="116"/>
      <c r="B17" s="152" t="s">
        <v>67</v>
      </c>
      <c r="C17" s="153" t="s">
        <v>68</v>
      </c>
      <c r="D17" s="118">
        <v>0</v>
      </c>
      <c r="E17" s="118">
        <v>1</v>
      </c>
      <c r="F17" s="118">
        <v>1</v>
      </c>
      <c r="G17" s="118">
        <v>1</v>
      </c>
      <c r="H17" s="120">
        <v>3</v>
      </c>
      <c r="I17" s="136" t="s">
        <v>49</v>
      </c>
      <c r="J17" s="146"/>
      <c r="K17" s="129"/>
      <c r="L17" s="132"/>
      <c r="M17" s="142"/>
      <c r="N17" s="125"/>
      <c r="O17" s="64">
        <v>0.01</v>
      </c>
      <c r="P17" s="154" t="s">
        <v>264</v>
      </c>
      <c r="Q17" s="139">
        <f t="shared" si="0"/>
        <v>0.01</v>
      </c>
      <c r="R17" s="64">
        <v>0.74</v>
      </c>
      <c r="S17" s="154" t="s">
        <v>266</v>
      </c>
      <c r="T17" s="139">
        <f t="shared" si="1"/>
        <v>0.75</v>
      </c>
      <c r="U17" s="64">
        <v>0.05</v>
      </c>
      <c r="V17" s="154" t="s">
        <v>346</v>
      </c>
      <c r="W17" s="139">
        <f t="shared" si="3"/>
        <v>0.8</v>
      </c>
      <c r="X17" s="64">
        <v>0</v>
      </c>
      <c r="Y17" s="154" t="s">
        <v>427</v>
      </c>
      <c r="Z17" s="22">
        <f t="shared" si="4"/>
        <v>0.8</v>
      </c>
      <c r="AA17" s="22"/>
      <c r="AB17" s="72"/>
      <c r="AC17" s="72"/>
      <c r="AD17" s="25"/>
    </row>
    <row r="18" spans="1:30" ht="41.25" customHeight="1" x14ac:dyDescent="0.35">
      <c r="A18" s="116" t="s">
        <v>69</v>
      </c>
      <c r="B18" s="117" t="s">
        <v>428</v>
      </c>
      <c r="C18" s="117" t="s">
        <v>70</v>
      </c>
      <c r="D18" s="118">
        <v>0</v>
      </c>
      <c r="E18" s="118">
        <v>2</v>
      </c>
      <c r="F18" s="118">
        <v>2</v>
      </c>
      <c r="G18" s="118">
        <v>2</v>
      </c>
      <c r="H18" s="120">
        <f t="shared" si="2"/>
        <v>6</v>
      </c>
      <c r="I18" s="136" t="s">
        <v>49</v>
      </c>
      <c r="J18" s="146">
        <v>8</v>
      </c>
      <c r="K18" s="123" t="s">
        <v>71</v>
      </c>
      <c r="L18" s="117" t="s">
        <v>72</v>
      </c>
      <c r="M18" s="117" t="s">
        <v>317</v>
      </c>
      <c r="N18" s="120">
        <v>2</v>
      </c>
      <c r="O18" s="64">
        <v>0.15</v>
      </c>
      <c r="P18" s="117" t="s">
        <v>267</v>
      </c>
      <c r="Q18" s="139">
        <f t="shared" si="0"/>
        <v>0.15</v>
      </c>
      <c r="R18" s="140">
        <v>0.15</v>
      </c>
      <c r="S18" s="157" t="s">
        <v>429</v>
      </c>
      <c r="T18" s="139">
        <f t="shared" si="1"/>
        <v>0.3</v>
      </c>
      <c r="U18" s="140">
        <v>0.1</v>
      </c>
      <c r="V18" s="157" t="s">
        <v>393</v>
      </c>
      <c r="W18" s="139">
        <f t="shared" si="3"/>
        <v>0.4</v>
      </c>
      <c r="X18" s="140">
        <v>0.2</v>
      </c>
      <c r="Y18" s="157" t="s">
        <v>366</v>
      </c>
      <c r="Z18" s="22">
        <f t="shared" si="4"/>
        <v>0.60000000000000009</v>
      </c>
      <c r="AA18" s="22"/>
      <c r="AB18" s="70">
        <v>779280000</v>
      </c>
      <c r="AC18" s="70">
        <v>716974064</v>
      </c>
      <c r="AD18" s="25"/>
    </row>
    <row r="19" spans="1:30" ht="39.75" customHeight="1" x14ac:dyDescent="0.35">
      <c r="A19" s="116"/>
      <c r="B19" s="117" t="s">
        <v>73</v>
      </c>
      <c r="C19" s="117" t="s">
        <v>74</v>
      </c>
      <c r="D19" s="120">
        <v>1</v>
      </c>
      <c r="E19" s="120">
        <v>1</v>
      </c>
      <c r="F19" s="120">
        <v>1</v>
      </c>
      <c r="G19" s="120">
        <v>1</v>
      </c>
      <c r="H19" s="120">
        <f>SUM(D19:G19)</f>
        <v>4</v>
      </c>
      <c r="I19" s="136" t="s">
        <v>49</v>
      </c>
      <c r="J19" s="146"/>
      <c r="K19" s="123"/>
      <c r="L19" s="117" t="s">
        <v>51</v>
      </c>
      <c r="M19" s="117" t="s">
        <v>317</v>
      </c>
      <c r="N19" s="120">
        <v>1</v>
      </c>
      <c r="O19" s="64">
        <v>0.15</v>
      </c>
      <c r="P19" s="117" t="s">
        <v>267</v>
      </c>
      <c r="Q19" s="139">
        <f t="shared" si="0"/>
        <v>0.15</v>
      </c>
      <c r="R19" s="140">
        <v>0.15</v>
      </c>
      <c r="S19" s="117" t="s">
        <v>268</v>
      </c>
      <c r="T19" s="139">
        <f t="shared" si="1"/>
        <v>0.3</v>
      </c>
      <c r="U19" s="140">
        <v>0.1</v>
      </c>
      <c r="V19" s="117" t="s">
        <v>347</v>
      </c>
      <c r="W19" s="139">
        <f t="shared" si="3"/>
        <v>0.4</v>
      </c>
      <c r="X19" s="140">
        <v>0.2</v>
      </c>
      <c r="Y19" s="117" t="s">
        <v>430</v>
      </c>
      <c r="Z19" s="22">
        <f t="shared" si="4"/>
        <v>0.60000000000000009</v>
      </c>
      <c r="AA19" s="22"/>
      <c r="AB19" s="71"/>
      <c r="AC19" s="71"/>
      <c r="AD19" s="25"/>
    </row>
    <row r="20" spans="1:30" ht="77.25" customHeight="1" x14ac:dyDescent="0.35">
      <c r="A20" s="116"/>
      <c r="B20" s="117" t="s">
        <v>75</v>
      </c>
      <c r="C20" s="117" t="s">
        <v>76</v>
      </c>
      <c r="D20" s="120">
        <v>2</v>
      </c>
      <c r="E20" s="120">
        <v>2</v>
      </c>
      <c r="F20" s="120">
        <v>2</v>
      </c>
      <c r="G20" s="120">
        <v>2</v>
      </c>
      <c r="H20" s="120">
        <f>SUM(D20:G20)</f>
        <v>8</v>
      </c>
      <c r="I20" s="136" t="s">
        <v>49</v>
      </c>
      <c r="J20" s="146"/>
      <c r="K20" s="123"/>
      <c r="L20" s="117" t="s">
        <v>77</v>
      </c>
      <c r="M20" s="117" t="s">
        <v>317</v>
      </c>
      <c r="N20" s="120">
        <v>2</v>
      </c>
      <c r="O20" s="64">
        <v>0.05</v>
      </c>
      <c r="P20" s="158" t="s">
        <v>431</v>
      </c>
      <c r="Q20" s="139">
        <f t="shared" si="0"/>
        <v>0.05</v>
      </c>
      <c r="R20" s="64">
        <v>0.05</v>
      </c>
      <c r="S20" s="158" t="s">
        <v>432</v>
      </c>
      <c r="T20" s="139">
        <f t="shared" si="1"/>
        <v>0.1</v>
      </c>
      <c r="U20" s="64">
        <v>0.25</v>
      </c>
      <c r="V20" s="158" t="s">
        <v>433</v>
      </c>
      <c r="W20" s="139">
        <f t="shared" si="3"/>
        <v>0.35</v>
      </c>
      <c r="X20" s="64">
        <v>0.25</v>
      </c>
      <c r="Y20" s="158" t="s">
        <v>434</v>
      </c>
      <c r="Z20" s="22">
        <f t="shared" si="4"/>
        <v>0.6</v>
      </c>
      <c r="AA20" s="22"/>
      <c r="AB20" s="71"/>
      <c r="AC20" s="71"/>
      <c r="AD20" s="25"/>
    </row>
    <row r="21" spans="1:30" ht="39.75" customHeight="1" x14ac:dyDescent="0.35">
      <c r="A21" s="116"/>
      <c r="B21" s="117" t="s">
        <v>78</v>
      </c>
      <c r="C21" s="117" t="s">
        <v>78</v>
      </c>
      <c r="D21" s="120">
        <v>0</v>
      </c>
      <c r="E21" s="120">
        <v>3</v>
      </c>
      <c r="F21" s="120">
        <v>4</v>
      </c>
      <c r="G21" s="120">
        <v>3</v>
      </c>
      <c r="H21" s="120">
        <f t="shared" si="2"/>
        <v>10</v>
      </c>
      <c r="I21" s="136" t="s">
        <v>49</v>
      </c>
      <c r="J21" s="146"/>
      <c r="K21" s="123"/>
      <c r="L21" s="117" t="s">
        <v>78</v>
      </c>
      <c r="M21" s="117" t="s">
        <v>317</v>
      </c>
      <c r="N21" s="119">
        <v>3</v>
      </c>
      <c r="O21" s="64">
        <v>0.15</v>
      </c>
      <c r="P21" s="117" t="s">
        <v>267</v>
      </c>
      <c r="Q21" s="139">
        <f t="shared" si="0"/>
        <v>0.15</v>
      </c>
      <c r="R21" s="64">
        <v>0.15</v>
      </c>
      <c r="S21" s="117" t="s">
        <v>429</v>
      </c>
      <c r="T21" s="139">
        <f t="shared" si="1"/>
        <v>0.3</v>
      </c>
      <c r="U21" s="64">
        <v>0.1</v>
      </c>
      <c r="V21" s="117" t="s">
        <v>348</v>
      </c>
      <c r="W21" s="139">
        <f t="shared" si="3"/>
        <v>0.4</v>
      </c>
      <c r="X21" s="64">
        <v>0.2</v>
      </c>
      <c r="Y21" s="117" t="s">
        <v>367</v>
      </c>
      <c r="Z21" s="22">
        <f t="shared" si="4"/>
        <v>0.60000000000000009</v>
      </c>
      <c r="AA21" s="22"/>
      <c r="AB21" s="72"/>
      <c r="AC21" s="72"/>
      <c r="AD21" s="25"/>
    </row>
    <row r="22" spans="1:30" ht="60.75" customHeight="1" x14ac:dyDescent="0.35">
      <c r="A22" s="116"/>
      <c r="B22" s="117" t="s">
        <v>435</v>
      </c>
      <c r="C22" s="117" t="s">
        <v>79</v>
      </c>
      <c r="D22" s="118">
        <v>0</v>
      </c>
      <c r="E22" s="118">
        <v>1</v>
      </c>
      <c r="F22" s="118">
        <v>1</v>
      </c>
      <c r="G22" s="118">
        <v>1</v>
      </c>
      <c r="H22" s="120">
        <v>3</v>
      </c>
      <c r="I22" s="136" t="s">
        <v>49</v>
      </c>
      <c r="J22" s="120">
        <v>9</v>
      </c>
      <c r="K22" s="159" t="s">
        <v>80</v>
      </c>
      <c r="L22" s="160" t="s">
        <v>51</v>
      </c>
      <c r="M22" s="160" t="s">
        <v>317</v>
      </c>
      <c r="N22" s="119">
        <v>1</v>
      </c>
      <c r="O22" s="64">
        <v>0.1</v>
      </c>
      <c r="P22" s="117" t="s">
        <v>269</v>
      </c>
      <c r="Q22" s="139">
        <f t="shared" si="0"/>
        <v>0.1</v>
      </c>
      <c r="R22" s="64">
        <v>0.15</v>
      </c>
      <c r="S22" s="117" t="s">
        <v>270</v>
      </c>
      <c r="T22" s="139">
        <f t="shared" si="1"/>
        <v>0.25</v>
      </c>
      <c r="U22" s="64">
        <v>0.35</v>
      </c>
      <c r="V22" s="117" t="s">
        <v>349</v>
      </c>
      <c r="W22" s="139">
        <f t="shared" si="3"/>
        <v>0.6</v>
      </c>
      <c r="X22" s="64">
        <v>0</v>
      </c>
      <c r="Y22" s="117" t="s">
        <v>368</v>
      </c>
      <c r="Z22" s="22">
        <f t="shared" si="4"/>
        <v>0.6</v>
      </c>
      <c r="AA22" s="22"/>
      <c r="AB22" s="69">
        <v>0</v>
      </c>
      <c r="AC22" s="69">
        <v>0</v>
      </c>
      <c r="AD22" s="25"/>
    </row>
    <row r="23" spans="1:30" ht="79.5" customHeight="1" x14ac:dyDescent="0.35">
      <c r="A23" s="116" t="s">
        <v>81</v>
      </c>
      <c r="B23" s="136" t="s">
        <v>82</v>
      </c>
      <c r="C23" s="136" t="s">
        <v>83</v>
      </c>
      <c r="D23" s="119">
        <v>5</v>
      </c>
      <c r="E23" s="119">
        <v>5</v>
      </c>
      <c r="F23" s="119">
        <v>5</v>
      </c>
      <c r="G23" s="119">
        <v>5</v>
      </c>
      <c r="H23" s="120">
        <f>SUM(D23:G23)</f>
        <v>20</v>
      </c>
      <c r="I23" s="136" t="s">
        <v>49</v>
      </c>
      <c r="J23" s="122">
        <v>10</v>
      </c>
      <c r="K23" s="123" t="s">
        <v>84</v>
      </c>
      <c r="L23" s="136" t="s">
        <v>83</v>
      </c>
      <c r="M23" s="136" t="s">
        <v>317</v>
      </c>
      <c r="N23" s="119">
        <v>5</v>
      </c>
      <c r="O23" s="64">
        <v>0.02</v>
      </c>
      <c r="P23" s="161" t="s">
        <v>271</v>
      </c>
      <c r="Q23" s="139">
        <f t="shared" si="0"/>
        <v>0.02</v>
      </c>
      <c r="R23" s="64">
        <v>0.08</v>
      </c>
      <c r="S23" s="154" t="s">
        <v>436</v>
      </c>
      <c r="T23" s="139">
        <f t="shared" si="1"/>
        <v>0.1</v>
      </c>
      <c r="U23" s="64">
        <v>0.2</v>
      </c>
      <c r="V23" s="154" t="s">
        <v>350</v>
      </c>
      <c r="W23" s="139">
        <f t="shared" si="3"/>
        <v>0.30000000000000004</v>
      </c>
      <c r="X23" s="64">
        <v>0.7</v>
      </c>
      <c r="Y23" s="154" t="s">
        <v>437</v>
      </c>
      <c r="Z23" s="24">
        <f t="shared" si="4"/>
        <v>1</v>
      </c>
      <c r="AA23" s="24"/>
      <c r="AB23" s="70">
        <v>374800000</v>
      </c>
      <c r="AC23" s="70">
        <v>197193948</v>
      </c>
      <c r="AD23" s="25"/>
    </row>
    <row r="24" spans="1:30" ht="59.25" customHeight="1" x14ac:dyDescent="0.35">
      <c r="A24" s="116"/>
      <c r="B24" s="136" t="s">
        <v>85</v>
      </c>
      <c r="C24" s="136" t="s">
        <v>86</v>
      </c>
      <c r="D24" s="119">
        <v>5</v>
      </c>
      <c r="E24" s="119">
        <v>5</v>
      </c>
      <c r="F24" s="119">
        <v>5</v>
      </c>
      <c r="G24" s="119">
        <v>5</v>
      </c>
      <c r="H24" s="120">
        <f>SUM(D24:G24)</f>
        <v>20</v>
      </c>
      <c r="I24" s="136" t="s">
        <v>49</v>
      </c>
      <c r="J24" s="142"/>
      <c r="K24" s="123"/>
      <c r="L24" s="136" t="s">
        <v>87</v>
      </c>
      <c r="M24" s="136" t="s">
        <v>317</v>
      </c>
      <c r="N24" s="119">
        <v>5</v>
      </c>
      <c r="O24" s="64">
        <v>0</v>
      </c>
      <c r="P24" s="154" t="s">
        <v>272</v>
      </c>
      <c r="Q24" s="139">
        <f t="shared" si="0"/>
        <v>0</v>
      </c>
      <c r="R24" s="64">
        <v>0.2</v>
      </c>
      <c r="S24" s="154" t="s">
        <v>438</v>
      </c>
      <c r="T24" s="139">
        <f t="shared" si="1"/>
        <v>0.2</v>
      </c>
      <c r="U24" s="64">
        <v>0.6</v>
      </c>
      <c r="V24" s="154" t="s">
        <v>351</v>
      </c>
      <c r="W24" s="139">
        <f t="shared" si="3"/>
        <v>0.8</v>
      </c>
      <c r="X24" s="64">
        <v>0.2</v>
      </c>
      <c r="Y24" s="154" t="s">
        <v>369</v>
      </c>
      <c r="Z24" s="24">
        <f t="shared" si="4"/>
        <v>1</v>
      </c>
      <c r="AA24" s="24"/>
      <c r="AB24" s="72"/>
      <c r="AC24" s="72"/>
      <c r="AD24" s="25"/>
    </row>
    <row r="25" spans="1:30" ht="68.25" customHeight="1" x14ac:dyDescent="0.35">
      <c r="A25" s="149" t="s">
        <v>88</v>
      </c>
      <c r="B25" s="136" t="s">
        <v>89</v>
      </c>
      <c r="C25" s="136" t="s">
        <v>90</v>
      </c>
      <c r="D25" s="119">
        <v>1</v>
      </c>
      <c r="E25" s="119">
        <v>0</v>
      </c>
      <c r="F25" s="119">
        <v>0</v>
      </c>
      <c r="G25" s="119">
        <v>0</v>
      </c>
      <c r="H25" s="120">
        <f>SUM(D25:G25)</f>
        <v>1</v>
      </c>
      <c r="I25" s="136" t="s">
        <v>49</v>
      </c>
      <c r="J25" s="120">
        <v>11</v>
      </c>
      <c r="K25" s="136" t="s">
        <v>439</v>
      </c>
      <c r="L25" s="136" t="s">
        <v>91</v>
      </c>
      <c r="M25" s="136" t="s">
        <v>317</v>
      </c>
      <c r="N25" s="162">
        <v>1</v>
      </c>
      <c r="O25" s="64">
        <v>0</v>
      </c>
      <c r="P25" s="161" t="s">
        <v>273</v>
      </c>
      <c r="Q25" s="139">
        <f t="shared" si="0"/>
        <v>0</v>
      </c>
      <c r="R25" s="64">
        <v>0.02</v>
      </c>
      <c r="S25" s="161" t="s">
        <v>274</v>
      </c>
      <c r="T25" s="139">
        <f t="shared" si="1"/>
        <v>0.02</v>
      </c>
      <c r="U25" s="64">
        <v>0.13</v>
      </c>
      <c r="V25" s="161" t="s">
        <v>440</v>
      </c>
      <c r="W25" s="139">
        <f t="shared" si="3"/>
        <v>0.15</v>
      </c>
      <c r="X25" s="64">
        <v>0.1</v>
      </c>
      <c r="Y25" s="161" t="s">
        <v>370</v>
      </c>
      <c r="Z25" s="23">
        <f t="shared" si="4"/>
        <v>0.25</v>
      </c>
      <c r="AA25" s="23"/>
      <c r="AB25" s="69">
        <v>36000000</v>
      </c>
      <c r="AC25" s="69">
        <v>35942400</v>
      </c>
      <c r="AD25" s="25"/>
    </row>
    <row r="26" spans="1:30" ht="91.5" customHeight="1" x14ac:dyDescent="0.35">
      <c r="A26" s="143" t="s">
        <v>15</v>
      </c>
      <c r="B26" s="144" t="s">
        <v>17</v>
      </c>
      <c r="C26" s="144" t="s">
        <v>30</v>
      </c>
      <c r="D26" s="146">
        <v>3</v>
      </c>
      <c r="E26" s="146">
        <v>3</v>
      </c>
      <c r="F26" s="146">
        <v>3</v>
      </c>
      <c r="G26" s="146">
        <v>3</v>
      </c>
      <c r="H26" s="146">
        <f>SUM(D26:G26)</f>
        <v>12</v>
      </c>
      <c r="I26" s="123" t="s">
        <v>7</v>
      </c>
      <c r="J26" s="120">
        <v>1</v>
      </c>
      <c r="K26" s="136" t="s">
        <v>36</v>
      </c>
      <c r="L26" s="159" t="s">
        <v>37</v>
      </c>
      <c r="M26" s="159" t="s">
        <v>319</v>
      </c>
      <c r="N26" s="119">
        <v>1</v>
      </c>
      <c r="O26" s="64">
        <v>0.17</v>
      </c>
      <c r="P26" s="159" t="s">
        <v>303</v>
      </c>
      <c r="Q26" s="139">
        <f t="shared" ref="Q26:Q33" si="5">O26</f>
        <v>0.17</v>
      </c>
      <c r="R26" s="139">
        <v>0.17</v>
      </c>
      <c r="S26" s="159" t="s">
        <v>441</v>
      </c>
      <c r="T26" s="139">
        <f t="shared" ref="T26:T33" si="6">Q26+R26</f>
        <v>0.34</v>
      </c>
      <c r="U26" s="139">
        <v>0.11</v>
      </c>
      <c r="V26" s="159" t="s">
        <v>442</v>
      </c>
      <c r="W26" s="139">
        <f t="shared" ref="W26:W33" si="7">T26+U26</f>
        <v>0.45</v>
      </c>
      <c r="X26" s="139">
        <v>0.1</v>
      </c>
      <c r="Y26" s="159" t="s">
        <v>443</v>
      </c>
      <c r="Z26" s="42">
        <f>W26+X26</f>
        <v>0.55000000000000004</v>
      </c>
      <c r="AA26" s="42"/>
      <c r="AB26" s="69">
        <v>57001591</v>
      </c>
      <c r="AC26" s="69">
        <v>34406400</v>
      </c>
      <c r="AD26" s="43"/>
    </row>
    <row r="27" spans="1:30" ht="98.25" customHeight="1" x14ac:dyDescent="0.35">
      <c r="A27" s="143"/>
      <c r="B27" s="144"/>
      <c r="C27" s="144"/>
      <c r="D27" s="146"/>
      <c r="E27" s="146"/>
      <c r="F27" s="146"/>
      <c r="G27" s="146"/>
      <c r="H27" s="146"/>
      <c r="I27" s="123"/>
      <c r="J27" s="120">
        <v>2</v>
      </c>
      <c r="K27" s="136" t="s">
        <v>444</v>
      </c>
      <c r="L27" s="159" t="s">
        <v>38</v>
      </c>
      <c r="M27" s="159" t="s">
        <v>319</v>
      </c>
      <c r="N27" s="119">
        <v>12</v>
      </c>
      <c r="O27" s="64">
        <v>0.05</v>
      </c>
      <c r="P27" s="159" t="s">
        <v>304</v>
      </c>
      <c r="Q27" s="139">
        <f t="shared" si="5"/>
        <v>0.05</v>
      </c>
      <c r="R27" s="139">
        <v>0.05</v>
      </c>
      <c r="S27" s="159" t="s">
        <v>305</v>
      </c>
      <c r="T27" s="139">
        <f t="shared" si="6"/>
        <v>0.1</v>
      </c>
      <c r="U27" s="139">
        <v>0.1</v>
      </c>
      <c r="V27" s="159" t="s">
        <v>445</v>
      </c>
      <c r="W27" s="139">
        <f t="shared" si="7"/>
        <v>0.2</v>
      </c>
      <c r="X27" s="139">
        <v>0.2</v>
      </c>
      <c r="Y27" s="159" t="s">
        <v>371</v>
      </c>
      <c r="Z27" s="73">
        <v>0.4</v>
      </c>
      <c r="AA27" s="73"/>
      <c r="AB27" s="69">
        <v>48000000</v>
      </c>
      <c r="AC27" s="69">
        <v>18789171</v>
      </c>
      <c r="AD27" s="43"/>
    </row>
    <row r="28" spans="1:30" ht="86.25" customHeight="1" x14ac:dyDescent="0.35">
      <c r="A28" s="143"/>
      <c r="B28" s="144"/>
      <c r="C28" s="144"/>
      <c r="D28" s="146"/>
      <c r="E28" s="146"/>
      <c r="F28" s="146"/>
      <c r="G28" s="146"/>
      <c r="H28" s="146"/>
      <c r="I28" s="123"/>
      <c r="J28" s="120">
        <v>3</v>
      </c>
      <c r="K28" s="136" t="s">
        <v>39</v>
      </c>
      <c r="L28" s="136" t="s">
        <v>43</v>
      </c>
      <c r="M28" s="136" t="s">
        <v>319</v>
      </c>
      <c r="N28" s="119">
        <v>1</v>
      </c>
      <c r="O28" s="64">
        <v>0.1</v>
      </c>
      <c r="P28" s="136" t="s">
        <v>559</v>
      </c>
      <c r="Q28" s="139">
        <f t="shared" si="5"/>
        <v>0.1</v>
      </c>
      <c r="R28" s="139">
        <v>0.1</v>
      </c>
      <c r="S28" s="136" t="s">
        <v>336</v>
      </c>
      <c r="T28" s="139">
        <f t="shared" si="6"/>
        <v>0.2</v>
      </c>
      <c r="U28" s="139">
        <v>0.1</v>
      </c>
      <c r="V28" s="136" t="s">
        <v>328</v>
      </c>
      <c r="W28" s="139">
        <f t="shared" si="7"/>
        <v>0.30000000000000004</v>
      </c>
      <c r="X28" s="139">
        <v>0.3</v>
      </c>
      <c r="Y28" s="136" t="s">
        <v>446</v>
      </c>
      <c r="Z28" s="42">
        <f>W28+X28</f>
        <v>0.60000000000000009</v>
      </c>
      <c r="AA28" s="42"/>
      <c r="AB28" s="69">
        <v>30000000</v>
      </c>
      <c r="AC28" s="69">
        <v>0</v>
      </c>
      <c r="AD28" s="43"/>
    </row>
    <row r="29" spans="1:30" ht="112.5" customHeight="1" x14ac:dyDescent="0.35">
      <c r="A29" s="143"/>
      <c r="B29" s="144"/>
      <c r="C29" s="144"/>
      <c r="D29" s="146"/>
      <c r="E29" s="146"/>
      <c r="F29" s="146"/>
      <c r="G29" s="146"/>
      <c r="H29" s="146"/>
      <c r="I29" s="123"/>
      <c r="J29" s="120">
        <v>4</v>
      </c>
      <c r="K29" s="136" t="s">
        <v>40</v>
      </c>
      <c r="L29" s="136" t="s">
        <v>43</v>
      </c>
      <c r="M29" s="136" t="s">
        <v>319</v>
      </c>
      <c r="N29" s="119">
        <v>1</v>
      </c>
      <c r="O29" s="64">
        <v>0.17</v>
      </c>
      <c r="P29" s="136" t="s">
        <v>395</v>
      </c>
      <c r="Q29" s="139">
        <f t="shared" si="5"/>
        <v>0.17</v>
      </c>
      <c r="R29" s="139">
        <v>0.17</v>
      </c>
      <c r="S29" s="136" t="s">
        <v>337</v>
      </c>
      <c r="T29" s="139">
        <f t="shared" si="6"/>
        <v>0.34</v>
      </c>
      <c r="U29" s="139">
        <v>0.11</v>
      </c>
      <c r="V29" s="136" t="s">
        <v>331</v>
      </c>
      <c r="W29" s="139">
        <f t="shared" si="7"/>
        <v>0.45</v>
      </c>
      <c r="X29" s="139">
        <v>0.25</v>
      </c>
      <c r="Y29" s="136" t="s">
        <v>372</v>
      </c>
      <c r="Z29" s="42">
        <f>W29+X29</f>
        <v>0.7</v>
      </c>
      <c r="AA29" s="42"/>
      <c r="AB29" s="69">
        <v>72700000</v>
      </c>
      <c r="AC29" s="69">
        <v>64151504</v>
      </c>
      <c r="AD29" s="43"/>
    </row>
    <row r="30" spans="1:30" ht="136.5" customHeight="1" x14ac:dyDescent="0.35">
      <c r="A30" s="143"/>
      <c r="B30" s="144"/>
      <c r="C30" s="144"/>
      <c r="D30" s="146"/>
      <c r="E30" s="146"/>
      <c r="F30" s="146"/>
      <c r="G30" s="146"/>
      <c r="H30" s="146"/>
      <c r="I30" s="123"/>
      <c r="J30" s="120">
        <v>5</v>
      </c>
      <c r="K30" s="136" t="s">
        <v>447</v>
      </c>
      <c r="L30" s="136" t="s">
        <v>43</v>
      </c>
      <c r="M30" s="136" t="s">
        <v>319</v>
      </c>
      <c r="N30" s="119">
        <v>1</v>
      </c>
      <c r="O30" s="64">
        <v>0.3</v>
      </c>
      <c r="P30" s="136" t="s">
        <v>396</v>
      </c>
      <c r="Q30" s="139">
        <f t="shared" si="5"/>
        <v>0.3</v>
      </c>
      <c r="R30" s="139">
        <v>0.15</v>
      </c>
      <c r="S30" s="136" t="s">
        <v>560</v>
      </c>
      <c r="T30" s="139">
        <f t="shared" si="6"/>
        <v>0.44999999999999996</v>
      </c>
      <c r="U30" s="139">
        <v>0.1</v>
      </c>
      <c r="V30" s="136" t="s">
        <v>448</v>
      </c>
      <c r="W30" s="139">
        <f t="shared" si="7"/>
        <v>0.54999999999999993</v>
      </c>
      <c r="X30" s="139">
        <v>0.1</v>
      </c>
      <c r="Y30" s="136" t="s">
        <v>373</v>
      </c>
      <c r="Z30" s="42">
        <v>0.65</v>
      </c>
      <c r="AA30" s="42"/>
      <c r="AB30" s="69">
        <v>30000000</v>
      </c>
      <c r="AC30" s="69">
        <v>17594712</v>
      </c>
      <c r="AD30" s="43"/>
    </row>
    <row r="31" spans="1:30" ht="104.25" customHeight="1" x14ac:dyDescent="0.35">
      <c r="A31" s="163" t="s">
        <v>32</v>
      </c>
      <c r="B31" s="148" t="s">
        <v>449</v>
      </c>
      <c r="C31" s="148" t="s">
        <v>449</v>
      </c>
      <c r="D31" s="119">
        <v>0</v>
      </c>
      <c r="E31" s="119">
        <v>1</v>
      </c>
      <c r="F31" s="119">
        <v>2</v>
      </c>
      <c r="G31" s="119">
        <v>3</v>
      </c>
      <c r="H31" s="120">
        <v>6</v>
      </c>
      <c r="I31" s="159" t="s">
        <v>7</v>
      </c>
      <c r="J31" s="164">
        <v>6</v>
      </c>
      <c r="K31" s="136" t="s">
        <v>450</v>
      </c>
      <c r="L31" s="136" t="s">
        <v>44</v>
      </c>
      <c r="M31" s="136" t="s">
        <v>317</v>
      </c>
      <c r="N31" s="119">
        <v>1</v>
      </c>
      <c r="O31" s="64">
        <v>0.06</v>
      </c>
      <c r="P31" s="147" t="s">
        <v>397</v>
      </c>
      <c r="Q31" s="139">
        <f t="shared" si="5"/>
        <v>0.06</v>
      </c>
      <c r="R31" s="139">
        <v>0.06</v>
      </c>
      <c r="S31" s="136" t="s">
        <v>398</v>
      </c>
      <c r="T31" s="139">
        <f t="shared" si="6"/>
        <v>0.12</v>
      </c>
      <c r="U31" s="139">
        <v>0.03</v>
      </c>
      <c r="V31" s="136" t="s">
        <v>451</v>
      </c>
      <c r="W31" s="139">
        <f t="shared" si="7"/>
        <v>0.15</v>
      </c>
      <c r="X31" s="139">
        <v>0.05</v>
      </c>
      <c r="Y31" s="136" t="s">
        <v>374</v>
      </c>
      <c r="Z31" s="74">
        <f>W31+X31</f>
        <v>0.2</v>
      </c>
      <c r="AA31" s="74"/>
      <c r="AB31" s="69">
        <v>210000000</v>
      </c>
      <c r="AC31" s="69">
        <v>788855</v>
      </c>
      <c r="AD31" s="43"/>
    </row>
    <row r="32" spans="1:30" ht="94.5" customHeight="1" x14ac:dyDescent="0.35">
      <c r="A32" s="149" t="s">
        <v>33</v>
      </c>
      <c r="B32" s="148" t="s">
        <v>34</v>
      </c>
      <c r="C32" s="117" t="s">
        <v>35</v>
      </c>
      <c r="D32" s="119">
        <v>12000</v>
      </c>
      <c r="E32" s="119">
        <v>12000</v>
      </c>
      <c r="F32" s="119">
        <v>12000</v>
      </c>
      <c r="G32" s="119">
        <v>12000</v>
      </c>
      <c r="H32" s="120">
        <v>12000</v>
      </c>
      <c r="I32" s="136" t="s">
        <v>7</v>
      </c>
      <c r="J32" s="120">
        <v>7</v>
      </c>
      <c r="K32" s="117" t="s">
        <v>41</v>
      </c>
      <c r="L32" s="117" t="s">
        <v>45</v>
      </c>
      <c r="M32" s="117" t="s">
        <v>318</v>
      </c>
      <c r="N32" s="119">
        <v>12000</v>
      </c>
      <c r="O32" s="64">
        <v>0.03</v>
      </c>
      <c r="P32" s="117" t="s">
        <v>399</v>
      </c>
      <c r="Q32" s="139">
        <f t="shared" si="5"/>
        <v>0.03</v>
      </c>
      <c r="R32" s="139">
        <v>0.12</v>
      </c>
      <c r="S32" s="117" t="s">
        <v>335</v>
      </c>
      <c r="T32" s="139">
        <f t="shared" si="6"/>
        <v>0.15</v>
      </c>
      <c r="U32" s="139">
        <v>0.32</v>
      </c>
      <c r="V32" s="117" t="s">
        <v>329</v>
      </c>
      <c r="W32" s="139">
        <f t="shared" si="7"/>
        <v>0.47</v>
      </c>
      <c r="X32" s="139">
        <v>0.53</v>
      </c>
      <c r="Y32" s="117" t="s">
        <v>375</v>
      </c>
      <c r="Z32" s="75">
        <f>W32+X32</f>
        <v>1</v>
      </c>
      <c r="AA32" s="75"/>
      <c r="AB32" s="69">
        <v>164500000</v>
      </c>
      <c r="AC32" s="69">
        <v>0</v>
      </c>
      <c r="AD32" s="43"/>
    </row>
    <row r="33" spans="1:30" ht="58.5" customHeight="1" x14ac:dyDescent="0.35">
      <c r="A33" s="149" t="s">
        <v>25</v>
      </c>
      <c r="B33" s="148" t="s">
        <v>26</v>
      </c>
      <c r="C33" s="117" t="s">
        <v>27</v>
      </c>
      <c r="D33" s="119">
        <v>0</v>
      </c>
      <c r="E33" s="119">
        <v>2</v>
      </c>
      <c r="F33" s="119">
        <v>6</v>
      </c>
      <c r="G33" s="119">
        <v>12</v>
      </c>
      <c r="H33" s="120">
        <f>SUM(D33:G33)</f>
        <v>20</v>
      </c>
      <c r="I33" s="136" t="s">
        <v>7</v>
      </c>
      <c r="J33" s="120">
        <v>8</v>
      </c>
      <c r="K33" s="117" t="s">
        <v>452</v>
      </c>
      <c r="L33" s="117" t="s">
        <v>27</v>
      </c>
      <c r="M33" s="117" t="s">
        <v>318</v>
      </c>
      <c r="N33" s="119">
        <v>2</v>
      </c>
      <c r="O33" s="64">
        <v>0.17</v>
      </c>
      <c r="P33" s="117" t="s">
        <v>400</v>
      </c>
      <c r="Q33" s="139">
        <f t="shared" si="5"/>
        <v>0.17</v>
      </c>
      <c r="R33" s="139">
        <v>0.17</v>
      </c>
      <c r="S33" s="117" t="s">
        <v>334</v>
      </c>
      <c r="T33" s="139">
        <f t="shared" si="6"/>
        <v>0.34</v>
      </c>
      <c r="U33" s="139">
        <v>0.17</v>
      </c>
      <c r="V33" s="117" t="s">
        <v>453</v>
      </c>
      <c r="W33" s="139">
        <f t="shared" si="7"/>
        <v>0.51</v>
      </c>
      <c r="X33" s="139">
        <v>0.05</v>
      </c>
      <c r="Y33" s="117" t="s">
        <v>376</v>
      </c>
      <c r="Z33" s="42">
        <v>0.56000000000000005</v>
      </c>
      <c r="AA33" s="42"/>
      <c r="AB33" s="69">
        <v>0</v>
      </c>
      <c r="AC33" s="69">
        <v>0</v>
      </c>
      <c r="AD33" s="43"/>
    </row>
    <row r="34" spans="1:30" ht="54" customHeight="1" x14ac:dyDescent="0.35">
      <c r="A34" s="143" t="s">
        <v>14</v>
      </c>
      <c r="B34" s="121" t="s">
        <v>24</v>
      </c>
      <c r="C34" s="121" t="s">
        <v>28</v>
      </c>
      <c r="D34" s="125">
        <v>180</v>
      </c>
      <c r="E34" s="125">
        <v>200</v>
      </c>
      <c r="F34" s="125">
        <v>220</v>
      </c>
      <c r="G34" s="125">
        <v>250</v>
      </c>
      <c r="H34" s="146">
        <f>+G34</f>
        <v>250</v>
      </c>
      <c r="I34" s="123" t="s">
        <v>7</v>
      </c>
      <c r="J34" s="146">
        <v>9</v>
      </c>
      <c r="K34" s="121" t="s">
        <v>251</v>
      </c>
      <c r="L34" s="148" t="s">
        <v>247</v>
      </c>
      <c r="M34" s="148" t="s">
        <v>317</v>
      </c>
      <c r="N34" s="119">
        <f>E34</f>
        <v>200</v>
      </c>
      <c r="O34" s="64">
        <v>1</v>
      </c>
      <c r="P34" s="148" t="s">
        <v>401</v>
      </c>
      <c r="Q34" s="139">
        <f>O34</f>
        <v>1</v>
      </c>
      <c r="R34" s="139">
        <v>1</v>
      </c>
      <c r="S34" s="148" t="s">
        <v>402</v>
      </c>
      <c r="T34" s="139">
        <v>1</v>
      </c>
      <c r="U34" s="139">
        <v>1</v>
      </c>
      <c r="V34" s="148" t="s">
        <v>330</v>
      </c>
      <c r="W34" s="139">
        <f>U34</f>
        <v>1</v>
      </c>
      <c r="X34" s="139">
        <v>0</v>
      </c>
      <c r="Y34" s="148" t="s">
        <v>377</v>
      </c>
      <c r="Z34" s="75">
        <v>1</v>
      </c>
      <c r="AA34" s="75"/>
      <c r="AB34" s="70">
        <v>2886983533</v>
      </c>
      <c r="AC34" s="70">
        <v>1647819915</v>
      </c>
      <c r="AD34" s="43"/>
    </row>
    <row r="35" spans="1:30" ht="88.5" customHeight="1" x14ac:dyDescent="0.35">
      <c r="A35" s="143"/>
      <c r="B35" s="129"/>
      <c r="C35" s="129"/>
      <c r="D35" s="125"/>
      <c r="E35" s="125"/>
      <c r="F35" s="125"/>
      <c r="G35" s="125"/>
      <c r="H35" s="146"/>
      <c r="I35" s="123"/>
      <c r="J35" s="146"/>
      <c r="K35" s="129"/>
      <c r="L35" s="117" t="s">
        <v>42</v>
      </c>
      <c r="M35" s="117" t="s">
        <v>318</v>
      </c>
      <c r="N35" s="119">
        <v>200</v>
      </c>
      <c r="O35" s="64">
        <v>0.2</v>
      </c>
      <c r="P35" s="117" t="s">
        <v>403</v>
      </c>
      <c r="Q35" s="139">
        <f>O35</f>
        <v>0.2</v>
      </c>
      <c r="R35" s="139">
        <v>0.2</v>
      </c>
      <c r="S35" s="147" t="s">
        <v>454</v>
      </c>
      <c r="T35" s="139">
        <f>Q35+R35</f>
        <v>0.4</v>
      </c>
      <c r="U35" s="139">
        <v>0.05</v>
      </c>
      <c r="V35" s="147" t="s">
        <v>407</v>
      </c>
      <c r="W35" s="139">
        <f>T35+U35</f>
        <v>0.45</v>
      </c>
      <c r="X35" s="139">
        <v>0.2</v>
      </c>
      <c r="Y35" s="147" t="s">
        <v>455</v>
      </c>
      <c r="Z35" s="42">
        <f>W35+X35</f>
        <v>0.65</v>
      </c>
      <c r="AA35" s="42"/>
      <c r="AB35" s="72"/>
      <c r="AC35" s="72">
        <v>197193948</v>
      </c>
      <c r="AD35" s="43"/>
    </row>
    <row r="36" spans="1:30" ht="66" customHeight="1" x14ac:dyDescent="0.35">
      <c r="A36" s="143" t="s">
        <v>21</v>
      </c>
      <c r="B36" s="136" t="s">
        <v>16</v>
      </c>
      <c r="C36" s="136" t="s">
        <v>29</v>
      </c>
      <c r="D36" s="119">
        <v>5</v>
      </c>
      <c r="E36" s="119">
        <v>10</v>
      </c>
      <c r="F36" s="119">
        <v>1</v>
      </c>
      <c r="G36" s="119">
        <v>0</v>
      </c>
      <c r="H36" s="120">
        <f>SUM(D36:G36)</f>
        <v>16</v>
      </c>
      <c r="I36" s="136" t="s">
        <v>7</v>
      </c>
      <c r="J36" s="120">
        <v>10</v>
      </c>
      <c r="K36" s="160" t="s">
        <v>456</v>
      </c>
      <c r="L36" s="160" t="s">
        <v>457</v>
      </c>
      <c r="M36" s="160" t="s">
        <v>318</v>
      </c>
      <c r="N36" s="162">
        <v>10</v>
      </c>
      <c r="O36" s="64">
        <v>0.17</v>
      </c>
      <c r="P36" s="160" t="s">
        <v>404</v>
      </c>
      <c r="Q36" s="140">
        <f>O36</f>
        <v>0.17</v>
      </c>
      <c r="R36" s="140">
        <v>0.17</v>
      </c>
      <c r="S36" s="274" t="s">
        <v>333</v>
      </c>
      <c r="T36" s="140">
        <f>Q36+R36</f>
        <v>0.34</v>
      </c>
      <c r="U36" s="140">
        <v>0.06</v>
      </c>
      <c r="V36" s="274" t="s">
        <v>408</v>
      </c>
      <c r="W36" s="140">
        <f>T36+U36</f>
        <v>0.4</v>
      </c>
      <c r="X36" s="140">
        <v>0.25</v>
      </c>
      <c r="Y36" s="274" t="s">
        <v>378</v>
      </c>
      <c r="Z36" s="76">
        <f>W36+X36</f>
        <v>0.65</v>
      </c>
      <c r="AA36" s="76"/>
      <c r="AB36" s="69">
        <v>0</v>
      </c>
      <c r="AC36" s="69">
        <v>0</v>
      </c>
      <c r="AD36" s="77"/>
    </row>
    <row r="37" spans="1:30" ht="114" customHeight="1" x14ac:dyDescent="0.35">
      <c r="A37" s="143"/>
      <c r="B37" s="136" t="s">
        <v>22</v>
      </c>
      <c r="C37" s="136" t="s">
        <v>23</v>
      </c>
      <c r="D37" s="119">
        <v>0</v>
      </c>
      <c r="E37" s="119">
        <v>2</v>
      </c>
      <c r="F37" s="119">
        <v>2</v>
      </c>
      <c r="G37" s="119">
        <v>2</v>
      </c>
      <c r="H37" s="120">
        <f>SUM(D37:G37)</f>
        <v>6</v>
      </c>
      <c r="I37" s="136" t="s">
        <v>7</v>
      </c>
      <c r="J37" s="120">
        <v>11</v>
      </c>
      <c r="K37" s="160" t="s">
        <v>458</v>
      </c>
      <c r="L37" s="160" t="s">
        <v>457</v>
      </c>
      <c r="M37" s="160" t="s">
        <v>318</v>
      </c>
      <c r="N37" s="162">
        <v>2</v>
      </c>
      <c r="O37" s="64">
        <v>0.17</v>
      </c>
      <c r="P37" s="160" t="s">
        <v>405</v>
      </c>
      <c r="Q37" s="140">
        <f>O37</f>
        <v>0.17</v>
      </c>
      <c r="R37" s="140">
        <v>0.17</v>
      </c>
      <c r="S37" s="160" t="s">
        <v>332</v>
      </c>
      <c r="T37" s="140">
        <f>Q37+R37</f>
        <v>0.34</v>
      </c>
      <c r="U37" s="140">
        <v>0.16</v>
      </c>
      <c r="V37" s="160" t="s">
        <v>561</v>
      </c>
      <c r="W37" s="140">
        <f>T37+U37</f>
        <v>0.5</v>
      </c>
      <c r="X37" s="140">
        <v>0.1</v>
      </c>
      <c r="Y37" s="160" t="s">
        <v>459</v>
      </c>
      <c r="Z37" s="76">
        <f>W37+X37</f>
        <v>0.6</v>
      </c>
      <c r="AA37" s="76"/>
      <c r="AB37" s="69">
        <v>0</v>
      </c>
      <c r="AC37" s="69">
        <v>0</v>
      </c>
      <c r="AD37" s="77"/>
    </row>
    <row r="38" spans="1:30" ht="34.5" customHeight="1" x14ac:dyDescent="0.35">
      <c r="A38" s="116" t="s">
        <v>143</v>
      </c>
      <c r="B38" s="165" t="s">
        <v>144</v>
      </c>
      <c r="C38" s="165" t="s">
        <v>145</v>
      </c>
      <c r="D38" s="146">
        <v>4</v>
      </c>
      <c r="E38" s="146">
        <v>4</v>
      </c>
      <c r="F38" s="146">
        <v>4</v>
      </c>
      <c r="G38" s="146">
        <v>4</v>
      </c>
      <c r="H38" s="146">
        <f>SUM(D38:G38)</f>
        <v>16</v>
      </c>
      <c r="I38" s="166" t="s">
        <v>146</v>
      </c>
      <c r="J38" s="146">
        <v>1</v>
      </c>
      <c r="K38" s="116" t="s">
        <v>147</v>
      </c>
      <c r="L38" s="123" t="s">
        <v>145</v>
      </c>
      <c r="M38" s="167"/>
      <c r="N38" s="125">
        <v>4</v>
      </c>
      <c r="O38" s="126">
        <v>0.1</v>
      </c>
      <c r="P38" s="121" t="s">
        <v>299</v>
      </c>
      <c r="Q38" s="126">
        <f>O38</f>
        <v>0.1</v>
      </c>
      <c r="R38" s="126">
        <v>0.2</v>
      </c>
      <c r="S38" s="123" t="s">
        <v>460</v>
      </c>
      <c r="T38" s="126">
        <f>Q38+R38</f>
        <v>0.30000000000000004</v>
      </c>
      <c r="U38" s="126">
        <v>0.15</v>
      </c>
      <c r="V38" s="123" t="s">
        <v>461</v>
      </c>
      <c r="W38" s="126">
        <f>T38+U38</f>
        <v>0.45000000000000007</v>
      </c>
      <c r="X38" s="126">
        <v>0.25</v>
      </c>
      <c r="Y38" s="168" t="s">
        <v>462</v>
      </c>
      <c r="Z38" s="55">
        <f>+W38+X38</f>
        <v>0.70000000000000007</v>
      </c>
      <c r="AA38" s="55"/>
      <c r="AB38" s="70">
        <v>2627886409</v>
      </c>
      <c r="AC38" s="70">
        <v>2467157016</v>
      </c>
      <c r="AD38" s="56"/>
    </row>
    <row r="39" spans="1:30" ht="90" customHeight="1" x14ac:dyDescent="0.35">
      <c r="A39" s="116"/>
      <c r="B39" s="165"/>
      <c r="C39" s="165"/>
      <c r="D39" s="146"/>
      <c r="E39" s="146"/>
      <c r="F39" s="146"/>
      <c r="G39" s="146"/>
      <c r="H39" s="146"/>
      <c r="I39" s="166"/>
      <c r="J39" s="146"/>
      <c r="K39" s="116"/>
      <c r="L39" s="123"/>
      <c r="M39" s="169"/>
      <c r="N39" s="125"/>
      <c r="O39" s="133"/>
      <c r="P39" s="129" t="s">
        <v>299</v>
      </c>
      <c r="Q39" s="133">
        <v>0.1</v>
      </c>
      <c r="R39" s="133">
        <v>0.2</v>
      </c>
      <c r="S39" s="123" t="s">
        <v>300</v>
      </c>
      <c r="T39" s="133">
        <v>0.3</v>
      </c>
      <c r="U39" s="133"/>
      <c r="V39" s="123"/>
      <c r="W39" s="133"/>
      <c r="X39" s="133"/>
      <c r="Y39" s="170"/>
      <c r="Z39" s="59"/>
      <c r="AA39" s="59"/>
      <c r="AB39" s="71"/>
      <c r="AC39" s="71"/>
      <c r="AD39" s="60"/>
    </row>
    <row r="40" spans="1:30" ht="186" customHeight="1" x14ac:dyDescent="0.35">
      <c r="A40" s="149" t="s">
        <v>148</v>
      </c>
      <c r="B40" s="117" t="s">
        <v>149</v>
      </c>
      <c r="C40" s="117" t="s">
        <v>150</v>
      </c>
      <c r="D40" s="140">
        <v>0.1</v>
      </c>
      <c r="E40" s="140">
        <v>0.05</v>
      </c>
      <c r="F40" s="140">
        <v>0.15</v>
      </c>
      <c r="G40" s="140">
        <v>0.1</v>
      </c>
      <c r="H40" s="64">
        <f>SUM(D40:G40)</f>
        <v>0.4</v>
      </c>
      <c r="I40" s="136" t="s">
        <v>146</v>
      </c>
      <c r="J40" s="146"/>
      <c r="K40" s="116"/>
      <c r="L40" s="136" t="s">
        <v>151</v>
      </c>
      <c r="M40" s="136"/>
      <c r="N40" s="139">
        <v>0.05</v>
      </c>
      <c r="O40" s="64">
        <v>0.1</v>
      </c>
      <c r="P40" s="171" t="s">
        <v>306</v>
      </c>
      <c r="Q40" s="172">
        <f>O40</f>
        <v>0.1</v>
      </c>
      <c r="R40" s="139">
        <v>0.1</v>
      </c>
      <c r="S40" s="171" t="s">
        <v>463</v>
      </c>
      <c r="T40" s="139">
        <f>Q40+R40</f>
        <v>0.2</v>
      </c>
      <c r="U40" s="139">
        <v>0.2</v>
      </c>
      <c r="V40" s="171" t="s">
        <v>464</v>
      </c>
      <c r="W40" s="139">
        <f>T40+U40</f>
        <v>0.4</v>
      </c>
      <c r="X40" s="173">
        <v>0.2</v>
      </c>
      <c r="Y40" s="154" t="s">
        <v>358</v>
      </c>
      <c r="Z40" s="42">
        <f>W40+X40</f>
        <v>0.60000000000000009</v>
      </c>
      <c r="AA40" s="42"/>
      <c r="AB40" s="72"/>
      <c r="AC40" s="72"/>
      <c r="AD40" s="43"/>
    </row>
    <row r="41" spans="1:30" ht="24" customHeight="1" x14ac:dyDescent="0.35">
      <c r="A41" s="143" t="s">
        <v>152</v>
      </c>
      <c r="B41" s="136" t="s">
        <v>153</v>
      </c>
      <c r="C41" s="160" t="s">
        <v>154</v>
      </c>
      <c r="D41" s="162">
        <v>1</v>
      </c>
      <c r="E41" s="162">
        <v>1</v>
      </c>
      <c r="F41" s="119">
        <v>1</v>
      </c>
      <c r="G41" s="119">
        <v>1</v>
      </c>
      <c r="H41" s="120">
        <f>SUM(D41:G41)</f>
        <v>4</v>
      </c>
      <c r="I41" s="123" t="s">
        <v>146</v>
      </c>
      <c r="J41" s="146">
        <v>2</v>
      </c>
      <c r="K41" s="123" t="s">
        <v>155</v>
      </c>
      <c r="L41" s="123" t="s">
        <v>142</v>
      </c>
      <c r="M41" s="167"/>
      <c r="N41" s="174">
        <v>3</v>
      </c>
      <c r="O41" s="126">
        <v>0.15</v>
      </c>
      <c r="P41" s="175" t="s">
        <v>465</v>
      </c>
      <c r="Q41" s="127">
        <v>0.15</v>
      </c>
      <c r="R41" s="127">
        <v>0.15</v>
      </c>
      <c r="S41" s="175" t="s">
        <v>466</v>
      </c>
      <c r="T41" s="127">
        <f>Q41+R41</f>
        <v>0.3</v>
      </c>
      <c r="U41" s="127">
        <v>0.15</v>
      </c>
      <c r="V41" s="175" t="s">
        <v>467</v>
      </c>
      <c r="W41" s="127">
        <f>U41+T41</f>
        <v>0.44999999999999996</v>
      </c>
      <c r="X41" s="176">
        <v>0.2</v>
      </c>
      <c r="Y41" s="177" t="s">
        <v>468</v>
      </c>
      <c r="Z41" s="78">
        <f>W41+X41</f>
        <v>0.64999999999999991</v>
      </c>
      <c r="AA41" s="78"/>
      <c r="AB41" s="70">
        <v>751815040</v>
      </c>
      <c r="AC41" s="79">
        <v>751815040</v>
      </c>
      <c r="AD41" s="80"/>
    </row>
    <row r="42" spans="1:30" ht="193.5" customHeight="1" x14ac:dyDescent="0.35">
      <c r="A42" s="143"/>
      <c r="B42" s="136" t="s">
        <v>156</v>
      </c>
      <c r="C42" s="160" t="s">
        <v>157</v>
      </c>
      <c r="D42" s="162">
        <v>0</v>
      </c>
      <c r="E42" s="162">
        <v>0</v>
      </c>
      <c r="F42" s="119">
        <v>0</v>
      </c>
      <c r="G42" s="119">
        <v>1</v>
      </c>
      <c r="H42" s="120">
        <f>G42</f>
        <v>1</v>
      </c>
      <c r="I42" s="123"/>
      <c r="J42" s="146"/>
      <c r="K42" s="123"/>
      <c r="L42" s="123"/>
      <c r="M42" s="169"/>
      <c r="N42" s="174"/>
      <c r="O42" s="133"/>
      <c r="P42" s="178"/>
      <c r="Q42" s="134"/>
      <c r="R42" s="134"/>
      <c r="S42" s="178"/>
      <c r="T42" s="134"/>
      <c r="U42" s="134"/>
      <c r="V42" s="178"/>
      <c r="W42" s="134"/>
      <c r="X42" s="179"/>
      <c r="Y42" s="180"/>
      <c r="Z42" s="81"/>
      <c r="AA42" s="81"/>
      <c r="AB42" s="72"/>
      <c r="AC42" s="82"/>
      <c r="AD42" s="83"/>
    </row>
    <row r="43" spans="1:30" ht="195" customHeight="1" x14ac:dyDescent="0.35">
      <c r="A43" s="149" t="s">
        <v>158</v>
      </c>
      <c r="B43" s="149" t="s">
        <v>159</v>
      </c>
      <c r="C43" s="136" t="s">
        <v>160</v>
      </c>
      <c r="D43" s="119">
        <v>1</v>
      </c>
      <c r="E43" s="119">
        <v>1</v>
      </c>
      <c r="F43" s="119">
        <v>1</v>
      </c>
      <c r="G43" s="119">
        <v>1</v>
      </c>
      <c r="H43" s="120">
        <f>SUM(D43:G43)</f>
        <v>4</v>
      </c>
      <c r="I43" s="136" t="s">
        <v>146</v>
      </c>
      <c r="J43" s="120">
        <v>3</v>
      </c>
      <c r="K43" s="136" t="s">
        <v>161</v>
      </c>
      <c r="L43" s="159" t="s">
        <v>142</v>
      </c>
      <c r="M43" s="159"/>
      <c r="N43" s="119">
        <v>4</v>
      </c>
      <c r="O43" s="64">
        <v>0.05</v>
      </c>
      <c r="P43" s="183" t="s">
        <v>301</v>
      </c>
      <c r="Q43" s="139">
        <f>O43</f>
        <v>0.05</v>
      </c>
      <c r="R43" s="139">
        <v>0.15</v>
      </c>
      <c r="S43" s="147" t="s">
        <v>469</v>
      </c>
      <c r="T43" s="139">
        <f>Q43+R43</f>
        <v>0.2</v>
      </c>
      <c r="U43" s="139">
        <v>0.2</v>
      </c>
      <c r="V43" s="147" t="s">
        <v>547</v>
      </c>
      <c r="W43" s="139">
        <f>T43+U43</f>
        <v>0.4</v>
      </c>
      <c r="X43" s="181">
        <v>0.2</v>
      </c>
      <c r="Y43" s="275" t="s">
        <v>548</v>
      </c>
      <c r="Z43" s="84">
        <f>W43+X43</f>
        <v>0.60000000000000009</v>
      </c>
      <c r="AA43" s="84"/>
      <c r="AB43" s="85">
        <v>825176079</v>
      </c>
      <c r="AC43" s="85">
        <v>698960267</v>
      </c>
      <c r="AD43" s="86"/>
    </row>
    <row r="44" spans="1:30" ht="127.5" customHeight="1" x14ac:dyDescent="0.35">
      <c r="A44" s="182" t="s">
        <v>81</v>
      </c>
      <c r="B44" s="182" t="s">
        <v>162</v>
      </c>
      <c r="C44" s="136" t="s">
        <v>163</v>
      </c>
      <c r="D44" s="162">
        <v>3</v>
      </c>
      <c r="E44" s="162">
        <v>3</v>
      </c>
      <c r="F44" s="162">
        <v>3</v>
      </c>
      <c r="G44" s="162">
        <v>3</v>
      </c>
      <c r="H44" s="120">
        <f>SUM(D44:G44)</f>
        <v>12</v>
      </c>
      <c r="I44" s="136" t="s">
        <v>146</v>
      </c>
      <c r="J44" s="122">
        <v>4</v>
      </c>
      <c r="K44" s="121" t="s">
        <v>164</v>
      </c>
      <c r="L44" s="136" t="s">
        <v>142</v>
      </c>
      <c r="M44" s="136"/>
      <c r="N44" s="162">
        <v>3</v>
      </c>
      <c r="O44" s="64">
        <v>0.1</v>
      </c>
      <c r="P44" s="183" t="s">
        <v>470</v>
      </c>
      <c r="Q44" s="139">
        <f>O44</f>
        <v>0.1</v>
      </c>
      <c r="R44" s="139">
        <v>0.1</v>
      </c>
      <c r="S44" s="171" t="s">
        <v>471</v>
      </c>
      <c r="T44" s="64">
        <f>Q44+R44</f>
        <v>0.2</v>
      </c>
      <c r="U44" s="139">
        <v>0.1</v>
      </c>
      <c r="V44" s="184" t="s">
        <v>562</v>
      </c>
      <c r="W44" s="64">
        <f>T44+U44</f>
        <v>0.30000000000000004</v>
      </c>
      <c r="X44" s="64">
        <v>0.2</v>
      </c>
      <c r="Y44" s="183" t="s">
        <v>472</v>
      </c>
      <c r="Z44" s="53">
        <f>W44+X44</f>
        <v>0.5</v>
      </c>
      <c r="AA44" s="53"/>
      <c r="AB44" s="79">
        <v>700356537</v>
      </c>
      <c r="AC44" s="79">
        <v>667970122</v>
      </c>
      <c r="AD44" s="54"/>
    </row>
    <row r="45" spans="1:30" ht="15" customHeight="1" x14ac:dyDescent="0.35">
      <c r="A45" s="185"/>
      <c r="B45" s="185"/>
      <c r="C45" s="121" t="s">
        <v>165</v>
      </c>
      <c r="D45" s="186">
        <v>3</v>
      </c>
      <c r="E45" s="186">
        <v>0</v>
      </c>
      <c r="F45" s="186">
        <v>3</v>
      </c>
      <c r="G45" s="186">
        <v>2</v>
      </c>
      <c r="H45" s="122">
        <f>SUM(D45:G45)</f>
        <v>8</v>
      </c>
      <c r="I45" s="121" t="s">
        <v>146</v>
      </c>
      <c r="J45" s="130"/>
      <c r="K45" s="156"/>
      <c r="L45" s="123" t="s">
        <v>166</v>
      </c>
      <c r="M45" s="187"/>
      <c r="N45" s="188">
        <v>3</v>
      </c>
      <c r="O45" s="189">
        <v>0.05</v>
      </c>
      <c r="P45" s="175" t="s">
        <v>302</v>
      </c>
      <c r="Q45" s="127">
        <f>O45</f>
        <v>0.05</v>
      </c>
      <c r="R45" s="127">
        <v>0.1</v>
      </c>
      <c r="S45" s="190" t="s">
        <v>473</v>
      </c>
      <c r="T45" s="126">
        <f>Q45+R45</f>
        <v>0.15000000000000002</v>
      </c>
      <c r="U45" s="127">
        <v>0.1</v>
      </c>
      <c r="V45" s="191" t="s">
        <v>563</v>
      </c>
      <c r="W45" s="126">
        <f>T45+U45</f>
        <v>0.25</v>
      </c>
      <c r="X45" s="126">
        <v>0.2</v>
      </c>
      <c r="Y45" s="192" t="s">
        <v>564</v>
      </c>
      <c r="Z45" s="87">
        <f>W45+X45</f>
        <v>0.45</v>
      </c>
      <c r="AA45" s="87"/>
      <c r="AB45" s="88"/>
      <c r="AC45" s="88"/>
      <c r="AD45" s="56"/>
    </row>
    <row r="46" spans="1:30" ht="127.5" customHeight="1" x14ac:dyDescent="0.35">
      <c r="A46" s="185"/>
      <c r="B46" s="185"/>
      <c r="C46" s="156"/>
      <c r="D46" s="193"/>
      <c r="E46" s="193"/>
      <c r="F46" s="193"/>
      <c r="G46" s="193"/>
      <c r="H46" s="130"/>
      <c r="I46" s="156"/>
      <c r="J46" s="130"/>
      <c r="K46" s="156"/>
      <c r="L46" s="123"/>
      <c r="M46" s="187"/>
      <c r="N46" s="188"/>
      <c r="O46" s="194"/>
      <c r="P46" s="178"/>
      <c r="Q46" s="134"/>
      <c r="R46" s="134"/>
      <c r="S46" s="195"/>
      <c r="T46" s="133"/>
      <c r="U46" s="134"/>
      <c r="V46" s="196"/>
      <c r="W46" s="133"/>
      <c r="X46" s="133"/>
      <c r="Y46" s="197"/>
      <c r="Z46" s="89"/>
      <c r="AA46" s="89"/>
      <c r="AB46" s="88"/>
      <c r="AC46" s="88"/>
      <c r="AD46" s="60"/>
    </row>
    <row r="47" spans="1:30" ht="223.5" customHeight="1" x14ac:dyDescent="0.35">
      <c r="A47" s="198"/>
      <c r="B47" s="198"/>
      <c r="C47" s="129"/>
      <c r="D47" s="199"/>
      <c r="E47" s="199"/>
      <c r="F47" s="199"/>
      <c r="G47" s="199"/>
      <c r="H47" s="142"/>
      <c r="I47" s="129"/>
      <c r="J47" s="142"/>
      <c r="K47" s="129"/>
      <c r="L47" s="159" t="s">
        <v>242</v>
      </c>
      <c r="M47" s="159"/>
      <c r="N47" s="162">
        <v>50</v>
      </c>
      <c r="O47" s="64">
        <v>0.1</v>
      </c>
      <c r="P47" s="183" t="s">
        <v>474</v>
      </c>
      <c r="Q47" s="64">
        <f t="shared" ref="Q47:Q52" si="8">O47</f>
        <v>0.1</v>
      </c>
      <c r="R47" s="64">
        <v>0.1</v>
      </c>
      <c r="S47" s="171" t="s">
        <v>475</v>
      </c>
      <c r="T47" s="64">
        <f t="shared" ref="T47:T52" si="9">Q47+R47</f>
        <v>0.2</v>
      </c>
      <c r="U47" s="64">
        <v>0.2</v>
      </c>
      <c r="V47" s="171" t="s">
        <v>476</v>
      </c>
      <c r="W47" s="64">
        <f t="shared" ref="W47:W52" si="10">T47+U47</f>
        <v>0.4</v>
      </c>
      <c r="X47" s="64">
        <v>0.2</v>
      </c>
      <c r="Y47" s="171" t="s">
        <v>477</v>
      </c>
      <c r="Z47" s="53">
        <f>W47+X47</f>
        <v>0.60000000000000009</v>
      </c>
      <c r="AA47" s="53"/>
      <c r="AB47" s="82"/>
      <c r="AC47" s="82"/>
      <c r="AD47" s="54"/>
    </row>
    <row r="48" spans="1:30" ht="70.5" customHeight="1" x14ac:dyDescent="0.35">
      <c r="A48" s="143" t="s">
        <v>92</v>
      </c>
      <c r="B48" s="149" t="s">
        <v>93</v>
      </c>
      <c r="C48" s="136" t="s">
        <v>94</v>
      </c>
      <c r="D48" s="120">
        <v>24</v>
      </c>
      <c r="E48" s="120">
        <v>24</v>
      </c>
      <c r="F48" s="120">
        <v>24</v>
      </c>
      <c r="G48" s="120">
        <v>24</v>
      </c>
      <c r="H48" s="120">
        <f>SUM(D48:G48)</f>
        <v>96</v>
      </c>
      <c r="I48" s="136" t="s">
        <v>95</v>
      </c>
      <c r="J48" s="120">
        <v>1</v>
      </c>
      <c r="K48" s="163" t="s">
        <v>96</v>
      </c>
      <c r="L48" s="159" t="s">
        <v>97</v>
      </c>
      <c r="M48" s="159" t="s">
        <v>318</v>
      </c>
      <c r="N48" s="119">
        <v>24</v>
      </c>
      <c r="O48" s="64">
        <v>0.16</v>
      </c>
      <c r="P48" s="159" t="s">
        <v>288</v>
      </c>
      <c r="Q48" s="139">
        <f t="shared" si="8"/>
        <v>0.16</v>
      </c>
      <c r="R48" s="139">
        <v>0.16</v>
      </c>
      <c r="S48" s="159" t="s">
        <v>287</v>
      </c>
      <c r="T48" s="139">
        <f t="shared" si="9"/>
        <v>0.32</v>
      </c>
      <c r="U48" s="139">
        <v>0.16</v>
      </c>
      <c r="V48" s="159" t="s">
        <v>478</v>
      </c>
      <c r="W48" s="139">
        <f t="shared" si="10"/>
        <v>0.48</v>
      </c>
      <c r="X48" s="139">
        <v>0.16</v>
      </c>
      <c r="Y48" s="159" t="s">
        <v>478</v>
      </c>
      <c r="Z48" s="42">
        <f>W48+X48</f>
        <v>0.64</v>
      </c>
      <c r="AA48" s="42"/>
      <c r="AB48" s="69">
        <v>78336000</v>
      </c>
      <c r="AC48" s="69">
        <v>78336000</v>
      </c>
      <c r="AD48" s="43"/>
    </row>
    <row r="49" spans="1:30" ht="46.5" customHeight="1" x14ac:dyDescent="0.35">
      <c r="A49" s="143"/>
      <c r="B49" s="149" t="s">
        <v>479</v>
      </c>
      <c r="C49" s="136" t="s">
        <v>98</v>
      </c>
      <c r="D49" s="120">
        <v>0</v>
      </c>
      <c r="E49" s="64">
        <v>0.25</v>
      </c>
      <c r="F49" s="64">
        <v>0.75</v>
      </c>
      <c r="G49" s="64">
        <v>0</v>
      </c>
      <c r="H49" s="64">
        <v>1</v>
      </c>
      <c r="I49" s="136" t="s">
        <v>95</v>
      </c>
      <c r="J49" s="120">
        <v>2</v>
      </c>
      <c r="K49" s="150" t="s">
        <v>99</v>
      </c>
      <c r="L49" s="160" t="s">
        <v>100</v>
      </c>
      <c r="M49" s="160" t="s">
        <v>318</v>
      </c>
      <c r="N49" s="139">
        <v>0.25</v>
      </c>
      <c r="O49" s="64">
        <v>0.05</v>
      </c>
      <c r="P49" s="160" t="s">
        <v>276</v>
      </c>
      <c r="Q49" s="139">
        <f t="shared" si="8"/>
        <v>0.05</v>
      </c>
      <c r="R49" s="139">
        <v>0.1</v>
      </c>
      <c r="S49" s="160" t="s">
        <v>277</v>
      </c>
      <c r="T49" s="139">
        <f t="shared" si="9"/>
        <v>0.15000000000000002</v>
      </c>
      <c r="U49" s="139">
        <v>0.25</v>
      </c>
      <c r="V49" s="160" t="s">
        <v>320</v>
      </c>
      <c r="W49" s="139">
        <f t="shared" si="10"/>
        <v>0.4</v>
      </c>
      <c r="X49" s="139"/>
      <c r="Y49" s="160" t="s">
        <v>277</v>
      </c>
      <c r="Z49" s="42"/>
      <c r="AA49" s="42"/>
      <c r="AB49" s="69">
        <v>0</v>
      </c>
      <c r="AC49" s="69">
        <v>0</v>
      </c>
      <c r="AD49" s="43"/>
    </row>
    <row r="50" spans="1:30" ht="65.25" customHeight="1" x14ac:dyDescent="0.35">
      <c r="A50" s="116" t="s">
        <v>101</v>
      </c>
      <c r="B50" s="136" t="s">
        <v>102</v>
      </c>
      <c r="C50" s="136" t="s">
        <v>103</v>
      </c>
      <c r="D50" s="200">
        <v>1</v>
      </c>
      <c r="E50" s="200">
        <v>0</v>
      </c>
      <c r="F50" s="200">
        <v>1</v>
      </c>
      <c r="G50" s="200">
        <v>0</v>
      </c>
      <c r="H50" s="120">
        <f>SUM(D50:G50)</f>
        <v>2</v>
      </c>
      <c r="I50" s="136" t="s">
        <v>95</v>
      </c>
      <c r="J50" s="120">
        <v>3</v>
      </c>
      <c r="K50" s="136" t="s">
        <v>104</v>
      </c>
      <c r="L50" s="136" t="s">
        <v>103</v>
      </c>
      <c r="M50" s="136" t="s">
        <v>318</v>
      </c>
      <c r="N50" s="119">
        <v>1</v>
      </c>
      <c r="O50" s="64">
        <v>0.16</v>
      </c>
      <c r="P50" s="136" t="s">
        <v>286</v>
      </c>
      <c r="Q50" s="139">
        <f t="shared" si="8"/>
        <v>0.16</v>
      </c>
      <c r="R50" s="139">
        <v>0.16</v>
      </c>
      <c r="S50" s="136" t="s">
        <v>286</v>
      </c>
      <c r="T50" s="139">
        <f t="shared" si="9"/>
        <v>0.32</v>
      </c>
      <c r="U50" s="139">
        <v>0.16</v>
      </c>
      <c r="V50" s="136" t="s">
        <v>286</v>
      </c>
      <c r="W50" s="139">
        <f t="shared" si="10"/>
        <v>0.48</v>
      </c>
      <c r="X50" s="139">
        <v>0.16</v>
      </c>
      <c r="Y50" s="136" t="s">
        <v>286</v>
      </c>
      <c r="Z50" s="42">
        <f>W50+X50</f>
        <v>0.64</v>
      </c>
      <c r="AA50" s="42"/>
      <c r="AB50" s="69">
        <v>0</v>
      </c>
      <c r="AC50" s="69">
        <v>0</v>
      </c>
      <c r="AD50" s="43"/>
    </row>
    <row r="51" spans="1:30" ht="51" customHeight="1" x14ac:dyDescent="0.35">
      <c r="A51" s="116"/>
      <c r="B51" s="136" t="s">
        <v>105</v>
      </c>
      <c r="C51" s="136" t="s">
        <v>106</v>
      </c>
      <c r="D51" s="119">
        <v>27</v>
      </c>
      <c r="E51" s="119">
        <v>27</v>
      </c>
      <c r="F51" s="119">
        <v>27</v>
      </c>
      <c r="G51" s="119">
        <v>27</v>
      </c>
      <c r="H51" s="120">
        <v>27</v>
      </c>
      <c r="I51" s="136" t="s">
        <v>95</v>
      </c>
      <c r="J51" s="120">
        <v>4</v>
      </c>
      <c r="K51" s="136" t="s">
        <v>107</v>
      </c>
      <c r="L51" s="136" t="s">
        <v>106</v>
      </c>
      <c r="M51" s="136" t="s">
        <v>318</v>
      </c>
      <c r="N51" s="162">
        <f>D51</f>
        <v>27</v>
      </c>
      <c r="O51" s="64">
        <v>0.16</v>
      </c>
      <c r="P51" s="136" t="s">
        <v>480</v>
      </c>
      <c r="Q51" s="139">
        <f t="shared" si="8"/>
        <v>0.16</v>
      </c>
      <c r="R51" s="139">
        <v>0.16</v>
      </c>
      <c r="S51" s="136" t="s">
        <v>480</v>
      </c>
      <c r="T51" s="139">
        <f t="shared" si="9"/>
        <v>0.32</v>
      </c>
      <c r="U51" s="139">
        <v>0.16</v>
      </c>
      <c r="V51" s="136" t="s">
        <v>480</v>
      </c>
      <c r="W51" s="139">
        <f t="shared" si="10"/>
        <v>0.48</v>
      </c>
      <c r="X51" s="139">
        <v>0.16</v>
      </c>
      <c r="Y51" s="136" t="s">
        <v>480</v>
      </c>
      <c r="Z51" s="42">
        <f>W51+X51</f>
        <v>0.64</v>
      </c>
      <c r="AA51" s="42"/>
      <c r="AB51" s="69">
        <v>0</v>
      </c>
      <c r="AC51" s="69">
        <v>0</v>
      </c>
      <c r="AD51" s="43"/>
    </row>
    <row r="52" spans="1:30" ht="39.75" customHeight="1" x14ac:dyDescent="0.35">
      <c r="A52" s="143" t="s">
        <v>108</v>
      </c>
      <c r="B52" s="136" t="s">
        <v>109</v>
      </c>
      <c r="C52" s="136" t="s">
        <v>110</v>
      </c>
      <c r="D52" s="119">
        <v>0</v>
      </c>
      <c r="E52" s="119">
        <v>1</v>
      </c>
      <c r="F52" s="119">
        <v>0</v>
      </c>
      <c r="G52" s="119">
        <v>0</v>
      </c>
      <c r="H52" s="120">
        <f>SUM(D52:G52)</f>
        <v>1</v>
      </c>
      <c r="I52" s="136" t="s">
        <v>95</v>
      </c>
      <c r="J52" s="146">
        <v>5</v>
      </c>
      <c r="K52" s="123" t="s">
        <v>109</v>
      </c>
      <c r="L52" s="123" t="s">
        <v>111</v>
      </c>
      <c r="M52" s="121" t="s">
        <v>318</v>
      </c>
      <c r="N52" s="125">
        <v>1</v>
      </c>
      <c r="O52" s="126">
        <v>0</v>
      </c>
      <c r="P52" s="123" t="s">
        <v>278</v>
      </c>
      <c r="Q52" s="127">
        <f t="shared" si="8"/>
        <v>0</v>
      </c>
      <c r="R52" s="127">
        <v>0.12</v>
      </c>
      <c r="S52" s="123" t="s">
        <v>279</v>
      </c>
      <c r="T52" s="127">
        <f t="shared" si="9"/>
        <v>0.12</v>
      </c>
      <c r="U52" s="127">
        <v>0.28000000000000003</v>
      </c>
      <c r="V52" s="123" t="s">
        <v>321</v>
      </c>
      <c r="W52" s="127">
        <f t="shared" si="10"/>
        <v>0.4</v>
      </c>
      <c r="X52" s="127">
        <v>0.15</v>
      </c>
      <c r="Y52" s="123" t="s">
        <v>481</v>
      </c>
      <c r="Z52" s="44">
        <f>W52+X52</f>
        <v>0.55000000000000004</v>
      </c>
      <c r="AA52" s="44"/>
      <c r="AB52" s="67">
        <v>37785600</v>
      </c>
      <c r="AC52" s="67">
        <v>36864000</v>
      </c>
      <c r="AD52" s="45"/>
    </row>
    <row r="53" spans="1:30" ht="14.25" customHeight="1" x14ac:dyDescent="0.35">
      <c r="A53" s="143"/>
      <c r="B53" s="136" t="s">
        <v>112</v>
      </c>
      <c r="C53" s="159" t="s">
        <v>113</v>
      </c>
      <c r="D53" s="120">
        <v>1</v>
      </c>
      <c r="E53" s="120">
        <v>0</v>
      </c>
      <c r="F53" s="120">
        <v>0</v>
      </c>
      <c r="G53" s="120">
        <v>0</v>
      </c>
      <c r="H53" s="120">
        <f>SUM(D53:G53)</f>
        <v>1</v>
      </c>
      <c r="I53" s="136" t="s">
        <v>95</v>
      </c>
      <c r="J53" s="146"/>
      <c r="K53" s="123"/>
      <c r="L53" s="123"/>
      <c r="M53" s="129"/>
      <c r="N53" s="125"/>
      <c r="O53" s="133"/>
      <c r="P53" s="123"/>
      <c r="Q53" s="134"/>
      <c r="R53" s="134"/>
      <c r="S53" s="123"/>
      <c r="T53" s="134"/>
      <c r="U53" s="134"/>
      <c r="V53" s="123"/>
      <c r="W53" s="134"/>
      <c r="X53" s="134"/>
      <c r="Y53" s="123"/>
      <c r="Z53" s="46"/>
      <c r="AA53" s="46"/>
      <c r="AB53" s="67"/>
      <c r="AC53" s="67"/>
      <c r="AD53" s="47"/>
    </row>
    <row r="54" spans="1:30" ht="18.75" customHeight="1" x14ac:dyDescent="0.35">
      <c r="A54" s="201" t="s">
        <v>114</v>
      </c>
      <c r="B54" s="116" t="s">
        <v>115</v>
      </c>
      <c r="C54" s="166" t="s">
        <v>116</v>
      </c>
      <c r="D54" s="125">
        <v>4</v>
      </c>
      <c r="E54" s="125">
        <v>0</v>
      </c>
      <c r="F54" s="125">
        <v>0</v>
      </c>
      <c r="G54" s="125">
        <v>0</v>
      </c>
      <c r="H54" s="146">
        <f>SUM(D54:G54)</f>
        <v>4</v>
      </c>
      <c r="I54" s="166" t="s">
        <v>95</v>
      </c>
      <c r="J54" s="146">
        <v>6</v>
      </c>
      <c r="K54" s="123" t="s">
        <v>124</v>
      </c>
      <c r="L54" s="123" t="s">
        <v>482</v>
      </c>
      <c r="M54" s="167"/>
      <c r="N54" s="204">
        <v>1</v>
      </c>
      <c r="O54" s="126">
        <v>0</v>
      </c>
      <c r="P54" s="123" t="s">
        <v>280</v>
      </c>
      <c r="Q54" s="126">
        <v>0</v>
      </c>
      <c r="R54" s="127">
        <v>0.1</v>
      </c>
      <c r="S54" s="123" t="s">
        <v>281</v>
      </c>
      <c r="T54" s="127">
        <v>0.2</v>
      </c>
      <c r="U54" s="127">
        <v>0.05</v>
      </c>
      <c r="V54" s="123" t="s">
        <v>483</v>
      </c>
      <c r="W54" s="127">
        <f>T54+U54</f>
        <v>0.25</v>
      </c>
      <c r="X54" s="127">
        <v>0.25</v>
      </c>
      <c r="Y54" s="123" t="s">
        <v>363</v>
      </c>
      <c r="Z54" s="44">
        <f>W54+X54</f>
        <v>0.5</v>
      </c>
      <c r="AA54" s="44"/>
      <c r="AB54" s="70">
        <v>41472000</v>
      </c>
      <c r="AC54" s="70">
        <v>41472000</v>
      </c>
      <c r="AD54" s="45"/>
    </row>
    <row r="55" spans="1:30" ht="33.75" customHeight="1" x14ac:dyDescent="0.35">
      <c r="A55" s="201"/>
      <c r="B55" s="116"/>
      <c r="C55" s="166"/>
      <c r="D55" s="125"/>
      <c r="E55" s="125"/>
      <c r="F55" s="125"/>
      <c r="G55" s="125"/>
      <c r="H55" s="146"/>
      <c r="I55" s="166"/>
      <c r="J55" s="146"/>
      <c r="K55" s="123"/>
      <c r="L55" s="123"/>
      <c r="M55" s="169"/>
      <c r="N55" s="204"/>
      <c r="O55" s="133"/>
      <c r="P55" s="123"/>
      <c r="Q55" s="133"/>
      <c r="R55" s="134"/>
      <c r="S55" s="123"/>
      <c r="T55" s="134"/>
      <c r="U55" s="134"/>
      <c r="V55" s="123"/>
      <c r="W55" s="134"/>
      <c r="X55" s="127"/>
      <c r="Y55" s="123" t="s">
        <v>363</v>
      </c>
      <c r="Z55" s="44"/>
      <c r="AA55" s="46"/>
      <c r="AB55" s="71"/>
      <c r="AC55" s="71"/>
      <c r="AD55" s="47"/>
    </row>
    <row r="56" spans="1:30" ht="22.5" customHeight="1" x14ac:dyDescent="0.35">
      <c r="A56" s="201"/>
      <c r="B56" s="123" t="s">
        <v>117</v>
      </c>
      <c r="C56" s="123" t="s">
        <v>118</v>
      </c>
      <c r="D56" s="125">
        <v>0</v>
      </c>
      <c r="E56" s="125">
        <v>1</v>
      </c>
      <c r="F56" s="202">
        <v>0</v>
      </c>
      <c r="G56" s="202">
        <v>0</v>
      </c>
      <c r="H56" s="146">
        <v>1</v>
      </c>
      <c r="I56" s="121" t="s">
        <v>95</v>
      </c>
      <c r="J56" s="146"/>
      <c r="K56" s="123"/>
      <c r="L56" s="123" t="s">
        <v>120</v>
      </c>
      <c r="M56" s="121" t="s">
        <v>318</v>
      </c>
      <c r="N56" s="276">
        <v>0.25</v>
      </c>
      <c r="O56" s="126">
        <v>0</v>
      </c>
      <c r="P56" s="123" t="s">
        <v>280</v>
      </c>
      <c r="Q56" s="126">
        <f>O56</f>
        <v>0</v>
      </c>
      <c r="R56" s="127">
        <v>0</v>
      </c>
      <c r="S56" s="123" t="s">
        <v>484</v>
      </c>
      <c r="T56" s="127">
        <f>Q56+R56</f>
        <v>0</v>
      </c>
      <c r="U56" s="127">
        <v>0.15</v>
      </c>
      <c r="V56" s="123" t="s">
        <v>322</v>
      </c>
      <c r="W56" s="127">
        <f>T56+U56</f>
        <v>0.15</v>
      </c>
      <c r="X56" s="127">
        <v>0.1</v>
      </c>
      <c r="Y56" s="123" t="s">
        <v>364</v>
      </c>
      <c r="Z56" s="48">
        <f>W56+X56</f>
        <v>0.25</v>
      </c>
      <c r="AA56" s="49"/>
      <c r="AB56" s="71"/>
      <c r="AC56" s="71"/>
      <c r="AD56" s="50"/>
    </row>
    <row r="57" spans="1:30" ht="24" customHeight="1" x14ac:dyDescent="0.35">
      <c r="A57" s="201"/>
      <c r="B57" s="123"/>
      <c r="C57" s="123"/>
      <c r="D57" s="125"/>
      <c r="E57" s="125"/>
      <c r="F57" s="202"/>
      <c r="G57" s="202"/>
      <c r="H57" s="146"/>
      <c r="I57" s="129"/>
      <c r="J57" s="146"/>
      <c r="K57" s="123"/>
      <c r="L57" s="123"/>
      <c r="M57" s="129"/>
      <c r="N57" s="276"/>
      <c r="O57" s="133"/>
      <c r="P57" s="123"/>
      <c r="Q57" s="133"/>
      <c r="R57" s="134"/>
      <c r="S57" s="123"/>
      <c r="T57" s="134"/>
      <c r="U57" s="134"/>
      <c r="V57" s="123"/>
      <c r="W57" s="134"/>
      <c r="X57" s="127"/>
      <c r="Y57" s="123" t="s">
        <v>364</v>
      </c>
      <c r="Z57" s="48"/>
      <c r="AA57" s="51"/>
      <c r="AB57" s="71"/>
      <c r="AC57" s="71"/>
      <c r="AD57" s="52"/>
    </row>
    <row r="58" spans="1:30" ht="53.25" customHeight="1" x14ac:dyDescent="0.35">
      <c r="A58" s="201"/>
      <c r="B58" s="159" t="s">
        <v>119</v>
      </c>
      <c r="C58" s="159" t="s">
        <v>118</v>
      </c>
      <c r="D58" s="203">
        <v>0</v>
      </c>
      <c r="E58" s="181">
        <v>0.25</v>
      </c>
      <c r="F58" s="181">
        <v>0.75</v>
      </c>
      <c r="G58" s="181">
        <v>0</v>
      </c>
      <c r="H58" s="181">
        <v>1</v>
      </c>
      <c r="I58" s="136" t="s">
        <v>95</v>
      </c>
      <c r="J58" s="146"/>
      <c r="K58" s="123"/>
      <c r="L58" s="159" t="s">
        <v>485</v>
      </c>
      <c r="M58" s="159" t="s">
        <v>318</v>
      </c>
      <c r="N58" s="203">
        <v>1</v>
      </c>
      <c r="O58" s="64">
        <v>0</v>
      </c>
      <c r="P58" s="159" t="s">
        <v>282</v>
      </c>
      <c r="Q58" s="64">
        <f>O58</f>
        <v>0</v>
      </c>
      <c r="R58" s="64">
        <v>0.15</v>
      </c>
      <c r="S58" s="159" t="s">
        <v>486</v>
      </c>
      <c r="T58" s="64">
        <f>Q58+R58</f>
        <v>0.15</v>
      </c>
      <c r="U58" s="64">
        <v>0.25</v>
      </c>
      <c r="V58" s="159" t="s">
        <v>323</v>
      </c>
      <c r="W58" s="64">
        <f>T58+U58</f>
        <v>0.4</v>
      </c>
      <c r="X58" s="64">
        <v>0.2</v>
      </c>
      <c r="Y58" s="159" t="s">
        <v>487</v>
      </c>
      <c r="Z58" s="53">
        <f>W58+X58</f>
        <v>0.60000000000000009</v>
      </c>
      <c r="AA58" s="53"/>
      <c r="AB58" s="72"/>
      <c r="AC58" s="72"/>
      <c r="AD58" s="54"/>
    </row>
    <row r="59" spans="1:30" ht="15" customHeight="1" x14ac:dyDescent="0.35">
      <c r="A59" s="201"/>
      <c r="B59" s="123" t="s">
        <v>121</v>
      </c>
      <c r="C59" s="123" t="s">
        <v>118</v>
      </c>
      <c r="D59" s="204">
        <v>0</v>
      </c>
      <c r="E59" s="205">
        <v>0.25</v>
      </c>
      <c r="F59" s="205">
        <v>0.25</v>
      </c>
      <c r="G59" s="205">
        <v>0.5</v>
      </c>
      <c r="H59" s="205">
        <v>1</v>
      </c>
      <c r="I59" s="123" t="s">
        <v>95</v>
      </c>
      <c r="J59" s="206">
        <v>7</v>
      </c>
      <c r="K59" s="123" t="s">
        <v>488</v>
      </c>
      <c r="L59" s="277" t="s">
        <v>489</v>
      </c>
      <c r="M59" s="278" t="s">
        <v>318</v>
      </c>
      <c r="N59" s="204">
        <v>100</v>
      </c>
      <c r="O59" s="126">
        <v>0</v>
      </c>
      <c r="P59" s="121" t="s">
        <v>283</v>
      </c>
      <c r="Q59" s="126">
        <v>0.05</v>
      </c>
      <c r="R59" s="126">
        <v>0.1</v>
      </c>
      <c r="S59" s="121" t="s">
        <v>284</v>
      </c>
      <c r="T59" s="126">
        <f>Q59+R59</f>
        <v>0.15000000000000002</v>
      </c>
      <c r="U59" s="126">
        <v>0.15</v>
      </c>
      <c r="V59" s="121" t="s">
        <v>490</v>
      </c>
      <c r="W59" s="126">
        <v>0.3</v>
      </c>
      <c r="X59" s="126">
        <v>0.27</v>
      </c>
      <c r="Y59" s="121" t="s">
        <v>491</v>
      </c>
      <c r="Z59" s="55">
        <f>W59+X59</f>
        <v>0.57000000000000006</v>
      </c>
      <c r="AA59" s="55"/>
      <c r="AB59" s="70">
        <v>1034250746</v>
      </c>
      <c r="AC59" s="70">
        <v>996284000</v>
      </c>
      <c r="AD59" s="56"/>
    </row>
    <row r="60" spans="1:30" ht="16.5" customHeight="1" x14ac:dyDescent="0.35">
      <c r="A60" s="201"/>
      <c r="B60" s="123"/>
      <c r="C60" s="123"/>
      <c r="D60" s="204"/>
      <c r="E60" s="205"/>
      <c r="F60" s="205"/>
      <c r="G60" s="205"/>
      <c r="H60" s="205"/>
      <c r="I60" s="123"/>
      <c r="J60" s="206"/>
      <c r="K60" s="123"/>
      <c r="L60" s="277"/>
      <c r="M60" s="279"/>
      <c r="N60" s="204"/>
      <c r="O60" s="126"/>
      <c r="P60" s="156"/>
      <c r="Q60" s="126"/>
      <c r="R60" s="126"/>
      <c r="S60" s="156" t="s">
        <v>284</v>
      </c>
      <c r="T60" s="126"/>
      <c r="U60" s="126"/>
      <c r="V60" s="156"/>
      <c r="W60" s="126"/>
      <c r="X60" s="126"/>
      <c r="Y60" s="156"/>
      <c r="Z60" s="55"/>
      <c r="AA60" s="57"/>
      <c r="AB60" s="71"/>
      <c r="AC60" s="71"/>
      <c r="AD60" s="58"/>
    </row>
    <row r="61" spans="1:30" ht="16.5" customHeight="1" x14ac:dyDescent="0.35">
      <c r="A61" s="201"/>
      <c r="B61" s="123"/>
      <c r="C61" s="123"/>
      <c r="D61" s="204"/>
      <c r="E61" s="205"/>
      <c r="F61" s="205"/>
      <c r="G61" s="205"/>
      <c r="H61" s="205"/>
      <c r="I61" s="123"/>
      <c r="J61" s="206"/>
      <c r="K61" s="123"/>
      <c r="L61" s="277"/>
      <c r="M61" s="279"/>
      <c r="N61" s="204"/>
      <c r="O61" s="126"/>
      <c r="P61" s="156"/>
      <c r="Q61" s="126"/>
      <c r="R61" s="126"/>
      <c r="S61" s="156" t="s">
        <v>284</v>
      </c>
      <c r="T61" s="126"/>
      <c r="U61" s="126"/>
      <c r="V61" s="156"/>
      <c r="W61" s="126"/>
      <c r="X61" s="126"/>
      <c r="Y61" s="156"/>
      <c r="Z61" s="55"/>
      <c r="AA61" s="57"/>
      <c r="AB61" s="71"/>
      <c r="AC61" s="71"/>
      <c r="AD61" s="58"/>
    </row>
    <row r="62" spans="1:30" ht="24" customHeight="1" x14ac:dyDescent="0.35">
      <c r="A62" s="201"/>
      <c r="B62" s="123"/>
      <c r="C62" s="123"/>
      <c r="D62" s="204"/>
      <c r="E62" s="205"/>
      <c r="F62" s="205"/>
      <c r="G62" s="205"/>
      <c r="H62" s="205"/>
      <c r="I62" s="123"/>
      <c r="J62" s="206"/>
      <c r="K62" s="123"/>
      <c r="L62" s="277"/>
      <c r="M62" s="280"/>
      <c r="N62" s="204"/>
      <c r="O62" s="126"/>
      <c r="P62" s="129"/>
      <c r="Q62" s="126"/>
      <c r="R62" s="126"/>
      <c r="S62" s="129" t="s">
        <v>284</v>
      </c>
      <c r="T62" s="126"/>
      <c r="U62" s="126"/>
      <c r="V62" s="129"/>
      <c r="W62" s="126"/>
      <c r="X62" s="126"/>
      <c r="Y62" s="129"/>
      <c r="Z62" s="55"/>
      <c r="AA62" s="59"/>
      <c r="AB62" s="71"/>
      <c r="AC62" s="71"/>
      <c r="AD62" s="60"/>
    </row>
    <row r="63" spans="1:30" ht="51.75" customHeight="1" x14ac:dyDescent="0.35">
      <c r="A63" s="201"/>
      <c r="B63" s="123"/>
      <c r="C63" s="123"/>
      <c r="D63" s="204"/>
      <c r="E63" s="205"/>
      <c r="F63" s="205"/>
      <c r="G63" s="205"/>
      <c r="H63" s="205"/>
      <c r="I63" s="123"/>
      <c r="J63" s="206"/>
      <c r="K63" s="123"/>
      <c r="L63" s="281" t="s">
        <v>123</v>
      </c>
      <c r="M63" s="281" t="s">
        <v>318</v>
      </c>
      <c r="N63" s="282">
        <v>1</v>
      </c>
      <c r="O63" s="282">
        <v>0</v>
      </c>
      <c r="P63" s="246" t="s">
        <v>278</v>
      </c>
      <c r="Q63" s="173">
        <v>0</v>
      </c>
      <c r="R63" s="173">
        <v>0.05</v>
      </c>
      <c r="S63" s="246" t="s">
        <v>492</v>
      </c>
      <c r="T63" s="173">
        <v>0.05</v>
      </c>
      <c r="U63" s="173">
        <v>0.2</v>
      </c>
      <c r="V63" s="246" t="s">
        <v>324</v>
      </c>
      <c r="W63" s="173">
        <v>0.25</v>
      </c>
      <c r="X63" s="173">
        <v>0.5</v>
      </c>
      <c r="Y63" s="246" t="s">
        <v>493</v>
      </c>
      <c r="Z63" s="293">
        <f>W63+X63</f>
        <v>0.75</v>
      </c>
      <c r="AA63" s="53"/>
      <c r="AB63" s="72"/>
      <c r="AC63" s="72"/>
      <c r="AD63" s="54"/>
    </row>
    <row r="64" spans="1:30" ht="14.25" customHeight="1" x14ac:dyDescent="0.35">
      <c r="A64" s="143" t="s">
        <v>125</v>
      </c>
      <c r="B64" s="143" t="s">
        <v>126</v>
      </c>
      <c r="C64" s="166" t="s">
        <v>127</v>
      </c>
      <c r="D64" s="125">
        <v>0</v>
      </c>
      <c r="E64" s="125">
        <v>0</v>
      </c>
      <c r="F64" s="125">
        <v>100</v>
      </c>
      <c r="G64" s="125">
        <v>430</v>
      </c>
      <c r="H64" s="146">
        <f t="shared" ref="H64:H69" si="11">SUM(D64:G64)</f>
        <v>530</v>
      </c>
      <c r="I64" s="166" t="s">
        <v>122</v>
      </c>
      <c r="J64" s="146">
        <v>1</v>
      </c>
      <c r="K64" s="121" t="s">
        <v>128</v>
      </c>
      <c r="L64" s="121" t="s">
        <v>129</v>
      </c>
      <c r="M64" s="121" t="s">
        <v>318</v>
      </c>
      <c r="N64" s="188">
        <v>0</v>
      </c>
      <c r="O64" s="126">
        <v>0</v>
      </c>
      <c r="P64" s="121" t="s">
        <v>546</v>
      </c>
      <c r="Q64" s="126">
        <f>O64</f>
        <v>0</v>
      </c>
      <c r="R64" s="126">
        <v>0</v>
      </c>
      <c r="S64" s="121" t="s">
        <v>311</v>
      </c>
      <c r="T64" s="126">
        <f>Q64+R64</f>
        <v>0</v>
      </c>
      <c r="U64" s="126">
        <v>0</v>
      </c>
      <c r="V64" s="121" t="s">
        <v>311</v>
      </c>
      <c r="W64" s="126">
        <v>0</v>
      </c>
      <c r="X64" s="126"/>
      <c r="Y64" s="121" t="s">
        <v>311</v>
      </c>
      <c r="Z64" s="66">
        <v>0</v>
      </c>
      <c r="AA64" s="66"/>
      <c r="AB64" s="70">
        <v>0</v>
      </c>
      <c r="AC64" s="70">
        <v>0</v>
      </c>
      <c r="AD64" s="56"/>
    </row>
    <row r="65" spans="1:30" ht="82.5" customHeight="1" x14ac:dyDescent="0.35">
      <c r="A65" s="143"/>
      <c r="B65" s="143"/>
      <c r="C65" s="166"/>
      <c r="D65" s="125"/>
      <c r="E65" s="125"/>
      <c r="F65" s="125"/>
      <c r="G65" s="125"/>
      <c r="H65" s="146"/>
      <c r="I65" s="166"/>
      <c r="J65" s="146"/>
      <c r="K65" s="129"/>
      <c r="L65" s="129"/>
      <c r="M65" s="129"/>
      <c r="N65" s="188"/>
      <c r="O65" s="133"/>
      <c r="P65" s="129"/>
      <c r="Q65" s="133"/>
      <c r="R65" s="133"/>
      <c r="S65" s="129"/>
      <c r="T65" s="133"/>
      <c r="U65" s="133"/>
      <c r="V65" s="129"/>
      <c r="W65" s="133"/>
      <c r="X65" s="133"/>
      <c r="Y65" s="129"/>
      <c r="Z65" s="68"/>
      <c r="AA65" s="68"/>
      <c r="AB65" s="72"/>
      <c r="AC65" s="72"/>
      <c r="AD65" s="60"/>
    </row>
    <row r="66" spans="1:30" ht="69" customHeight="1" x14ac:dyDescent="0.35">
      <c r="A66" s="143"/>
      <c r="B66" s="143"/>
      <c r="C66" s="166"/>
      <c r="D66" s="125"/>
      <c r="E66" s="125"/>
      <c r="F66" s="125"/>
      <c r="G66" s="125"/>
      <c r="H66" s="146"/>
      <c r="I66" s="166"/>
      <c r="J66" s="120">
        <v>2</v>
      </c>
      <c r="K66" s="136" t="s">
        <v>130</v>
      </c>
      <c r="L66" s="136" t="s">
        <v>131</v>
      </c>
      <c r="M66" s="136" t="s">
        <v>318</v>
      </c>
      <c r="N66" s="64">
        <v>0.8</v>
      </c>
      <c r="O66" s="64">
        <v>0.33</v>
      </c>
      <c r="P66" s="136" t="s">
        <v>293</v>
      </c>
      <c r="Q66" s="64">
        <f t="shared" ref="Q66:Q72" si="12">O66</f>
        <v>0.33</v>
      </c>
      <c r="R66" s="64">
        <v>0.03</v>
      </c>
      <c r="S66" s="136" t="s">
        <v>494</v>
      </c>
      <c r="T66" s="64">
        <f t="shared" ref="T66:T73" si="13">Q66+R66</f>
        <v>0.36</v>
      </c>
      <c r="U66" s="64">
        <v>0.1</v>
      </c>
      <c r="V66" s="136" t="s">
        <v>495</v>
      </c>
      <c r="W66" s="64">
        <f>T66+U66</f>
        <v>0.45999999999999996</v>
      </c>
      <c r="X66" s="64">
        <v>0.03</v>
      </c>
      <c r="Y66" s="136" t="s">
        <v>382</v>
      </c>
      <c r="Z66" s="62">
        <f>W66+X66</f>
        <v>0.49</v>
      </c>
      <c r="AA66" s="61"/>
      <c r="AB66" s="69">
        <v>1814888210</v>
      </c>
      <c r="AC66" s="69">
        <v>469790654</v>
      </c>
      <c r="AD66" s="54"/>
    </row>
    <row r="67" spans="1:30" ht="64.5" customHeight="1" x14ac:dyDescent="0.35">
      <c r="A67" s="143"/>
      <c r="B67" s="143"/>
      <c r="C67" s="136" t="s">
        <v>132</v>
      </c>
      <c r="D67" s="119">
        <v>5</v>
      </c>
      <c r="E67" s="119">
        <v>5</v>
      </c>
      <c r="F67" s="119">
        <v>5</v>
      </c>
      <c r="G67" s="119">
        <v>5</v>
      </c>
      <c r="H67" s="120">
        <f t="shared" si="11"/>
        <v>20</v>
      </c>
      <c r="I67" s="136" t="s">
        <v>122</v>
      </c>
      <c r="J67" s="120">
        <v>3</v>
      </c>
      <c r="K67" s="136" t="s">
        <v>133</v>
      </c>
      <c r="L67" s="136" t="s">
        <v>134</v>
      </c>
      <c r="M67" s="136" t="s">
        <v>318</v>
      </c>
      <c r="N67" s="162">
        <v>5</v>
      </c>
      <c r="O67" s="64">
        <v>0</v>
      </c>
      <c r="P67" s="136" t="s">
        <v>496</v>
      </c>
      <c r="Q67" s="64">
        <f t="shared" si="12"/>
        <v>0</v>
      </c>
      <c r="R67" s="64">
        <v>0.1</v>
      </c>
      <c r="S67" s="136" t="s">
        <v>497</v>
      </c>
      <c r="T67" s="64">
        <f t="shared" si="13"/>
        <v>0.1</v>
      </c>
      <c r="U67" s="64">
        <v>0.05</v>
      </c>
      <c r="V67" s="136" t="s">
        <v>498</v>
      </c>
      <c r="W67" s="64">
        <f>T67+U67</f>
        <v>0.15000000000000002</v>
      </c>
      <c r="X67" s="64">
        <v>0.25</v>
      </c>
      <c r="Y67" s="136" t="s">
        <v>499</v>
      </c>
      <c r="Z67" s="62">
        <f>W67+X67</f>
        <v>0.4</v>
      </c>
      <c r="AA67" s="61"/>
      <c r="AB67" s="69">
        <v>0</v>
      </c>
      <c r="AC67" s="69">
        <v>0</v>
      </c>
      <c r="AD67" s="54"/>
    </row>
    <row r="68" spans="1:30" ht="57" customHeight="1" x14ac:dyDescent="0.35">
      <c r="A68" s="143"/>
      <c r="B68" s="143"/>
      <c r="C68" s="136" t="s">
        <v>135</v>
      </c>
      <c r="D68" s="119">
        <v>0</v>
      </c>
      <c r="E68" s="119">
        <v>13</v>
      </c>
      <c r="F68" s="119">
        <v>17</v>
      </c>
      <c r="G68" s="119">
        <v>10</v>
      </c>
      <c r="H68" s="120">
        <f t="shared" si="11"/>
        <v>40</v>
      </c>
      <c r="I68" s="136" t="s">
        <v>122</v>
      </c>
      <c r="J68" s="120">
        <v>4</v>
      </c>
      <c r="K68" s="136" t="s">
        <v>136</v>
      </c>
      <c r="L68" s="136" t="s">
        <v>135</v>
      </c>
      <c r="M68" s="136" t="s">
        <v>318</v>
      </c>
      <c r="N68" s="162">
        <v>13</v>
      </c>
      <c r="O68" s="64">
        <v>0</v>
      </c>
      <c r="P68" s="136" t="s">
        <v>289</v>
      </c>
      <c r="Q68" s="64">
        <f t="shared" si="12"/>
        <v>0</v>
      </c>
      <c r="R68" s="64">
        <v>0.1</v>
      </c>
      <c r="S68" s="136" t="s">
        <v>290</v>
      </c>
      <c r="T68" s="64">
        <f t="shared" si="13"/>
        <v>0.1</v>
      </c>
      <c r="U68" s="64">
        <v>0.05</v>
      </c>
      <c r="V68" s="136" t="s">
        <v>500</v>
      </c>
      <c r="W68" s="64">
        <f>T68+U68</f>
        <v>0.15000000000000002</v>
      </c>
      <c r="X68" s="64">
        <v>0.05</v>
      </c>
      <c r="Y68" s="136" t="s">
        <v>501</v>
      </c>
      <c r="Z68" s="63">
        <f>W68+X68</f>
        <v>0.2</v>
      </c>
      <c r="AA68" s="61"/>
      <c r="AB68" s="69">
        <v>260000000</v>
      </c>
      <c r="AC68" s="69">
        <v>0</v>
      </c>
      <c r="AD68" s="54"/>
    </row>
    <row r="69" spans="1:30" ht="66" customHeight="1" x14ac:dyDescent="0.35">
      <c r="A69" s="143"/>
      <c r="B69" s="143"/>
      <c r="C69" s="136" t="s">
        <v>137</v>
      </c>
      <c r="D69" s="139">
        <v>0</v>
      </c>
      <c r="E69" s="139">
        <v>0.35</v>
      </c>
      <c r="F69" s="139">
        <v>0.35</v>
      </c>
      <c r="G69" s="139">
        <v>0.3</v>
      </c>
      <c r="H69" s="64">
        <f t="shared" si="11"/>
        <v>1</v>
      </c>
      <c r="I69" s="136" t="s">
        <v>122</v>
      </c>
      <c r="J69" s="120">
        <v>5</v>
      </c>
      <c r="K69" s="136" t="s">
        <v>138</v>
      </c>
      <c r="L69" s="136" t="s">
        <v>139</v>
      </c>
      <c r="M69" s="136" t="s">
        <v>318</v>
      </c>
      <c r="N69" s="64">
        <v>0.35</v>
      </c>
      <c r="O69" s="64">
        <v>0</v>
      </c>
      <c r="P69" s="136" t="s">
        <v>291</v>
      </c>
      <c r="Q69" s="64">
        <f t="shared" si="12"/>
        <v>0</v>
      </c>
      <c r="R69" s="64">
        <v>0.05</v>
      </c>
      <c r="S69" s="136" t="s">
        <v>502</v>
      </c>
      <c r="T69" s="64">
        <f t="shared" si="13"/>
        <v>0.05</v>
      </c>
      <c r="U69" s="64">
        <v>0.05</v>
      </c>
      <c r="V69" s="136" t="s">
        <v>503</v>
      </c>
      <c r="W69" s="64">
        <f>T69+U69</f>
        <v>0.1</v>
      </c>
      <c r="X69" s="64">
        <v>0.05</v>
      </c>
      <c r="Y69" s="136" t="s">
        <v>383</v>
      </c>
      <c r="Z69" s="63">
        <f>W69+X69</f>
        <v>0.15000000000000002</v>
      </c>
      <c r="AA69" s="61"/>
      <c r="AB69" s="69">
        <v>80000000</v>
      </c>
      <c r="AC69" s="69">
        <v>0</v>
      </c>
      <c r="AD69" s="54"/>
    </row>
    <row r="70" spans="1:30" ht="44.25" customHeight="1" x14ac:dyDescent="0.35">
      <c r="A70" s="143"/>
      <c r="B70" s="143"/>
      <c r="C70" s="136" t="s">
        <v>504</v>
      </c>
      <c r="D70" s="119">
        <v>0</v>
      </c>
      <c r="E70" s="119">
        <v>1</v>
      </c>
      <c r="F70" s="119">
        <v>0</v>
      </c>
      <c r="G70" s="119">
        <v>0</v>
      </c>
      <c r="H70" s="120">
        <v>1</v>
      </c>
      <c r="I70" s="136" t="s">
        <v>122</v>
      </c>
      <c r="J70" s="120">
        <v>6</v>
      </c>
      <c r="K70" s="136" t="s">
        <v>140</v>
      </c>
      <c r="L70" s="136" t="s">
        <v>141</v>
      </c>
      <c r="M70" s="136" t="s">
        <v>318</v>
      </c>
      <c r="N70" s="162">
        <v>1</v>
      </c>
      <c r="O70" s="64">
        <v>0.05</v>
      </c>
      <c r="P70" s="136" t="s">
        <v>292</v>
      </c>
      <c r="Q70" s="64">
        <f t="shared" si="12"/>
        <v>0.05</v>
      </c>
      <c r="R70" s="64">
        <v>0.05</v>
      </c>
      <c r="S70" s="136" t="s">
        <v>505</v>
      </c>
      <c r="T70" s="64">
        <f t="shared" si="13"/>
        <v>0.1</v>
      </c>
      <c r="U70" s="64">
        <v>0.05</v>
      </c>
      <c r="V70" s="136" t="s">
        <v>327</v>
      </c>
      <c r="W70" s="64">
        <f>T70+U70</f>
        <v>0.15000000000000002</v>
      </c>
      <c r="X70" s="64">
        <v>0.05</v>
      </c>
      <c r="Y70" s="136" t="s">
        <v>384</v>
      </c>
      <c r="Z70" s="63">
        <f>W70+X70</f>
        <v>0.2</v>
      </c>
      <c r="AA70" s="61"/>
      <c r="AB70" s="69">
        <v>0</v>
      </c>
      <c r="AC70" s="69">
        <v>0</v>
      </c>
      <c r="AD70" s="54"/>
    </row>
    <row r="71" spans="1:30" ht="180" customHeight="1" x14ac:dyDescent="0.35">
      <c r="A71" s="116" t="s">
        <v>125</v>
      </c>
      <c r="B71" s="149" t="s">
        <v>313</v>
      </c>
      <c r="C71" s="136" t="s">
        <v>314</v>
      </c>
      <c r="D71" s="118">
        <v>1</v>
      </c>
      <c r="E71" s="118">
        <v>1</v>
      </c>
      <c r="F71" s="118">
        <v>2</v>
      </c>
      <c r="G71" s="118">
        <v>2</v>
      </c>
      <c r="H71" s="207">
        <f>SUM(D71:G71)</f>
        <v>6</v>
      </c>
      <c r="I71" s="136" t="s">
        <v>177</v>
      </c>
      <c r="J71" s="120">
        <v>1</v>
      </c>
      <c r="K71" s="149" t="s">
        <v>313</v>
      </c>
      <c r="L71" s="159" t="s">
        <v>314</v>
      </c>
      <c r="M71" s="159" t="s">
        <v>319</v>
      </c>
      <c r="N71" s="118">
        <v>1</v>
      </c>
      <c r="O71" s="64">
        <v>0.1</v>
      </c>
      <c r="P71" s="149" t="s">
        <v>506</v>
      </c>
      <c r="Q71" s="64">
        <f t="shared" si="12"/>
        <v>0.1</v>
      </c>
      <c r="R71" s="64">
        <v>0.1</v>
      </c>
      <c r="S71" s="208" t="s">
        <v>507</v>
      </c>
      <c r="T71" s="64">
        <f t="shared" si="13"/>
        <v>0.2</v>
      </c>
      <c r="U71" s="64">
        <v>0.2</v>
      </c>
      <c r="V71" s="209" t="s">
        <v>325</v>
      </c>
      <c r="W71" s="64">
        <f>+T71+U71</f>
        <v>0.4</v>
      </c>
      <c r="X71" s="64">
        <v>0.2</v>
      </c>
      <c r="Y71" s="209" t="s">
        <v>508</v>
      </c>
      <c r="Z71" s="90">
        <f>+W71+X71</f>
        <v>0.60000000000000009</v>
      </c>
      <c r="AA71" s="90"/>
      <c r="AB71" s="69">
        <v>0</v>
      </c>
      <c r="AC71" s="69">
        <v>0</v>
      </c>
      <c r="AD71" s="91"/>
    </row>
    <row r="72" spans="1:30" ht="126.75" customHeight="1" x14ac:dyDescent="0.35">
      <c r="A72" s="116"/>
      <c r="B72" s="149" t="s">
        <v>167</v>
      </c>
      <c r="C72" s="136" t="s">
        <v>168</v>
      </c>
      <c r="D72" s="118">
        <f>365*5</f>
        <v>1825</v>
      </c>
      <c r="E72" s="118">
        <f>365*5</f>
        <v>1825</v>
      </c>
      <c r="F72" s="118">
        <f>365*5</f>
        <v>1825</v>
      </c>
      <c r="G72" s="118">
        <f>365*5</f>
        <v>1825</v>
      </c>
      <c r="H72" s="120">
        <f>SUM(D72:G72)</f>
        <v>7300</v>
      </c>
      <c r="I72" s="136" t="s">
        <v>177</v>
      </c>
      <c r="J72" s="120">
        <v>2</v>
      </c>
      <c r="K72" s="149" t="s">
        <v>167</v>
      </c>
      <c r="L72" s="159" t="s">
        <v>180</v>
      </c>
      <c r="M72" s="159" t="s">
        <v>319</v>
      </c>
      <c r="N72" s="118">
        <f>365*5</f>
        <v>1825</v>
      </c>
      <c r="O72" s="64">
        <f>300/N72</f>
        <v>0.16438356164383561</v>
      </c>
      <c r="P72" s="209" t="s">
        <v>509</v>
      </c>
      <c r="Q72" s="64">
        <f t="shared" si="12"/>
        <v>0.16438356164383561</v>
      </c>
      <c r="R72" s="64">
        <f>305/N72</f>
        <v>0.16712328767123288</v>
      </c>
      <c r="S72" s="209" t="s">
        <v>510</v>
      </c>
      <c r="T72" s="64">
        <f t="shared" si="13"/>
        <v>0.33150684931506846</v>
      </c>
      <c r="U72" s="64">
        <f>305/N72</f>
        <v>0.16712328767123288</v>
      </c>
      <c r="V72" s="209" t="s">
        <v>511</v>
      </c>
      <c r="W72" s="64">
        <f>+T72+U72</f>
        <v>0.49863013698630132</v>
      </c>
      <c r="X72" s="64">
        <v>0.17</v>
      </c>
      <c r="Y72" s="209" t="s">
        <v>549</v>
      </c>
      <c r="Z72" s="90">
        <f>+W72+X72</f>
        <v>0.66863013698630136</v>
      </c>
      <c r="AA72" s="90"/>
      <c r="AB72" s="69">
        <v>156000000</v>
      </c>
      <c r="AC72" s="69">
        <v>684400</v>
      </c>
      <c r="AD72" s="91"/>
    </row>
    <row r="73" spans="1:30" ht="216.75" customHeight="1" x14ac:dyDescent="0.35">
      <c r="A73" s="116"/>
      <c r="B73" s="149" t="s">
        <v>169</v>
      </c>
      <c r="C73" s="136" t="s">
        <v>170</v>
      </c>
      <c r="D73" s="118">
        <v>100</v>
      </c>
      <c r="E73" s="118">
        <v>100</v>
      </c>
      <c r="F73" s="118">
        <v>100</v>
      </c>
      <c r="G73" s="118">
        <v>100</v>
      </c>
      <c r="H73" s="120">
        <f>SUM(D73:G73)</f>
        <v>400</v>
      </c>
      <c r="I73" s="136" t="s">
        <v>177</v>
      </c>
      <c r="J73" s="120">
        <v>3</v>
      </c>
      <c r="K73" s="149" t="s">
        <v>169</v>
      </c>
      <c r="L73" s="159" t="s">
        <v>181</v>
      </c>
      <c r="M73" s="159" t="s">
        <v>319</v>
      </c>
      <c r="N73" s="118">
        <v>100</v>
      </c>
      <c r="O73" s="210">
        <v>0.16700000000000001</v>
      </c>
      <c r="P73" s="208" t="s">
        <v>550</v>
      </c>
      <c r="Q73" s="210">
        <f>+N73/6/100</f>
        <v>0.16666666666666669</v>
      </c>
      <c r="R73" s="210">
        <v>0.16700000000000001</v>
      </c>
      <c r="S73" s="209" t="s">
        <v>551</v>
      </c>
      <c r="T73" s="64">
        <f t="shared" si="13"/>
        <v>0.33366666666666667</v>
      </c>
      <c r="U73" s="210">
        <v>0.16700000000000001</v>
      </c>
      <c r="V73" s="209" t="s">
        <v>512</v>
      </c>
      <c r="W73" s="64">
        <f>+T73+U73</f>
        <v>0.5006666666666667</v>
      </c>
      <c r="X73" s="210">
        <v>0.16700000000000001</v>
      </c>
      <c r="Y73" s="209" t="s">
        <v>513</v>
      </c>
      <c r="Z73" s="90">
        <f>+W73+X73</f>
        <v>0.66766666666666674</v>
      </c>
      <c r="AA73" s="90"/>
      <c r="AB73" s="69">
        <v>165466580</v>
      </c>
      <c r="AC73" s="69">
        <v>89499900</v>
      </c>
      <c r="AD73" s="91"/>
    </row>
    <row r="74" spans="1:30" ht="236.25" customHeight="1" x14ac:dyDescent="0.35">
      <c r="A74" s="116" t="s">
        <v>171</v>
      </c>
      <c r="B74" s="166" t="s">
        <v>172</v>
      </c>
      <c r="C74" s="136" t="s">
        <v>173</v>
      </c>
      <c r="D74" s="119">
        <f>365*6</f>
        <v>2190</v>
      </c>
      <c r="E74" s="119">
        <f>365*6</f>
        <v>2190</v>
      </c>
      <c r="F74" s="119">
        <f>365*6</f>
        <v>2190</v>
      </c>
      <c r="G74" s="119">
        <f>365*6</f>
        <v>2190</v>
      </c>
      <c r="H74" s="120">
        <f>SUM(D74:G74)</f>
        <v>8760</v>
      </c>
      <c r="I74" s="136" t="s">
        <v>177</v>
      </c>
      <c r="J74" s="146">
        <v>4</v>
      </c>
      <c r="K74" s="166" t="s">
        <v>178</v>
      </c>
      <c r="L74" s="159" t="s">
        <v>182</v>
      </c>
      <c r="M74" s="159" t="s">
        <v>319</v>
      </c>
      <c r="N74" s="207">
        <f>365*6</f>
        <v>2190</v>
      </c>
      <c r="O74" s="64">
        <f>369/N74</f>
        <v>0.16849315068493151</v>
      </c>
      <c r="P74" s="159" t="s">
        <v>552</v>
      </c>
      <c r="Q74" s="211">
        <f>O74</f>
        <v>0.16849315068493151</v>
      </c>
      <c r="R74" s="64">
        <f>375/N74</f>
        <v>0.17123287671232876</v>
      </c>
      <c r="S74" s="209" t="s">
        <v>553</v>
      </c>
      <c r="T74" s="64">
        <f>Q74+R74</f>
        <v>0.33972602739726027</v>
      </c>
      <c r="U74" s="64">
        <f>374/N74</f>
        <v>0.17077625570776256</v>
      </c>
      <c r="V74" s="209" t="s">
        <v>554</v>
      </c>
      <c r="W74" s="64">
        <f>+T74+U74</f>
        <v>0.51050228310502277</v>
      </c>
      <c r="X74" s="64">
        <v>0.17</v>
      </c>
      <c r="Y74" s="209" t="s">
        <v>565</v>
      </c>
      <c r="Z74" s="90">
        <f>+W74+X74</f>
        <v>0.68050228310502281</v>
      </c>
      <c r="AA74" s="90"/>
      <c r="AB74" s="70">
        <v>0</v>
      </c>
      <c r="AC74" s="70">
        <v>0</v>
      </c>
      <c r="AD74" s="91"/>
    </row>
    <row r="75" spans="1:30" ht="234" customHeight="1" x14ac:dyDescent="0.35">
      <c r="A75" s="116"/>
      <c r="B75" s="166"/>
      <c r="C75" s="136" t="s">
        <v>174</v>
      </c>
      <c r="D75" s="119">
        <v>25</v>
      </c>
      <c r="E75" s="139">
        <v>1</v>
      </c>
      <c r="F75" s="139">
        <v>1</v>
      </c>
      <c r="G75" s="139">
        <v>1</v>
      </c>
      <c r="H75" s="139">
        <v>1</v>
      </c>
      <c r="I75" s="136" t="s">
        <v>177</v>
      </c>
      <c r="J75" s="146"/>
      <c r="K75" s="166"/>
      <c r="L75" s="159" t="s">
        <v>183</v>
      </c>
      <c r="M75" s="159" t="s">
        <v>319</v>
      </c>
      <c r="N75" s="139">
        <v>1</v>
      </c>
      <c r="O75" s="211">
        <f>15*100/15/100</f>
        <v>1</v>
      </c>
      <c r="P75" s="159" t="s">
        <v>514</v>
      </c>
      <c r="Q75" s="64">
        <f>O75</f>
        <v>1</v>
      </c>
      <c r="R75" s="64">
        <f>9*100/9/100</f>
        <v>1</v>
      </c>
      <c r="S75" s="159" t="s">
        <v>515</v>
      </c>
      <c r="T75" s="64">
        <v>1</v>
      </c>
      <c r="U75" s="64">
        <v>1</v>
      </c>
      <c r="V75" s="209" t="s">
        <v>555</v>
      </c>
      <c r="W75" s="64">
        <v>1</v>
      </c>
      <c r="X75" s="64">
        <v>1</v>
      </c>
      <c r="Y75" s="209" t="s">
        <v>556</v>
      </c>
      <c r="Z75" s="92">
        <v>1</v>
      </c>
      <c r="AA75" s="92"/>
      <c r="AB75" s="72"/>
      <c r="AC75" s="72"/>
      <c r="AD75" s="91"/>
    </row>
    <row r="76" spans="1:30" ht="172.5" customHeight="1" x14ac:dyDescent="0.35">
      <c r="A76" s="116"/>
      <c r="B76" s="136" t="s">
        <v>175</v>
      </c>
      <c r="C76" s="136" t="s">
        <v>176</v>
      </c>
      <c r="D76" s="119">
        <v>365</v>
      </c>
      <c r="E76" s="119">
        <v>1251</v>
      </c>
      <c r="F76" s="119">
        <v>1251</v>
      </c>
      <c r="G76" s="119">
        <v>1251</v>
      </c>
      <c r="H76" s="120">
        <f>SUM(D76:G76)</f>
        <v>4118</v>
      </c>
      <c r="I76" s="136" t="s">
        <v>177</v>
      </c>
      <c r="J76" s="120">
        <v>5</v>
      </c>
      <c r="K76" s="136" t="s">
        <v>179</v>
      </c>
      <c r="L76" s="159" t="s">
        <v>184</v>
      </c>
      <c r="M76" s="159" t="s">
        <v>319</v>
      </c>
      <c r="N76" s="119">
        <v>1251</v>
      </c>
      <c r="O76" s="64">
        <f>207/N76</f>
        <v>0.16546762589928057</v>
      </c>
      <c r="P76" s="159" t="s">
        <v>516</v>
      </c>
      <c r="Q76" s="64">
        <f>O76</f>
        <v>0.16546762589928057</v>
      </c>
      <c r="R76" s="64">
        <f>210/N76</f>
        <v>0.16786570743405277</v>
      </c>
      <c r="S76" s="209" t="s">
        <v>517</v>
      </c>
      <c r="T76" s="64">
        <f>Q76+R76</f>
        <v>0.33333333333333337</v>
      </c>
      <c r="U76" s="64">
        <f>207/N76</f>
        <v>0.16546762589928057</v>
      </c>
      <c r="V76" s="159" t="s">
        <v>518</v>
      </c>
      <c r="W76" s="64">
        <f>+T76+U76</f>
        <v>0.49880095923261392</v>
      </c>
      <c r="X76" s="64">
        <v>0.17</v>
      </c>
      <c r="Y76" s="159" t="s">
        <v>519</v>
      </c>
      <c r="Z76" s="90">
        <f>+W76+X76</f>
        <v>0.66880095923261396</v>
      </c>
      <c r="AA76" s="90"/>
      <c r="AB76" s="69">
        <v>0</v>
      </c>
      <c r="AC76" s="69">
        <v>0</v>
      </c>
      <c r="AD76" s="91"/>
    </row>
    <row r="77" spans="1:30" ht="84" customHeight="1" x14ac:dyDescent="0.35">
      <c r="A77" s="116" t="s">
        <v>185</v>
      </c>
      <c r="B77" s="136" t="s">
        <v>186</v>
      </c>
      <c r="C77" s="136" t="s">
        <v>187</v>
      </c>
      <c r="D77" s="139">
        <v>0.3</v>
      </c>
      <c r="E77" s="139">
        <v>0.2</v>
      </c>
      <c r="F77" s="139">
        <v>0.3</v>
      </c>
      <c r="G77" s="139">
        <v>0.2</v>
      </c>
      <c r="H77" s="140">
        <f>SUM(D77:G77)</f>
        <v>1</v>
      </c>
      <c r="I77" s="136" t="s">
        <v>195</v>
      </c>
      <c r="J77" s="120">
        <v>1</v>
      </c>
      <c r="K77" s="117" t="s">
        <v>196</v>
      </c>
      <c r="L77" s="136" t="s">
        <v>201</v>
      </c>
      <c r="M77" s="136" t="s">
        <v>319</v>
      </c>
      <c r="N77" s="140">
        <v>0.2</v>
      </c>
      <c r="O77" s="64">
        <v>0.25</v>
      </c>
      <c r="P77" s="212" t="s">
        <v>338</v>
      </c>
      <c r="Q77" s="140">
        <f t="shared" ref="Q77:Q82" si="14">+O77</f>
        <v>0.25</v>
      </c>
      <c r="R77" s="140">
        <v>0.15</v>
      </c>
      <c r="S77" s="212" t="s">
        <v>566</v>
      </c>
      <c r="T77" s="140">
        <f>Q77+R77</f>
        <v>0.4</v>
      </c>
      <c r="U77" s="140">
        <v>0.17</v>
      </c>
      <c r="V77" s="212" t="s">
        <v>567</v>
      </c>
      <c r="W77" s="140">
        <f>+O77+R77+U77</f>
        <v>0.57000000000000006</v>
      </c>
      <c r="X77" s="140">
        <v>0.1</v>
      </c>
      <c r="Y77" s="212" t="s">
        <v>568</v>
      </c>
      <c r="Z77" s="76">
        <f>+X77+U77+R77+O77</f>
        <v>0.67</v>
      </c>
      <c r="AA77" s="76"/>
      <c r="AB77" s="69">
        <v>1398000000</v>
      </c>
      <c r="AC77" s="69">
        <v>0</v>
      </c>
      <c r="AD77" s="77"/>
    </row>
    <row r="78" spans="1:30" ht="126" customHeight="1" x14ac:dyDescent="0.35">
      <c r="A78" s="116"/>
      <c r="B78" s="136" t="s">
        <v>188</v>
      </c>
      <c r="C78" s="136" t="s">
        <v>187</v>
      </c>
      <c r="D78" s="139">
        <v>0.25</v>
      </c>
      <c r="E78" s="139">
        <v>0.25</v>
      </c>
      <c r="F78" s="139">
        <v>0.25</v>
      </c>
      <c r="G78" s="139">
        <v>0.25</v>
      </c>
      <c r="H78" s="140">
        <f>SUM(D78:G78)</f>
        <v>1</v>
      </c>
      <c r="I78" s="136" t="s">
        <v>195</v>
      </c>
      <c r="J78" s="120">
        <v>2</v>
      </c>
      <c r="K78" s="117" t="s">
        <v>197</v>
      </c>
      <c r="L78" s="136" t="s">
        <v>201</v>
      </c>
      <c r="M78" s="136" t="s">
        <v>319</v>
      </c>
      <c r="N78" s="140">
        <v>0.25</v>
      </c>
      <c r="O78" s="64">
        <v>0.4</v>
      </c>
      <c r="P78" s="212" t="s">
        <v>339</v>
      </c>
      <c r="Q78" s="140">
        <f t="shared" si="14"/>
        <v>0.4</v>
      </c>
      <c r="R78" s="140">
        <v>0.2</v>
      </c>
      <c r="S78" s="212" t="s">
        <v>569</v>
      </c>
      <c r="T78" s="140">
        <f>Q78+R78</f>
        <v>0.60000000000000009</v>
      </c>
      <c r="U78" s="140">
        <v>0.12</v>
      </c>
      <c r="V78" s="212" t="s">
        <v>520</v>
      </c>
      <c r="W78" s="140">
        <f>+O78+R78+U78</f>
        <v>0.72000000000000008</v>
      </c>
      <c r="X78" s="213">
        <v>9.5000000000000001E-2</v>
      </c>
      <c r="Y78" s="212" t="s">
        <v>570</v>
      </c>
      <c r="Z78" s="93">
        <f>+X78+U78+R78+O78</f>
        <v>0.81500000000000006</v>
      </c>
      <c r="AA78" s="93"/>
      <c r="AB78" s="69">
        <v>0</v>
      </c>
      <c r="AC78" s="69">
        <v>0</v>
      </c>
      <c r="AD78" s="94"/>
    </row>
    <row r="79" spans="1:30" ht="60.75" customHeight="1" x14ac:dyDescent="0.35">
      <c r="A79" s="116"/>
      <c r="B79" s="136" t="s">
        <v>189</v>
      </c>
      <c r="C79" s="136" t="s">
        <v>190</v>
      </c>
      <c r="D79" s="139">
        <v>0.99</v>
      </c>
      <c r="E79" s="139">
        <v>0.99</v>
      </c>
      <c r="F79" s="139">
        <v>0.99</v>
      </c>
      <c r="G79" s="139">
        <v>0.99</v>
      </c>
      <c r="H79" s="140">
        <v>0.99</v>
      </c>
      <c r="I79" s="136" t="s">
        <v>195</v>
      </c>
      <c r="J79" s="120">
        <v>3</v>
      </c>
      <c r="K79" s="117" t="s">
        <v>198</v>
      </c>
      <c r="L79" s="136" t="s">
        <v>190</v>
      </c>
      <c r="M79" s="136" t="s">
        <v>319</v>
      </c>
      <c r="N79" s="140">
        <v>0.99</v>
      </c>
      <c r="O79" s="64">
        <v>0.99</v>
      </c>
      <c r="P79" s="212" t="s">
        <v>521</v>
      </c>
      <c r="Q79" s="140">
        <f t="shared" si="14"/>
        <v>0.99</v>
      </c>
      <c r="R79" s="140">
        <v>0.99</v>
      </c>
      <c r="S79" s="212" t="s">
        <v>340</v>
      </c>
      <c r="T79" s="140">
        <v>0.99</v>
      </c>
      <c r="U79" s="140">
        <v>0.99</v>
      </c>
      <c r="V79" s="212" t="s">
        <v>522</v>
      </c>
      <c r="W79" s="140">
        <v>0.99</v>
      </c>
      <c r="X79" s="140">
        <v>0.99</v>
      </c>
      <c r="Y79" s="212" t="s">
        <v>571</v>
      </c>
      <c r="Z79" s="95">
        <v>0.99</v>
      </c>
      <c r="AA79" s="95"/>
      <c r="AB79" s="69">
        <v>4606665570</v>
      </c>
      <c r="AC79" s="69">
        <v>3116794422</v>
      </c>
      <c r="AD79" s="77"/>
    </row>
    <row r="80" spans="1:30" ht="196.5" customHeight="1" x14ac:dyDescent="0.35">
      <c r="A80" s="116"/>
      <c r="B80" s="136" t="s">
        <v>191</v>
      </c>
      <c r="C80" s="136" t="s">
        <v>192</v>
      </c>
      <c r="D80" s="139">
        <v>0.4</v>
      </c>
      <c r="E80" s="139">
        <v>0.2</v>
      </c>
      <c r="F80" s="139">
        <v>0.2</v>
      </c>
      <c r="G80" s="139">
        <v>0.2</v>
      </c>
      <c r="H80" s="140">
        <f>SUM(D80:G80)</f>
        <v>1</v>
      </c>
      <c r="I80" s="136" t="s">
        <v>195</v>
      </c>
      <c r="J80" s="120">
        <v>4</v>
      </c>
      <c r="K80" s="117" t="s">
        <v>199</v>
      </c>
      <c r="L80" s="136" t="s">
        <v>192</v>
      </c>
      <c r="M80" s="136" t="s">
        <v>319</v>
      </c>
      <c r="N80" s="140">
        <v>0.2</v>
      </c>
      <c r="O80" s="64">
        <v>0.15</v>
      </c>
      <c r="P80" s="212" t="s">
        <v>572</v>
      </c>
      <c r="Q80" s="140">
        <f t="shared" si="14"/>
        <v>0.15</v>
      </c>
      <c r="R80" s="140">
        <v>0.25</v>
      </c>
      <c r="S80" s="212" t="s">
        <v>573</v>
      </c>
      <c r="T80" s="140">
        <f>Q80+R80</f>
        <v>0.4</v>
      </c>
      <c r="U80" s="140">
        <v>0.1</v>
      </c>
      <c r="V80" s="283" t="s">
        <v>574</v>
      </c>
      <c r="W80" s="140">
        <f>+O80+R80+U80</f>
        <v>0.5</v>
      </c>
      <c r="X80" s="181">
        <v>0.25</v>
      </c>
      <c r="Y80" s="283" t="s">
        <v>575</v>
      </c>
      <c r="Z80" s="84">
        <f>W80+X80</f>
        <v>0.75</v>
      </c>
      <c r="AA80" s="84"/>
      <c r="AB80" s="69">
        <v>0</v>
      </c>
      <c r="AC80" s="69">
        <v>0</v>
      </c>
      <c r="AD80" s="86"/>
    </row>
    <row r="81" spans="1:30" ht="81.75" customHeight="1" x14ac:dyDescent="0.35">
      <c r="A81" s="116"/>
      <c r="B81" s="136" t="s">
        <v>193</v>
      </c>
      <c r="C81" s="136" t="s">
        <v>194</v>
      </c>
      <c r="D81" s="139">
        <v>0.25</v>
      </c>
      <c r="E81" s="139">
        <v>0.25</v>
      </c>
      <c r="F81" s="139">
        <v>0.3</v>
      </c>
      <c r="G81" s="139">
        <v>0.2</v>
      </c>
      <c r="H81" s="140">
        <f>SUM(D81:G81)</f>
        <v>1</v>
      </c>
      <c r="I81" s="136" t="s">
        <v>195</v>
      </c>
      <c r="J81" s="120">
        <v>5</v>
      </c>
      <c r="K81" s="117" t="s">
        <v>200</v>
      </c>
      <c r="L81" s="136" t="s">
        <v>202</v>
      </c>
      <c r="M81" s="136" t="s">
        <v>319</v>
      </c>
      <c r="N81" s="140">
        <v>0.25</v>
      </c>
      <c r="O81" s="64">
        <v>0.16</v>
      </c>
      <c r="P81" s="212" t="s">
        <v>523</v>
      </c>
      <c r="Q81" s="140">
        <f t="shared" si="14"/>
        <v>0.16</v>
      </c>
      <c r="R81" s="140">
        <v>0.2</v>
      </c>
      <c r="S81" s="212" t="s">
        <v>576</v>
      </c>
      <c r="T81" s="140">
        <f>R81+O81</f>
        <v>0.36</v>
      </c>
      <c r="U81" s="140">
        <v>0.16</v>
      </c>
      <c r="V81" s="212" t="s">
        <v>524</v>
      </c>
      <c r="W81" s="140">
        <f>+O81+R81+U81</f>
        <v>0.52</v>
      </c>
      <c r="X81" s="140">
        <v>0.2</v>
      </c>
      <c r="Y81" s="212" t="s">
        <v>577</v>
      </c>
      <c r="Z81" s="76">
        <f>+X81+U81+R81+O81</f>
        <v>0.72000000000000008</v>
      </c>
      <c r="AA81" s="76"/>
      <c r="AB81" s="69">
        <v>274000000</v>
      </c>
      <c r="AC81" s="69">
        <v>0</v>
      </c>
      <c r="AD81" s="77"/>
    </row>
    <row r="82" spans="1:30" ht="46.5" customHeight="1" x14ac:dyDescent="0.35">
      <c r="A82" s="143" t="s">
        <v>185</v>
      </c>
      <c r="B82" s="143" t="s">
        <v>203</v>
      </c>
      <c r="C82" s="166" t="s">
        <v>204</v>
      </c>
      <c r="D82" s="214">
        <v>1</v>
      </c>
      <c r="E82" s="214">
        <v>1</v>
      </c>
      <c r="F82" s="214">
        <v>1</v>
      </c>
      <c r="G82" s="214">
        <v>1</v>
      </c>
      <c r="H82" s="214">
        <f>SUM(D82:G83)</f>
        <v>4</v>
      </c>
      <c r="I82" s="123" t="s">
        <v>205</v>
      </c>
      <c r="J82" s="146">
        <v>1</v>
      </c>
      <c r="K82" s="123" t="s">
        <v>206</v>
      </c>
      <c r="L82" s="123" t="s">
        <v>525</v>
      </c>
      <c r="M82" s="121" t="s">
        <v>319</v>
      </c>
      <c r="N82" s="215">
        <v>1</v>
      </c>
      <c r="O82" s="216">
        <v>0.17</v>
      </c>
      <c r="P82" s="123" t="s">
        <v>526</v>
      </c>
      <c r="Q82" s="216">
        <f t="shared" si="14"/>
        <v>0.17</v>
      </c>
      <c r="R82" s="216">
        <v>0.17</v>
      </c>
      <c r="S82" s="123" t="s">
        <v>294</v>
      </c>
      <c r="T82" s="216">
        <f>+O82+R82</f>
        <v>0.34</v>
      </c>
      <c r="U82" s="216">
        <v>0.17</v>
      </c>
      <c r="V82" s="123" t="s">
        <v>527</v>
      </c>
      <c r="W82" s="216">
        <f>+T82+U82</f>
        <v>0.51</v>
      </c>
      <c r="X82" s="216">
        <v>0.17</v>
      </c>
      <c r="Y82" s="123" t="s">
        <v>385</v>
      </c>
      <c r="Z82" s="96">
        <f>W82+X82</f>
        <v>0.68</v>
      </c>
      <c r="AA82" s="96"/>
      <c r="AB82" s="97">
        <v>60582560</v>
      </c>
      <c r="AC82" s="97">
        <v>52118800</v>
      </c>
      <c r="AD82" s="98"/>
    </row>
    <row r="83" spans="1:30" ht="49" customHeight="1" x14ac:dyDescent="0.35">
      <c r="A83" s="143"/>
      <c r="B83" s="143"/>
      <c r="C83" s="166"/>
      <c r="D83" s="214"/>
      <c r="E83" s="214"/>
      <c r="F83" s="214"/>
      <c r="G83" s="214"/>
      <c r="H83" s="214"/>
      <c r="I83" s="123"/>
      <c r="J83" s="146"/>
      <c r="K83" s="123"/>
      <c r="L83" s="123"/>
      <c r="M83" s="129"/>
      <c r="N83" s="215"/>
      <c r="O83" s="216"/>
      <c r="P83" s="123"/>
      <c r="Q83" s="216"/>
      <c r="R83" s="216"/>
      <c r="S83" s="123"/>
      <c r="T83" s="216"/>
      <c r="U83" s="216">
        <v>0.17</v>
      </c>
      <c r="V83" s="123" t="s">
        <v>354</v>
      </c>
      <c r="W83" s="216">
        <f>+T83+U83</f>
        <v>0.17</v>
      </c>
      <c r="X83" s="216"/>
      <c r="Y83" s="123"/>
      <c r="Z83" s="96"/>
      <c r="AA83" s="96"/>
      <c r="AB83" s="97"/>
      <c r="AC83" s="97"/>
      <c r="AD83" s="98"/>
    </row>
    <row r="84" spans="1:30" ht="177" customHeight="1" x14ac:dyDescent="0.35">
      <c r="A84" s="143"/>
      <c r="B84" s="143"/>
      <c r="C84" s="160" t="s">
        <v>209</v>
      </c>
      <c r="D84" s="217">
        <v>0</v>
      </c>
      <c r="E84" s="217">
        <v>0</v>
      </c>
      <c r="F84" s="217">
        <v>0</v>
      </c>
      <c r="G84" s="217">
        <v>1</v>
      </c>
      <c r="H84" s="218">
        <f>SUM(D84:G84)</f>
        <v>1</v>
      </c>
      <c r="I84" s="219" t="s">
        <v>205</v>
      </c>
      <c r="J84" s="220">
        <v>2</v>
      </c>
      <c r="K84" s="221" t="s">
        <v>207</v>
      </c>
      <c r="L84" s="221" t="s">
        <v>208</v>
      </c>
      <c r="M84" s="219" t="s">
        <v>319</v>
      </c>
      <c r="N84" s="222">
        <v>1</v>
      </c>
      <c r="O84" s="223">
        <v>0.5</v>
      </c>
      <c r="P84" s="221" t="s">
        <v>295</v>
      </c>
      <c r="Q84" s="223">
        <f>O84</f>
        <v>0.5</v>
      </c>
      <c r="R84" s="223">
        <v>0.5</v>
      </c>
      <c r="S84" s="219" t="s">
        <v>310</v>
      </c>
      <c r="T84" s="223">
        <f>Q84+R84</f>
        <v>1</v>
      </c>
      <c r="U84" s="64">
        <v>0</v>
      </c>
      <c r="V84" s="160" t="s">
        <v>528</v>
      </c>
      <c r="W84" s="211">
        <f>+T84+U84</f>
        <v>1</v>
      </c>
      <c r="X84" s="64"/>
      <c r="Y84" s="160" t="s">
        <v>386</v>
      </c>
      <c r="Z84" s="99">
        <v>1</v>
      </c>
      <c r="AA84" s="99"/>
      <c r="AB84" s="100">
        <v>18500000</v>
      </c>
      <c r="AC84" s="100">
        <v>0</v>
      </c>
      <c r="AD84" s="101"/>
    </row>
    <row r="85" spans="1:30" ht="30.75" customHeight="1" x14ac:dyDescent="0.35">
      <c r="A85" s="224" t="s">
        <v>529</v>
      </c>
      <c r="B85" s="225" t="s">
        <v>218</v>
      </c>
      <c r="C85" s="136" t="s">
        <v>219</v>
      </c>
      <c r="D85" s="226">
        <v>1</v>
      </c>
      <c r="E85" s="226">
        <v>0</v>
      </c>
      <c r="F85" s="226">
        <v>0</v>
      </c>
      <c r="G85" s="226">
        <v>0</v>
      </c>
      <c r="H85" s="226">
        <f t="shared" ref="H85:H93" si="15">SUM(D85:G85)</f>
        <v>1</v>
      </c>
      <c r="I85" s="136" t="s">
        <v>215</v>
      </c>
      <c r="J85" s="122">
        <v>1</v>
      </c>
      <c r="K85" s="121" t="s">
        <v>362</v>
      </c>
      <c r="L85" s="123" t="s">
        <v>352</v>
      </c>
      <c r="M85" s="167" t="s">
        <v>318</v>
      </c>
      <c r="N85" s="215">
        <v>3</v>
      </c>
      <c r="O85" s="126">
        <v>0.05</v>
      </c>
      <c r="P85" s="227" t="s">
        <v>359</v>
      </c>
      <c r="Q85" s="126">
        <f>O85</f>
        <v>0.05</v>
      </c>
      <c r="R85" s="126">
        <v>0.1</v>
      </c>
      <c r="S85" s="227" t="s">
        <v>530</v>
      </c>
      <c r="T85" s="126">
        <f>Q85+R85</f>
        <v>0.15000000000000002</v>
      </c>
      <c r="U85" s="126">
        <v>0.1</v>
      </c>
      <c r="V85" s="227" t="s">
        <v>361</v>
      </c>
      <c r="W85" s="126">
        <f>T85+U85</f>
        <v>0.25</v>
      </c>
      <c r="X85" s="126">
        <v>0.1</v>
      </c>
      <c r="Y85" s="227" t="s">
        <v>531</v>
      </c>
      <c r="Z85" s="87">
        <f>W85+X85</f>
        <v>0.35</v>
      </c>
      <c r="AA85" s="87"/>
      <c r="AB85" s="70">
        <v>1229510410</v>
      </c>
      <c r="AC85" s="70">
        <v>43707733</v>
      </c>
      <c r="AD85" s="56"/>
    </row>
    <row r="86" spans="1:30" ht="36" customHeight="1" x14ac:dyDescent="0.35">
      <c r="A86" s="224"/>
      <c r="B86" s="228"/>
      <c r="C86" s="167" t="s">
        <v>220</v>
      </c>
      <c r="D86" s="229">
        <v>0</v>
      </c>
      <c r="E86" s="229">
        <v>2</v>
      </c>
      <c r="F86" s="229">
        <v>4</v>
      </c>
      <c r="G86" s="229">
        <v>2</v>
      </c>
      <c r="H86" s="230">
        <f t="shared" si="15"/>
        <v>8</v>
      </c>
      <c r="I86" s="121" t="s">
        <v>215</v>
      </c>
      <c r="J86" s="130"/>
      <c r="K86" s="156"/>
      <c r="L86" s="123"/>
      <c r="M86" s="169"/>
      <c r="N86" s="215"/>
      <c r="O86" s="133"/>
      <c r="P86" s="231"/>
      <c r="Q86" s="133"/>
      <c r="R86" s="133"/>
      <c r="S86" s="231"/>
      <c r="T86" s="133"/>
      <c r="U86" s="133"/>
      <c r="V86" s="231"/>
      <c r="W86" s="133"/>
      <c r="X86" s="133"/>
      <c r="Y86" s="231"/>
      <c r="Z86" s="89"/>
      <c r="AA86" s="89"/>
      <c r="AB86" s="71"/>
      <c r="AC86" s="71"/>
      <c r="AD86" s="60"/>
    </row>
    <row r="87" spans="1:30" ht="47.25" customHeight="1" x14ac:dyDescent="0.35">
      <c r="A87" s="224"/>
      <c r="B87" s="232"/>
      <c r="C87" s="169"/>
      <c r="D87" s="233"/>
      <c r="E87" s="233"/>
      <c r="F87" s="233"/>
      <c r="G87" s="233"/>
      <c r="H87" s="234"/>
      <c r="I87" s="129"/>
      <c r="J87" s="142"/>
      <c r="K87" s="129"/>
      <c r="L87" s="159" t="s">
        <v>360</v>
      </c>
      <c r="M87" s="235" t="s">
        <v>318</v>
      </c>
      <c r="N87" s="236">
        <v>1</v>
      </c>
      <c r="O87" s="223">
        <v>0.05</v>
      </c>
      <c r="P87" s="237" t="s">
        <v>532</v>
      </c>
      <c r="Q87" s="223">
        <f>O87</f>
        <v>0.05</v>
      </c>
      <c r="R87" s="223">
        <v>0.1</v>
      </c>
      <c r="S87" s="237" t="s">
        <v>533</v>
      </c>
      <c r="T87" s="223">
        <f>Q87+R87</f>
        <v>0.15000000000000002</v>
      </c>
      <c r="U87" s="223">
        <v>0.15</v>
      </c>
      <c r="V87" s="237" t="s">
        <v>534</v>
      </c>
      <c r="W87" s="223">
        <f>T87+U87</f>
        <v>0.30000000000000004</v>
      </c>
      <c r="X87" s="223">
        <v>0.15</v>
      </c>
      <c r="Y87" s="237" t="s">
        <v>535</v>
      </c>
      <c r="Z87" s="102">
        <f t="shared" ref="Z87:Z92" si="16">W87+X87</f>
        <v>0.45000000000000007</v>
      </c>
      <c r="AA87" s="62"/>
      <c r="AB87" s="72"/>
      <c r="AC87" s="72"/>
      <c r="AD87" s="54"/>
    </row>
    <row r="88" spans="1:30" ht="61.5" customHeight="1" x14ac:dyDescent="0.35">
      <c r="A88" s="224"/>
      <c r="B88" s="143" t="s">
        <v>221</v>
      </c>
      <c r="C88" s="159" t="s">
        <v>222</v>
      </c>
      <c r="D88" s="118">
        <v>1</v>
      </c>
      <c r="E88" s="238">
        <v>0</v>
      </c>
      <c r="F88" s="238">
        <v>0</v>
      </c>
      <c r="G88" s="238">
        <v>0</v>
      </c>
      <c r="H88" s="207">
        <f t="shared" si="15"/>
        <v>1</v>
      </c>
      <c r="I88" s="136" t="s">
        <v>215</v>
      </c>
      <c r="J88" s="146">
        <v>2</v>
      </c>
      <c r="K88" s="143" t="s">
        <v>221</v>
      </c>
      <c r="L88" s="159" t="s">
        <v>315</v>
      </c>
      <c r="M88" s="160"/>
      <c r="N88" s="239">
        <v>1</v>
      </c>
      <c r="O88" s="64">
        <v>0</v>
      </c>
      <c r="P88" s="236" t="s">
        <v>296</v>
      </c>
      <c r="Q88" s="64">
        <v>0</v>
      </c>
      <c r="R88" s="64">
        <v>0</v>
      </c>
      <c r="S88" s="236" t="s">
        <v>296</v>
      </c>
      <c r="T88" s="64">
        <v>0</v>
      </c>
      <c r="U88" s="64">
        <v>0.2</v>
      </c>
      <c r="V88" s="136" t="s">
        <v>536</v>
      </c>
      <c r="W88" s="64">
        <f t="shared" ref="W88:W94" si="17">T88+U88</f>
        <v>0.2</v>
      </c>
      <c r="X88" s="64">
        <v>0.15</v>
      </c>
      <c r="Y88" s="136" t="s">
        <v>389</v>
      </c>
      <c r="Z88" s="62">
        <f t="shared" si="16"/>
        <v>0.35</v>
      </c>
      <c r="AA88" s="61"/>
      <c r="AB88" s="70">
        <v>620000000</v>
      </c>
      <c r="AC88" s="70">
        <v>460835700</v>
      </c>
      <c r="AD88" s="54"/>
    </row>
    <row r="89" spans="1:30" ht="71.25" customHeight="1" x14ac:dyDescent="0.35">
      <c r="A89" s="224"/>
      <c r="B89" s="143"/>
      <c r="C89" s="136" t="s">
        <v>223</v>
      </c>
      <c r="D89" s="118">
        <v>720</v>
      </c>
      <c r="E89" s="118">
        <v>720</v>
      </c>
      <c r="F89" s="118">
        <v>720</v>
      </c>
      <c r="G89" s="118">
        <v>720</v>
      </c>
      <c r="H89" s="120">
        <f t="shared" si="15"/>
        <v>2880</v>
      </c>
      <c r="I89" s="136" t="s">
        <v>215</v>
      </c>
      <c r="J89" s="146"/>
      <c r="K89" s="143"/>
      <c r="L89" s="136" t="s">
        <v>223</v>
      </c>
      <c r="M89" s="136"/>
      <c r="N89" s="239">
        <v>720</v>
      </c>
      <c r="O89" s="64">
        <v>0.16</v>
      </c>
      <c r="P89" s="136" t="s">
        <v>537</v>
      </c>
      <c r="Q89" s="64">
        <f>O89</f>
        <v>0.16</v>
      </c>
      <c r="R89" s="64">
        <v>0.12</v>
      </c>
      <c r="S89" s="136" t="s">
        <v>538</v>
      </c>
      <c r="T89" s="64">
        <f>Q89+R89</f>
        <v>0.28000000000000003</v>
      </c>
      <c r="U89" s="64">
        <v>0.14000000000000001</v>
      </c>
      <c r="V89" s="136" t="s">
        <v>578</v>
      </c>
      <c r="W89" s="64">
        <f t="shared" si="17"/>
        <v>0.42000000000000004</v>
      </c>
      <c r="X89" s="64">
        <v>0.19</v>
      </c>
      <c r="Y89" s="136" t="s">
        <v>579</v>
      </c>
      <c r="Z89" s="53">
        <f t="shared" si="16"/>
        <v>0.6100000000000001</v>
      </c>
      <c r="AA89" s="53"/>
      <c r="AB89" s="71"/>
      <c r="AC89" s="71"/>
      <c r="AD89" s="54"/>
    </row>
    <row r="90" spans="1:30" ht="42" customHeight="1" x14ac:dyDescent="0.35">
      <c r="A90" s="224"/>
      <c r="B90" s="143"/>
      <c r="C90" s="123" t="s">
        <v>224</v>
      </c>
      <c r="D90" s="145">
        <v>2</v>
      </c>
      <c r="E90" s="145">
        <v>2</v>
      </c>
      <c r="F90" s="145">
        <v>2</v>
      </c>
      <c r="G90" s="145">
        <v>2</v>
      </c>
      <c r="H90" s="240">
        <f t="shared" si="15"/>
        <v>8</v>
      </c>
      <c r="I90" s="121" t="s">
        <v>215</v>
      </c>
      <c r="J90" s="146"/>
      <c r="K90" s="143"/>
      <c r="L90" s="136" t="s">
        <v>224</v>
      </c>
      <c r="M90" s="136"/>
      <c r="N90" s="239">
        <v>2</v>
      </c>
      <c r="O90" s="64">
        <v>0</v>
      </c>
      <c r="P90" s="136" t="s">
        <v>297</v>
      </c>
      <c r="Q90" s="64">
        <f>O90</f>
        <v>0</v>
      </c>
      <c r="R90" s="64">
        <v>0.5</v>
      </c>
      <c r="S90" s="136" t="s">
        <v>539</v>
      </c>
      <c r="T90" s="64">
        <f>Q90+R90</f>
        <v>0.5</v>
      </c>
      <c r="U90" s="64">
        <v>0</v>
      </c>
      <c r="V90" s="136" t="s">
        <v>353</v>
      </c>
      <c r="W90" s="64">
        <f t="shared" si="17"/>
        <v>0.5</v>
      </c>
      <c r="X90" s="64">
        <v>0</v>
      </c>
      <c r="Y90" s="136" t="s">
        <v>390</v>
      </c>
      <c r="Z90" s="53">
        <f t="shared" si="16"/>
        <v>0.5</v>
      </c>
      <c r="AA90" s="53"/>
      <c r="AB90" s="71"/>
      <c r="AC90" s="71"/>
      <c r="AD90" s="54"/>
    </row>
    <row r="91" spans="1:30" ht="47.25" customHeight="1" x14ac:dyDescent="0.35">
      <c r="A91" s="224"/>
      <c r="B91" s="143"/>
      <c r="C91" s="123"/>
      <c r="D91" s="145"/>
      <c r="E91" s="145"/>
      <c r="F91" s="145"/>
      <c r="G91" s="145"/>
      <c r="H91" s="240"/>
      <c r="I91" s="156"/>
      <c r="J91" s="146"/>
      <c r="K91" s="143"/>
      <c r="L91" s="136" t="s">
        <v>326</v>
      </c>
      <c r="M91" s="136"/>
      <c r="N91" s="239">
        <v>7</v>
      </c>
      <c r="O91" s="64">
        <v>0</v>
      </c>
      <c r="P91" s="136" t="s">
        <v>536</v>
      </c>
      <c r="Q91" s="64">
        <f>O91</f>
        <v>0</v>
      </c>
      <c r="R91" s="64">
        <v>0</v>
      </c>
      <c r="S91" s="136" t="s">
        <v>536</v>
      </c>
      <c r="T91" s="64">
        <f>Q91+R91</f>
        <v>0</v>
      </c>
      <c r="U91" s="64">
        <v>0.1</v>
      </c>
      <c r="V91" s="136" t="s">
        <v>580</v>
      </c>
      <c r="W91" s="64">
        <f t="shared" si="17"/>
        <v>0.1</v>
      </c>
      <c r="X91" s="64">
        <v>0.15</v>
      </c>
      <c r="Y91" s="136" t="s">
        <v>581</v>
      </c>
      <c r="Z91" s="62">
        <f t="shared" si="16"/>
        <v>0.25</v>
      </c>
      <c r="AA91" s="62"/>
      <c r="AB91" s="71"/>
      <c r="AC91" s="71"/>
      <c r="AD91" s="54"/>
    </row>
    <row r="92" spans="1:30" ht="55.5" customHeight="1" x14ac:dyDescent="0.35">
      <c r="A92" s="224"/>
      <c r="B92" s="143"/>
      <c r="C92" s="123"/>
      <c r="D92" s="145"/>
      <c r="E92" s="145"/>
      <c r="F92" s="145"/>
      <c r="G92" s="145"/>
      <c r="H92" s="240"/>
      <c r="I92" s="129"/>
      <c r="J92" s="146"/>
      <c r="K92" s="143"/>
      <c r="L92" s="160" t="s">
        <v>316</v>
      </c>
      <c r="M92" s="239"/>
      <c r="N92" s="239">
        <v>1</v>
      </c>
      <c r="O92" s="64">
        <v>0</v>
      </c>
      <c r="P92" s="160" t="s">
        <v>296</v>
      </c>
      <c r="Q92" s="64">
        <v>0</v>
      </c>
      <c r="R92" s="64">
        <v>0</v>
      </c>
      <c r="S92" s="160" t="s">
        <v>296</v>
      </c>
      <c r="T92" s="64">
        <v>0</v>
      </c>
      <c r="U92" s="64">
        <v>0.2</v>
      </c>
      <c r="V92" s="136" t="s">
        <v>536</v>
      </c>
      <c r="W92" s="64">
        <f t="shared" si="17"/>
        <v>0.2</v>
      </c>
      <c r="X92" s="64">
        <v>0</v>
      </c>
      <c r="Y92" s="136" t="s">
        <v>391</v>
      </c>
      <c r="Z92" s="62">
        <f t="shared" si="16"/>
        <v>0.2</v>
      </c>
      <c r="AA92" s="62"/>
      <c r="AB92" s="72"/>
      <c r="AC92" s="72"/>
      <c r="AD92" s="54"/>
    </row>
    <row r="93" spans="1:30" ht="222.75" customHeight="1" x14ac:dyDescent="0.35">
      <c r="A93" s="224"/>
      <c r="B93" s="143" t="s">
        <v>225</v>
      </c>
      <c r="C93" s="123" t="s">
        <v>226</v>
      </c>
      <c r="D93" s="145">
        <v>1</v>
      </c>
      <c r="E93" s="145">
        <v>0</v>
      </c>
      <c r="F93" s="145">
        <v>0</v>
      </c>
      <c r="G93" s="145">
        <v>0</v>
      </c>
      <c r="H93" s="240">
        <f t="shared" si="15"/>
        <v>1</v>
      </c>
      <c r="I93" s="121" t="s">
        <v>215</v>
      </c>
      <c r="J93" s="146">
        <v>3</v>
      </c>
      <c r="K93" s="123" t="s">
        <v>250</v>
      </c>
      <c r="L93" s="136" t="s">
        <v>227</v>
      </c>
      <c r="M93" s="136"/>
      <c r="N93" s="241">
        <v>0.95</v>
      </c>
      <c r="O93" s="242">
        <v>0.05</v>
      </c>
      <c r="P93" s="160" t="s">
        <v>582</v>
      </c>
      <c r="Q93" s="243">
        <f>O93</f>
        <v>0.05</v>
      </c>
      <c r="R93" s="243">
        <v>0.1666</v>
      </c>
      <c r="S93" s="160" t="s">
        <v>583</v>
      </c>
      <c r="T93" s="243">
        <f>Q93+R93</f>
        <v>0.21660000000000001</v>
      </c>
      <c r="U93" s="243">
        <v>0.1666</v>
      </c>
      <c r="V93" s="160" t="s">
        <v>584</v>
      </c>
      <c r="W93" s="243">
        <f t="shared" si="17"/>
        <v>0.38319999999999999</v>
      </c>
      <c r="X93" s="243">
        <v>0.28339999999999999</v>
      </c>
      <c r="Y93" s="160" t="s">
        <v>585</v>
      </c>
      <c r="Z93" s="104">
        <v>0.66659999999999997</v>
      </c>
      <c r="AA93" s="104"/>
      <c r="AB93" s="267">
        <v>0</v>
      </c>
      <c r="AC93" s="267">
        <v>0</v>
      </c>
      <c r="AD93" s="268"/>
    </row>
    <row r="94" spans="1:30" ht="243.75" customHeight="1" x14ac:dyDescent="0.35">
      <c r="A94" s="224"/>
      <c r="B94" s="143"/>
      <c r="C94" s="123"/>
      <c r="D94" s="145"/>
      <c r="E94" s="145"/>
      <c r="F94" s="145"/>
      <c r="G94" s="145"/>
      <c r="H94" s="240"/>
      <c r="I94" s="156"/>
      <c r="J94" s="146"/>
      <c r="K94" s="123"/>
      <c r="L94" s="136" t="s">
        <v>228</v>
      </c>
      <c r="M94" s="136"/>
      <c r="N94" s="241">
        <v>1</v>
      </c>
      <c r="O94" s="244">
        <v>0.05</v>
      </c>
      <c r="P94" s="245" t="s">
        <v>586</v>
      </c>
      <c r="Q94" s="244">
        <f>O94</f>
        <v>0.05</v>
      </c>
      <c r="R94" s="181">
        <v>0.1547</v>
      </c>
      <c r="S94" s="245" t="s">
        <v>587</v>
      </c>
      <c r="T94" s="181">
        <v>0.14000000000000001</v>
      </c>
      <c r="U94" s="181">
        <v>0.36</v>
      </c>
      <c r="V94" s="245" t="s">
        <v>557</v>
      </c>
      <c r="W94" s="181">
        <f t="shared" si="17"/>
        <v>0.5</v>
      </c>
      <c r="X94" s="181">
        <v>0.1825</v>
      </c>
      <c r="Y94" s="245" t="s">
        <v>540</v>
      </c>
      <c r="Z94" s="105">
        <v>0.53</v>
      </c>
      <c r="AA94" s="105"/>
      <c r="AB94" s="100"/>
      <c r="AC94" s="100"/>
      <c r="AD94" s="106"/>
    </row>
    <row r="95" spans="1:30" ht="10.5" customHeight="1" x14ac:dyDescent="0.35">
      <c r="A95" s="224"/>
      <c r="B95" s="143"/>
      <c r="C95" s="123"/>
      <c r="D95" s="145"/>
      <c r="E95" s="145"/>
      <c r="F95" s="145"/>
      <c r="G95" s="145"/>
      <c r="H95" s="240"/>
      <c r="I95" s="129"/>
      <c r="J95" s="146"/>
      <c r="K95" s="123"/>
      <c r="L95" s="121" t="s">
        <v>229</v>
      </c>
      <c r="M95" s="246"/>
      <c r="N95" s="247">
        <v>1</v>
      </c>
      <c r="O95" s="248"/>
      <c r="P95" s="249"/>
      <c r="Q95" s="249"/>
      <c r="R95" s="249"/>
      <c r="S95" s="249"/>
      <c r="T95" s="249"/>
      <c r="U95" s="249"/>
      <c r="V95" s="249"/>
      <c r="W95" s="249"/>
      <c r="X95" s="249"/>
      <c r="Y95" s="249"/>
      <c r="Z95" s="107"/>
      <c r="AA95" s="103"/>
      <c r="AB95" s="100"/>
      <c r="AC95" s="100"/>
      <c r="AD95" s="108"/>
    </row>
    <row r="96" spans="1:30" ht="41.25" customHeight="1" x14ac:dyDescent="0.35">
      <c r="A96" s="224"/>
      <c r="B96" s="143"/>
      <c r="C96" s="136" t="s">
        <v>230</v>
      </c>
      <c r="D96" s="118">
        <v>1</v>
      </c>
      <c r="E96" s="118">
        <v>1</v>
      </c>
      <c r="F96" s="118">
        <v>1</v>
      </c>
      <c r="G96" s="118">
        <v>1</v>
      </c>
      <c r="H96" s="207">
        <f>SUM(D96:G96)</f>
        <v>4</v>
      </c>
      <c r="I96" s="136" t="s">
        <v>215</v>
      </c>
      <c r="J96" s="146"/>
      <c r="K96" s="123"/>
      <c r="L96" s="156"/>
      <c r="M96" s="250"/>
      <c r="N96" s="251"/>
      <c r="O96" s="126">
        <v>0.05</v>
      </c>
      <c r="P96" s="252" t="s">
        <v>541</v>
      </c>
      <c r="Q96" s="253">
        <f>O96</f>
        <v>0.05</v>
      </c>
      <c r="R96" s="253">
        <v>7.1400000000000005E-2</v>
      </c>
      <c r="S96" s="252" t="s">
        <v>542</v>
      </c>
      <c r="T96" s="253">
        <f>Q96+R96</f>
        <v>0.12140000000000001</v>
      </c>
      <c r="U96" s="253">
        <v>0.05</v>
      </c>
      <c r="V96" s="252" t="s">
        <v>543</v>
      </c>
      <c r="W96" s="253">
        <f>T96+U96</f>
        <v>0.1714</v>
      </c>
      <c r="X96" s="253">
        <v>0.14990000000000001</v>
      </c>
      <c r="Y96" s="252" t="s">
        <v>588</v>
      </c>
      <c r="Z96" s="109">
        <f>+W96+X96</f>
        <v>0.32130000000000003</v>
      </c>
      <c r="AA96" s="109"/>
      <c r="AB96" s="269"/>
      <c r="AC96" s="269"/>
      <c r="AD96" s="270"/>
    </row>
    <row r="97" spans="1:30" ht="90.75" customHeight="1" x14ac:dyDescent="0.35">
      <c r="A97" s="224"/>
      <c r="B97" s="143"/>
      <c r="C97" s="159" t="s">
        <v>231</v>
      </c>
      <c r="D97" s="118">
        <v>1</v>
      </c>
      <c r="E97" s="118">
        <v>0</v>
      </c>
      <c r="F97" s="118">
        <v>0</v>
      </c>
      <c r="G97" s="118">
        <v>0</v>
      </c>
      <c r="H97" s="207">
        <f>SUM(D97:G97)</f>
        <v>1</v>
      </c>
      <c r="I97" s="136" t="s">
        <v>215</v>
      </c>
      <c r="J97" s="146"/>
      <c r="K97" s="123"/>
      <c r="L97" s="129"/>
      <c r="M97" s="169"/>
      <c r="N97" s="254"/>
      <c r="O97" s="133"/>
      <c r="P97" s="255"/>
      <c r="Q97" s="256"/>
      <c r="R97" s="256"/>
      <c r="S97" s="255"/>
      <c r="T97" s="256"/>
      <c r="U97" s="256"/>
      <c r="V97" s="255"/>
      <c r="W97" s="256"/>
      <c r="X97" s="256"/>
      <c r="Y97" s="255"/>
      <c r="Z97" s="110"/>
      <c r="AA97" s="110"/>
      <c r="AB97" s="269"/>
      <c r="AC97" s="269"/>
      <c r="AD97" s="270"/>
    </row>
    <row r="98" spans="1:30" ht="34.5" customHeight="1" x14ac:dyDescent="0.35">
      <c r="A98" s="224"/>
      <c r="B98" s="116" t="s">
        <v>232</v>
      </c>
      <c r="C98" s="150" t="s">
        <v>544</v>
      </c>
      <c r="D98" s="118">
        <v>1</v>
      </c>
      <c r="E98" s="118">
        <v>0</v>
      </c>
      <c r="F98" s="118">
        <v>0</v>
      </c>
      <c r="G98" s="118">
        <v>0</v>
      </c>
      <c r="H98" s="207">
        <v>1</v>
      </c>
      <c r="I98" s="160" t="s">
        <v>215</v>
      </c>
      <c r="J98" s="146">
        <v>4</v>
      </c>
      <c r="K98" s="116" t="s">
        <v>248</v>
      </c>
      <c r="L98" s="182" t="s">
        <v>249</v>
      </c>
      <c r="M98" s="225"/>
      <c r="N98" s="257">
        <v>1</v>
      </c>
      <c r="O98" s="126">
        <v>0.1</v>
      </c>
      <c r="P98" s="258" t="s">
        <v>589</v>
      </c>
      <c r="Q98" s="259">
        <f>O98</f>
        <v>0.1</v>
      </c>
      <c r="R98" s="259">
        <v>0.2</v>
      </c>
      <c r="S98" s="258" t="s">
        <v>590</v>
      </c>
      <c r="T98" s="259">
        <f>Q98+R98</f>
        <v>0.30000000000000004</v>
      </c>
      <c r="U98" s="259">
        <v>0.1</v>
      </c>
      <c r="V98" s="258" t="s">
        <v>545</v>
      </c>
      <c r="W98" s="259">
        <f>T98+U98</f>
        <v>0.4</v>
      </c>
      <c r="X98" s="259">
        <v>0.12</v>
      </c>
      <c r="Y98" s="166" t="s">
        <v>388</v>
      </c>
      <c r="Z98" s="111">
        <f>W98+X98</f>
        <v>0.52</v>
      </c>
      <c r="AA98" s="111"/>
      <c r="AB98" s="67">
        <v>657663783</v>
      </c>
      <c r="AC98" s="67">
        <v>525296000</v>
      </c>
      <c r="AD98" s="112"/>
    </row>
    <row r="99" spans="1:30" ht="161.25" customHeight="1" x14ac:dyDescent="0.35">
      <c r="A99" s="224"/>
      <c r="B99" s="116"/>
      <c r="C99" s="149" t="s">
        <v>248</v>
      </c>
      <c r="D99" s="118">
        <v>1</v>
      </c>
      <c r="E99" s="118">
        <v>1</v>
      </c>
      <c r="F99" s="118">
        <v>1</v>
      </c>
      <c r="G99" s="118">
        <v>1</v>
      </c>
      <c r="H99" s="207">
        <v>4</v>
      </c>
      <c r="I99" s="160" t="s">
        <v>215</v>
      </c>
      <c r="J99" s="146"/>
      <c r="K99" s="116"/>
      <c r="L99" s="198"/>
      <c r="M99" s="232"/>
      <c r="N99" s="260"/>
      <c r="O99" s="133"/>
      <c r="P99" s="261"/>
      <c r="Q99" s="262"/>
      <c r="R99" s="262"/>
      <c r="S99" s="261"/>
      <c r="T99" s="262"/>
      <c r="U99" s="262"/>
      <c r="V99" s="261"/>
      <c r="W99" s="262"/>
      <c r="X99" s="262"/>
      <c r="Y99" s="166"/>
      <c r="Z99" s="113"/>
      <c r="AA99" s="113"/>
      <c r="AB99" s="67"/>
      <c r="AC99" s="67"/>
      <c r="AD99" s="114"/>
    </row>
    <row r="100" spans="1:30" x14ac:dyDescent="0.35">
      <c r="Y100" s="284" t="s">
        <v>20</v>
      </c>
      <c r="Z100" s="285"/>
      <c r="AA100" s="286"/>
      <c r="AB100" s="287">
        <v>23759748926</v>
      </c>
      <c r="AC100" s="287">
        <v>14163148667</v>
      </c>
    </row>
    <row r="101" spans="1:30" x14ac:dyDescent="0.35">
      <c r="W101" s="288"/>
    </row>
    <row r="102" spans="1:30" x14ac:dyDescent="0.35">
      <c r="V102" s="289"/>
      <c r="W102" s="271">
        <v>0</v>
      </c>
      <c r="X102" s="271">
        <v>25</v>
      </c>
    </row>
    <row r="103" spans="1:30" x14ac:dyDescent="0.35">
      <c r="V103" s="290"/>
      <c r="W103" s="271">
        <v>26</v>
      </c>
      <c r="X103" s="271">
        <v>49</v>
      </c>
    </row>
    <row r="104" spans="1:30" x14ac:dyDescent="0.35">
      <c r="V104" s="291"/>
      <c r="W104" s="271">
        <v>50</v>
      </c>
      <c r="X104" s="271">
        <v>85</v>
      </c>
    </row>
    <row r="105" spans="1:30" x14ac:dyDescent="0.35">
      <c r="V105" s="292"/>
      <c r="W105" s="271">
        <v>86</v>
      </c>
      <c r="X105" s="271">
        <v>100</v>
      </c>
    </row>
    <row r="119" spans="16:16" x14ac:dyDescent="0.35">
      <c r="P119" s="271">
        <f>100/6</f>
        <v>16.666666666666668</v>
      </c>
    </row>
  </sheetData>
  <autoFilter ref="A6:AD100"/>
  <mergeCells count="450">
    <mergeCell ref="X96:X97"/>
    <mergeCell ref="Y96:Y97"/>
    <mergeCell ref="Z96:Z97"/>
    <mergeCell ref="AC38:AC40"/>
    <mergeCell ref="AC41:AC42"/>
    <mergeCell ref="AC82:AC83"/>
    <mergeCell ref="AB38:AB40"/>
    <mergeCell ref="AB41:AB42"/>
    <mergeCell ref="AB88:AB92"/>
    <mergeCell ref="X41:X42"/>
    <mergeCell ref="Y41:Y42"/>
    <mergeCell ref="Z41:Z42"/>
    <mergeCell ref="X45:X46"/>
    <mergeCell ref="Y45:Y46"/>
    <mergeCell ref="Z45:Z46"/>
    <mergeCell ref="X52:X53"/>
    <mergeCell ref="Y52:Y53"/>
    <mergeCell ref="Z52:Z53"/>
    <mergeCell ref="X54:X55"/>
    <mergeCell ref="Y54:Y55"/>
    <mergeCell ref="Z54:Z55"/>
    <mergeCell ref="X56:X57"/>
    <mergeCell ref="Y56:Y57"/>
    <mergeCell ref="AC96:AC97"/>
    <mergeCell ref="AC98:AC99"/>
    <mergeCell ref="AB44:AB47"/>
    <mergeCell ref="AC44:AC47"/>
    <mergeCell ref="AC52:AC53"/>
    <mergeCell ref="AC85:AC87"/>
    <mergeCell ref="AC88:AC92"/>
    <mergeCell ref="AB98:AB99"/>
    <mergeCell ref="AB52:AB53"/>
    <mergeCell ref="AB85:AB87"/>
    <mergeCell ref="AB54:AB58"/>
    <mergeCell ref="AC54:AC58"/>
    <mergeCell ref="AB59:AB63"/>
    <mergeCell ref="AC59:AC63"/>
    <mergeCell ref="AB74:AB75"/>
    <mergeCell ref="AC74:AC75"/>
    <mergeCell ref="AB64:AB65"/>
    <mergeCell ref="AB96:AB97"/>
    <mergeCell ref="I86:I87"/>
    <mergeCell ref="C86:C87"/>
    <mergeCell ref="D86:D87"/>
    <mergeCell ref="E86:E87"/>
    <mergeCell ref="F86:F87"/>
    <mergeCell ref="G86:G87"/>
    <mergeCell ref="H86:H87"/>
    <mergeCell ref="M7:M8"/>
    <mergeCell ref="M10:M11"/>
    <mergeCell ref="M85:M86"/>
    <mergeCell ref="K41:K42"/>
    <mergeCell ref="L52:L53"/>
    <mergeCell ref="L45:L46"/>
    <mergeCell ref="F54:F55"/>
    <mergeCell ref="G54:G55"/>
    <mergeCell ref="M54:M55"/>
    <mergeCell ref="L56:L57"/>
    <mergeCell ref="T98:T99"/>
    <mergeCell ref="R64:R65"/>
    <mergeCell ref="S64:S65"/>
    <mergeCell ref="T64:T65"/>
    <mergeCell ref="P82:P83"/>
    <mergeCell ref="Q82:Q83"/>
    <mergeCell ref="R82:R83"/>
    <mergeCell ref="O98:O99"/>
    <mergeCell ref="P98:P99"/>
    <mergeCell ref="Q98:Q99"/>
    <mergeCell ref="S98:S99"/>
    <mergeCell ref="R98:R99"/>
    <mergeCell ref="O85:O86"/>
    <mergeCell ref="R96:R97"/>
    <mergeCell ref="S96:S97"/>
    <mergeCell ref="T96:T97"/>
    <mergeCell ref="S85:S86"/>
    <mergeCell ref="R85:R86"/>
    <mergeCell ref="T59:T62"/>
    <mergeCell ref="R59:R62"/>
    <mergeCell ref="S59:S62"/>
    <mergeCell ref="P59:P62"/>
    <mergeCell ref="Q59:Q62"/>
    <mergeCell ref="S82:S83"/>
    <mergeCell ref="T82:T83"/>
    <mergeCell ref="T85:T86"/>
    <mergeCell ref="R52:R53"/>
    <mergeCell ref="O56:O57"/>
    <mergeCell ref="P56:P57"/>
    <mergeCell ref="Q56:Q57"/>
    <mergeCell ref="R56:R57"/>
    <mergeCell ref="S52:S53"/>
    <mergeCell ref="T52:T53"/>
    <mergeCell ref="R54:R55"/>
    <mergeCell ref="S54:S55"/>
    <mergeCell ref="T54:T55"/>
    <mergeCell ref="S56:S57"/>
    <mergeCell ref="T56:T57"/>
    <mergeCell ref="R7:R8"/>
    <mergeCell ref="S7:S8"/>
    <mergeCell ref="T7:T8"/>
    <mergeCell ref="S10:S11"/>
    <mergeCell ref="R10:R11"/>
    <mergeCell ref="T10:T11"/>
    <mergeCell ref="B2:T2"/>
    <mergeCell ref="B3:F3"/>
    <mergeCell ref="M15:M17"/>
    <mergeCell ref="J7:J8"/>
    <mergeCell ref="J3:T3"/>
    <mergeCell ref="O96:O97"/>
    <mergeCell ref="K93:K97"/>
    <mergeCell ref="L82:L83"/>
    <mergeCell ref="O82:O83"/>
    <mergeCell ref="P85:P86"/>
    <mergeCell ref="Q7:Q8"/>
    <mergeCell ref="O10:O11"/>
    <mergeCell ref="P10:P11"/>
    <mergeCell ref="M96:M97"/>
    <mergeCell ref="Q96:Q97"/>
    <mergeCell ref="P64:P65"/>
    <mergeCell ref="Q64:Q65"/>
    <mergeCell ref="N95:N97"/>
    <mergeCell ref="M82:M83"/>
    <mergeCell ref="N82:N83"/>
    <mergeCell ref="N85:N86"/>
    <mergeCell ref="Q85:Q86"/>
    <mergeCell ref="P96:P97"/>
    <mergeCell ref="N10:N11"/>
    <mergeCell ref="M52:M53"/>
    <mergeCell ref="M45:M46"/>
    <mergeCell ref="O45:O46"/>
    <mergeCell ref="P45:P46"/>
    <mergeCell ref="Q10:Q11"/>
    <mergeCell ref="O41:O42"/>
    <mergeCell ref="P7:P8"/>
    <mergeCell ref="N15:N17"/>
    <mergeCell ref="P41:P42"/>
    <mergeCell ref="Q41:Q42"/>
    <mergeCell ref="O38:O39"/>
    <mergeCell ref="P38:P39"/>
    <mergeCell ref="Q38:Q39"/>
    <mergeCell ref="O7:O8"/>
    <mergeCell ref="J82:J83"/>
    <mergeCell ref="K82:K83"/>
    <mergeCell ref="E90:E92"/>
    <mergeCell ref="F90:F92"/>
    <mergeCell ref="K18:K21"/>
    <mergeCell ref="K15:K17"/>
    <mergeCell ref="J18:J21"/>
    <mergeCell ref="K23:K24"/>
    <mergeCell ref="L15:L17"/>
    <mergeCell ref="K34:K35"/>
    <mergeCell ref="M41:M42"/>
    <mergeCell ref="L41:L42"/>
    <mergeCell ref="K38:K40"/>
    <mergeCell ref="L38:L39"/>
    <mergeCell ref="M38:M39"/>
    <mergeCell ref="N41:N42"/>
    <mergeCell ref="N38:N39"/>
    <mergeCell ref="K44:K47"/>
    <mergeCell ref="O59:O62"/>
    <mergeCell ref="I7:I8"/>
    <mergeCell ref="O52:O53"/>
    <mergeCell ref="N52:N53"/>
    <mergeCell ref="N54:N55"/>
    <mergeCell ref="L7:L8"/>
    <mergeCell ref="N7:N8"/>
    <mergeCell ref="A85:A99"/>
    <mergeCell ref="L85:L86"/>
    <mergeCell ref="C90:C92"/>
    <mergeCell ref="D90:D92"/>
    <mergeCell ref="K7:K8"/>
    <mergeCell ref="B88:B92"/>
    <mergeCell ref="J88:J92"/>
    <mergeCell ref="K88:K92"/>
    <mergeCell ref="E12:E13"/>
    <mergeCell ref="K10:K11"/>
    <mergeCell ref="B10:B11"/>
    <mergeCell ref="L10:L11"/>
    <mergeCell ref="F12:F13"/>
    <mergeCell ref="G12:G13"/>
    <mergeCell ref="H12:H13"/>
    <mergeCell ref="I12:I13"/>
    <mergeCell ref="J10:J11"/>
    <mergeCell ref="G93:G95"/>
    <mergeCell ref="G90:G92"/>
    <mergeCell ref="H90:H92"/>
    <mergeCell ref="I90:I92"/>
    <mergeCell ref="H93:H95"/>
    <mergeCell ref="A7:A9"/>
    <mergeCell ref="F38:F39"/>
    <mergeCell ref="G38:G39"/>
    <mergeCell ref="H38:H39"/>
    <mergeCell ref="I38:I39"/>
    <mergeCell ref="J38:J40"/>
    <mergeCell ref="D12:D13"/>
    <mergeCell ref="A23:A24"/>
    <mergeCell ref="J15:J17"/>
    <mergeCell ref="B12:B13"/>
    <mergeCell ref="C12:C13"/>
    <mergeCell ref="A10:A17"/>
    <mergeCell ref="J23:J24"/>
    <mergeCell ref="A18:A22"/>
    <mergeCell ref="A26:A30"/>
    <mergeCell ref="B26:B30"/>
    <mergeCell ref="C26:C30"/>
    <mergeCell ref="D26:D30"/>
    <mergeCell ref="E26:E30"/>
    <mergeCell ref="F26:F30"/>
    <mergeCell ref="G26:G30"/>
    <mergeCell ref="H26:H30"/>
    <mergeCell ref="I26:I30"/>
    <mergeCell ref="A34:A35"/>
    <mergeCell ref="B34:B35"/>
    <mergeCell ref="C34:C35"/>
    <mergeCell ref="D34:D35"/>
    <mergeCell ref="E34:E35"/>
    <mergeCell ref="F34:F35"/>
    <mergeCell ref="G34:G35"/>
    <mergeCell ref="H34:H35"/>
    <mergeCell ref="I34:I35"/>
    <mergeCell ref="J34:J35"/>
    <mergeCell ref="A36:A37"/>
    <mergeCell ref="A38:A39"/>
    <mergeCell ref="B38:B39"/>
    <mergeCell ref="C38:C39"/>
    <mergeCell ref="D38:D39"/>
    <mergeCell ref="E38:E39"/>
    <mergeCell ref="A44:A47"/>
    <mergeCell ref="B44:B47"/>
    <mergeCell ref="J44:J47"/>
    <mergeCell ref="H45:H47"/>
    <mergeCell ref="A41:A42"/>
    <mergeCell ref="I41:I42"/>
    <mergeCell ref="J41:J42"/>
    <mergeCell ref="C45:C47"/>
    <mergeCell ref="D45:D47"/>
    <mergeCell ref="E45:E47"/>
    <mergeCell ref="F45:F47"/>
    <mergeCell ref="G45:G47"/>
    <mergeCell ref="I45:I47"/>
    <mergeCell ref="Q52:Q53"/>
    <mergeCell ref="A54:A63"/>
    <mergeCell ref="B54:B55"/>
    <mergeCell ref="C54:C55"/>
    <mergeCell ref="D54:D55"/>
    <mergeCell ref="E54:E55"/>
    <mergeCell ref="Q54:Q55"/>
    <mergeCell ref="M56:M57"/>
    <mergeCell ref="O54:O55"/>
    <mergeCell ref="I54:I55"/>
    <mergeCell ref="J54:J58"/>
    <mergeCell ref="K54:K58"/>
    <mergeCell ref="L54:L55"/>
    <mergeCell ref="H56:H57"/>
    <mergeCell ref="I56:I57"/>
    <mergeCell ref="H54:H55"/>
    <mergeCell ref="P52:P53"/>
    <mergeCell ref="J59:J63"/>
    <mergeCell ref="N45:N46"/>
    <mergeCell ref="A48:A49"/>
    <mergeCell ref="A50:A51"/>
    <mergeCell ref="A52:A53"/>
    <mergeCell ref="J52:J53"/>
    <mergeCell ref="K52:K53"/>
    <mergeCell ref="P54:P55"/>
    <mergeCell ref="G56:G57"/>
    <mergeCell ref="B59:B63"/>
    <mergeCell ref="C59:C63"/>
    <mergeCell ref="D59:D63"/>
    <mergeCell ref="E59:E63"/>
    <mergeCell ref="F59:F63"/>
    <mergeCell ref="B56:B57"/>
    <mergeCell ref="C56:C57"/>
    <mergeCell ref="D56:D57"/>
    <mergeCell ref="E56:E57"/>
    <mergeCell ref="F56:F57"/>
    <mergeCell ref="A71:A73"/>
    <mergeCell ref="N64:N65"/>
    <mergeCell ref="M64:M65"/>
    <mergeCell ref="O64:O65"/>
    <mergeCell ref="A74:A76"/>
    <mergeCell ref="B74:B75"/>
    <mergeCell ref="J74:J75"/>
    <mergeCell ref="K74:K75"/>
    <mergeCell ref="A77:A81"/>
    <mergeCell ref="A64:A70"/>
    <mergeCell ref="B64:B70"/>
    <mergeCell ref="C64:C66"/>
    <mergeCell ref="D64:D66"/>
    <mergeCell ref="E64:E66"/>
    <mergeCell ref="F64:F66"/>
    <mergeCell ref="H64:H66"/>
    <mergeCell ref="I64:I66"/>
    <mergeCell ref="A82:A84"/>
    <mergeCell ref="B82:B84"/>
    <mergeCell ref="C82:C83"/>
    <mergeCell ref="D82:D83"/>
    <mergeCell ref="E82:E83"/>
    <mergeCell ref="F82:F83"/>
    <mergeCell ref="H82:H83"/>
    <mergeCell ref="I82:I83"/>
    <mergeCell ref="G82:G83"/>
    <mergeCell ref="Q45:Q46"/>
    <mergeCell ref="R38:R39"/>
    <mergeCell ref="J64:J65"/>
    <mergeCell ref="K64:K65"/>
    <mergeCell ref="L64:L65"/>
    <mergeCell ref="G64:G66"/>
    <mergeCell ref="S38:S39"/>
    <mergeCell ref="T38:T39"/>
    <mergeCell ref="R41:R42"/>
    <mergeCell ref="S41:S42"/>
    <mergeCell ref="T41:T42"/>
    <mergeCell ref="S45:S46"/>
    <mergeCell ref="R45:R46"/>
    <mergeCell ref="T45:T46"/>
    <mergeCell ref="K59:K63"/>
    <mergeCell ref="N56:N57"/>
    <mergeCell ref="L59:L62"/>
    <mergeCell ref="M59:M62"/>
    <mergeCell ref="N59:N62"/>
    <mergeCell ref="G59:G63"/>
    <mergeCell ref="H59:H63"/>
    <mergeCell ref="I59:I63"/>
    <mergeCell ref="U7:U8"/>
    <mergeCell ref="V7:V8"/>
    <mergeCell ref="W7:W8"/>
    <mergeCell ref="U10:U11"/>
    <mergeCell ref="V10:V11"/>
    <mergeCell ref="W10:W11"/>
    <mergeCell ref="U38:U39"/>
    <mergeCell ref="V38:V39"/>
    <mergeCell ref="W38:W39"/>
    <mergeCell ref="U41:U42"/>
    <mergeCell ref="V41:V42"/>
    <mergeCell ref="W41:W42"/>
    <mergeCell ref="U45:U46"/>
    <mergeCell ref="V45:V46"/>
    <mergeCell ref="W45:W46"/>
    <mergeCell ref="U52:U53"/>
    <mergeCell ref="V52:V53"/>
    <mergeCell ref="W52:W53"/>
    <mergeCell ref="U54:U55"/>
    <mergeCell ref="V54:V55"/>
    <mergeCell ref="W54:W55"/>
    <mergeCell ref="U56:U57"/>
    <mergeCell ref="V56:V57"/>
    <mergeCell ref="W56:W57"/>
    <mergeCell ref="U59:U62"/>
    <mergeCell ref="V59:V62"/>
    <mergeCell ref="W59:W62"/>
    <mergeCell ref="U64:U65"/>
    <mergeCell ref="V64:V65"/>
    <mergeCell ref="W64:W65"/>
    <mergeCell ref="U82:U83"/>
    <mergeCell ref="V82:V83"/>
    <mergeCell ref="W82:W83"/>
    <mergeCell ref="V98:V99"/>
    <mergeCell ref="W98:W99"/>
    <mergeCell ref="U85:U86"/>
    <mergeCell ref="V85:V86"/>
    <mergeCell ref="W85:W86"/>
    <mergeCell ref="U96:U97"/>
    <mergeCell ref="V96:V97"/>
    <mergeCell ref="W96:W97"/>
    <mergeCell ref="X7:X8"/>
    <mergeCell ref="Y7:Y8"/>
    <mergeCell ref="Z7:Z8"/>
    <mergeCell ref="X10:X11"/>
    <mergeCell ref="Y10:Y11"/>
    <mergeCell ref="Z10:Z11"/>
    <mergeCell ref="X38:X39"/>
    <mergeCell ref="Y38:Y39"/>
    <mergeCell ref="Z38:Z39"/>
    <mergeCell ref="X64:X65"/>
    <mergeCell ref="Y64:Y65"/>
    <mergeCell ref="Z64:Z65"/>
    <mergeCell ref="X82:X83"/>
    <mergeCell ref="Y82:Y83"/>
    <mergeCell ref="Z82:Z83"/>
    <mergeCell ref="Z56:Z57"/>
    <mergeCell ref="X59:X62"/>
    <mergeCell ref="Y59:Y62"/>
    <mergeCell ref="Z59:Z62"/>
    <mergeCell ref="B85:B87"/>
    <mergeCell ref="J85:J87"/>
    <mergeCell ref="K85:K87"/>
    <mergeCell ref="X98:X99"/>
    <mergeCell ref="Y98:Y99"/>
    <mergeCell ref="Z98:Z99"/>
    <mergeCell ref="X85:X86"/>
    <mergeCell ref="Y85:Y86"/>
    <mergeCell ref="Z85:Z86"/>
    <mergeCell ref="U98:U99"/>
    <mergeCell ref="B93:B97"/>
    <mergeCell ref="C93:C95"/>
    <mergeCell ref="D93:D95"/>
    <mergeCell ref="E93:E95"/>
    <mergeCell ref="F93:F95"/>
    <mergeCell ref="B98:B99"/>
    <mergeCell ref="J98:J99"/>
    <mergeCell ref="K98:K99"/>
    <mergeCell ref="L98:L99"/>
    <mergeCell ref="N98:N99"/>
    <mergeCell ref="M98:M99"/>
    <mergeCell ref="L95:L97"/>
    <mergeCell ref="I93:I95"/>
    <mergeCell ref="J93:J97"/>
    <mergeCell ref="AD7:AD8"/>
    <mergeCell ref="AD10:AD11"/>
    <mergeCell ref="AB82:AB83"/>
    <mergeCell ref="AC64:AC65"/>
    <mergeCell ref="AA7:AA8"/>
    <mergeCell ref="AA10:AA11"/>
    <mergeCell ref="AA38:AA39"/>
    <mergeCell ref="AA41:AA42"/>
    <mergeCell ref="AA45:AA46"/>
    <mergeCell ref="AA52:AA53"/>
    <mergeCell ref="AD38:AD39"/>
    <mergeCell ref="AB34:AB35"/>
    <mergeCell ref="AC34:AC35"/>
    <mergeCell ref="AB7:AB8"/>
    <mergeCell ref="AB10:AB11"/>
    <mergeCell ref="AC7:AC8"/>
    <mergeCell ref="AC10:AC11"/>
    <mergeCell ref="AB15:AB17"/>
    <mergeCell ref="AC15:AC17"/>
    <mergeCell ref="AB18:AB21"/>
    <mergeCell ref="AC18:AC21"/>
    <mergeCell ref="AB23:AB24"/>
    <mergeCell ref="AC23:AC24"/>
    <mergeCell ref="AA82:AA83"/>
    <mergeCell ref="Y100:AA100"/>
    <mergeCell ref="AD41:AD42"/>
    <mergeCell ref="AD52:AD53"/>
    <mergeCell ref="AA59:AA62"/>
    <mergeCell ref="AA64:AA65"/>
    <mergeCell ref="AA85:AA86"/>
    <mergeCell ref="AA96:AA97"/>
    <mergeCell ref="AA98:AA99"/>
    <mergeCell ref="AA54:AA55"/>
    <mergeCell ref="AA56:AA57"/>
    <mergeCell ref="AD98:AD99"/>
    <mergeCell ref="AD45:AD46"/>
    <mergeCell ref="AD54:AD55"/>
    <mergeCell ref="AD56:AD57"/>
    <mergeCell ref="AD59:AD62"/>
    <mergeCell ref="AD85:AD86"/>
    <mergeCell ref="AD96:AD97"/>
    <mergeCell ref="AD64:AD65"/>
    <mergeCell ref="AD82:AD83"/>
  </mergeCells>
  <conditionalFormatting sqref="N14">
    <cfRule type="expression" dxfId="425" priority="577" stopIfTrue="1">
      <formula>+IF((#REF!+#REF!+#REF!+#REF!+#REF!)&lt;&gt;$J15,1,0)</formula>
    </cfRule>
  </conditionalFormatting>
  <conditionalFormatting sqref="D7:G8">
    <cfRule type="expression" dxfId="424" priority="646" stopIfTrue="1">
      <formula>+IF((#REF!+#REF!+#REF!+#REF!+#REF!)&lt;&gt;$J7,1,0)</formula>
    </cfRule>
  </conditionalFormatting>
  <conditionalFormatting sqref="D25">
    <cfRule type="expression" dxfId="423" priority="645" stopIfTrue="1">
      <formula>+IF((#REF!+#REF!+#REF!+#REF!+#REF!)&lt;&gt;$J25,1,0)</formula>
    </cfRule>
  </conditionalFormatting>
  <conditionalFormatting sqref="B7:B8 E17:G17">
    <cfRule type="expression" dxfId="422" priority="644" stopIfTrue="1">
      <formula>+IF((#REF!+#REF!+#REF!+#REF!+#REF!)&lt;&gt;$K7,1,0)</formula>
    </cfRule>
  </conditionalFormatting>
  <conditionalFormatting sqref="C7:C8">
    <cfRule type="expression" dxfId="421" priority="643" stopIfTrue="1">
      <formula>+IF((#REF!+#REF!+#REF!+#REF!+#REF!)&lt;&gt;$K7,1,0)</formula>
    </cfRule>
  </conditionalFormatting>
  <conditionalFormatting sqref="B7:B8">
    <cfRule type="expression" dxfId="420" priority="642" stopIfTrue="1">
      <formula>+IF((#REF!+#REF!+#REF!+#REF!+#REF!)&lt;&gt;$K7,1,0)</formula>
    </cfRule>
  </conditionalFormatting>
  <conditionalFormatting sqref="C7:C8 D17:G17 B33:C33">
    <cfRule type="expression" dxfId="419" priority="641" stopIfTrue="1">
      <formula>+IF((#REF!+#REF!+#REF!+#REF!+#REF!)&lt;&gt;$K7,1,0)</formula>
    </cfRule>
  </conditionalFormatting>
  <conditionalFormatting sqref="D7:G8 N35 D45 F40:G40 R18:R19 R20:S20 S71 Q43 S43:T43 Q34:R34 T34 Q35:T35 W34:W35 T76 Z34:AA35">
    <cfRule type="expression" dxfId="418" priority="640" stopIfTrue="1">
      <formula>+IF((#REF!+#REF!+#REF!+#REF!+#REF!)&lt;&gt;$J7,1,0)</formula>
    </cfRule>
  </conditionalFormatting>
  <conditionalFormatting sqref="E10:G11">
    <cfRule type="expression" dxfId="417" priority="639" stopIfTrue="1">
      <formula>+IF((#REF!+#REF!+#REF!+#REF!+#REF!)&lt;&gt;$K10,1,0)</formula>
    </cfRule>
  </conditionalFormatting>
  <conditionalFormatting sqref="C10:D11 C17:D17">
    <cfRule type="expression" dxfId="416" priority="638" stopIfTrue="1">
      <formula>+IF((#REF!+#REF!+#REF!+#REF!+#REF!)&lt;&gt;$L10,1,0)</formula>
    </cfRule>
  </conditionalFormatting>
  <conditionalFormatting sqref="D10:G11">
    <cfRule type="expression" dxfId="415" priority="637" stopIfTrue="1">
      <formula>+IF((#REF!+#REF!+#REF!+#REF!+#REF!)&lt;&gt;$K10,1,0)</formula>
    </cfRule>
  </conditionalFormatting>
  <conditionalFormatting sqref="L9:M10">
    <cfRule type="expression" dxfId="414" priority="636" stopIfTrue="1">
      <formula>+IF((#REF!+#REF!+#REF!+#REF!+#REF!)&lt;&gt;$K9,1,0)</formula>
    </cfRule>
  </conditionalFormatting>
  <conditionalFormatting sqref="D25">
    <cfRule type="expression" dxfId="413" priority="633" stopIfTrue="1">
      <formula>+IF((#REF!+#REF!+#REF!+#REF!+#REF!)&lt;&gt;$J25,1,0)</formula>
    </cfRule>
  </conditionalFormatting>
  <conditionalFormatting sqref="E15:G15">
    <cfRule type="expression" dxfId="412" priority="630" stopIfTrue="1">
      <formula>+IF((#REF!+#REF!+#REF!+#REF!+#REF!)&lt;&gt;$K15,1,0)</formula>
    </cfRule>
  </conditionalFormatting>
  <conditionalFormatting sqref="D15">
    <cfRule type="expression" dxfId="411" priority="629" stopIfTrue="1">
      <formula>+IF((#REF!+#REF!+#REF!+#REF!+#REF!)&lt;&gt;$L15,1,0)</formula>
    </cfRule>
  </conditionalFormatting>
  <conditionalFormatting sqref="D15:G15">
    <cfRule type="expression" dxfId="410" priority="628" stopIfTrue="1">
      <formula>+IF((#REF!+#REF!+#REF!+#REF!+#REF!)&lt;&gt;$K15,1,0)</formula>
    </cfRule>
  </conditionalFormatting>
  <conditionalFormatting sqref="D21:G21">
    <cfRule type="expression" dxfId="409" priority="627" stopIfTrue="1">
      <formula>+IF((#REF!+#REF!+#REF!+#REF!+#REF!)&lt;&gt;$J21,1,0)</formula>
    </cfRule>
  </conditionalFormatting>
  <conditionalFormatting sqref="B21:C21">
    <cfRule type="expression" dxfId="408" priority="626" stopIfTrue="1">
      <formula>+IF((#REF!+#REF!+#REF!+#REF!+#REF!)&lt;&gt;$K21,1,0)</formula>
    </cfRule>
  </conditionalFormatting>
  <conditionalFormatting sqref="D21:G21">
    <cfRule type="expression" dxfId="407" priority="625" stopIfTrue="1">
      <formula>+IF((#REF!+#REF!+#REF!+#REF!+#REF!)&lt;&gt;$J21,1,0)</formula>
    </cfRule>
  </conditionalFormatting>
  <conditionalFormatting sqref="E18:G18">
    <cfRule type="expression" dxfId="406" priority="624" stopIfTrue="1">
      <formula>+IF((#REF!+#REF!+#REF!+#REF!+#REF!)&lt;&gt;$K18,1,0)</formula>
    </cfRule>
  </conditionalFormatting>
  <conditionalFormatting sqref="D18">
    <cfRule type="expression" dxfId="405" priority="623" stopIfTrue="1">
      <formula>+IF((#REF!+#REF!+#REF!+#REF!+#REF!)&lt;&gt;$L18,1,0)</formula>
    </cfRule>
  </conditionalFormatting>
  <conditionalFormatting sqref="D18:G18">
    <cfRule type="expression" dxfId="404" priority="622" stopIfTrue="1">
      <formula>+IF((#REF!+#REF!+#REF!+#REF!+#REF!)&lt;&gt;$K18,1,0)</formula>
    </cfRule>
  </conditionalFormatting>
  <conditionalFormatting sqref="B18">
    <cfRule type="expression" dxfId="403" priority="621" stopIfTrue="1">
      <formula>+IF((#REF!+#REF!+#REF!+#REF!+#REF!)&lt;&gt;$K18,1,0)</formula>
    </cfRule>
  </conditionalFormatting>
  <conditionalFormatting sqref="C18">
    <cfRule type="expression" dxfId="402" priority="620" stopIfTrue="1">
      <formula>+IF((#REF!+#REF!+#REF!+#REF!+#REF!)&lt;&gt;$K18,1,0)</formula>
    </cfRule>
  </conditionalFormatting>
  <conditionalFormatting sqref="E25:G25">
    <cfRule type="expression" dxfId="401" priority="619" stopIfTrue="1">
      <formula>+IF((#REF!+#REF!+#REF!+#REF!+#REF!)&lt;&gt;$J25,1,0)</formula>
    </cfRule>
  </conditionalFormatting>
  <conditionalFormatting sqref="E25:G25">
    <cfRule type="expression" dxfId="400" priority="616" stopIfTrue="1">
      <formula>+IF((#REF!+#REF!+#REF!+#REF!+#REF!)&lt;&gt;$J25,1,0)</formula>
    </cfRule>
  </conditionalFormatting>
  <conditionalFormatting sqref="L12:M13">
    <cfRule type="expression" dxfId="399" priority="612" stopIfTrue="1">
      <formula>+IF((#REF!+#REF!+#REF!+#REF!+#REF!)&lt;&gt;$L12,1,0)</formula>
    </cfRule>
  </conditionalFormatting>
  <conditionalFormatting sqref="D12:G12">
    <cfRule type="expression" dxfId="398" priority="613" stopIfTrue="1">
      <formula>+IF((#REF!+#REF!+#REF!+#REF!+#REF!)&lt;&gt;$K12,1,0)</formula>
    </cfRule>
  </conditionalFormatting>
  <conditionalFormatting sqref="E12:G12">
    <cfRule type="expression" dxfId="397" priority="615" stopIfTrue="1">
      <formula>+IF((#REF!+#REF!+#REF!+#REF!+#REF!)&lt;&gt;$K12,1,0)</formula>
    </cfRule>
  </conditionalFormatting>
  <conditionalFormatting sqref="C12:D12">
    <cfRule type="expression" dxfId="396" priority="614" stopIfTrue="1">
      <formula>+IF((#REF!+#REF!+#REF!+#REF!+#REF!)&lt;&gt;$L12,1,0)</formula>
    </cfRule>
  </conditionalFormatting>
  <conditionalFormatting sqref="D19:G19">
    <cfRule type="expression" dxfId="395" priority="611" stopIfTrue="1">
      <formula>+IF((#REF!+#REF!+#REF!+#REF!+#REF!)&lt;&gt;$J19,1,0)</formula>
    </cfRule>
  </conditionalFormatting>
  <conditionalFormatting sqref="B19">
    <cfRule type="expression" dxfId="394" priority="610" stopIfTrue="1">
      <formula>+IF((#REF!+#REF!+#REF!+#REF!+#REF!)&lt;&gt;$K19,1,0)</formula>
    </cfRule>
  </conditionalFormatting>
  <conditionalFormatting sqref="C19">
    <cfRule type="expression" dxfId="393" priority="609" stopIfTrue="1">
      <formula>+IF((#REF!+#REF!+#REF!+#REF!+#REF!)&lt;&gt;$K19,1,0)</formula>
    </cfRule>
  </conditionalFormatting>
  <conditionalFormatting sqref="D19:G19">
    <cfRule type="expression" dxfId="392" priority="608" stopIfTrue="1">
      <formula>+IF((#REF!+#REF!+#REF!+#REF!+#REF!)&lt;&gt;$J19,1,0)</formula>
    </cfRule>
  </conditionalFormatting>
  <conditionalFormatting sqref="D19:G19">
    <cfRule type="expression" dxfId="391" priority="607" stopIfTrue="1">
      <formula>+IF((#REF!+#REF!+#REF!+#REF!+#REF!)&lt;&gt;$J19,1,0)</formula>
    </cfRule>
  </conditionalFormatting>
  <conditionalFormatting sqref="B19">
    <cfRule type="expression" dxfId="390" priority="606" stopIfTrue="1">
      <formula>+IF((#REF!+#REF!+#REF!+#REF!+#REF!)&lt;&gt;$K19,1,0)</formula>
    </cfRule>
  </conditionalFormatting>
  <conditionalFormatting sqref="C19">
    <cfRule type="expression" dxfId="389" priority="605" stopIfTrue="1">
      <formula>+IF((#REF!+#REF!+#REF!+#REF!+#REF!)&lt;&gt;$K19,1,0)</formula>
    </cfRule>
  </conditionalFormatting>
  <conditionalFormatting sqref="E22:G22">
    <cfRule type="expression" dxfId="388" priority="604" stopIfTrue="1">
      <formula>+IF((#REF!+#REF!+#REF!+#REF!+#REF!)&lt;&gt;$K22,1,0)</formula>
    </cfRule>
  </conditionalFormatting>
  <conditionalFormatting sqref="D22">
    <cfRule type="expression" dxfId="387" priority="603" stopIfTrue="1">
      <formula>+IF((#REF!+#REF!+#REF!+#REF!+#REF!)&lt;&gt;$L22,1,0)</formula>
    </cfRule>
  </conditionalFormatting>
  <conditionalFormatting sqref="D22:G22">
    <cfRule type="expression" dxfId="386" priority="602" stopIfTrue="1">
      <formula>+IF((#REF!+#REF!+#REF!+#REF!+#REF!)&lt;&gt;$K22,1,0)</formula>
    </cfRule>
  </conditionalFormatting>
  <conditionalFormatting sqref="B22">
    <cfRule type="expression" dxfId="385" priority="601" stopIfTrue="1">
      <formula>+IF((#REF!+#REF!+#REF!+#REF!+#REF!)&lt;&gt;$K22,1,0)</formula>
    </cfRule>
  </conditionalFormatting>
  <conditionalFormatting sqref="C22">
    <cfRule type="expression" dxfId="384" priority="600" stopIfTrue="1">
      <formula>+IF((#REF!+#REF!+#REF!+#REF!+#REF!)&lt;&gt;$K22,1,0)</formula>
    </cfRule>
  </conditionalFormatting>
  <conditionalFormatting sqref="D20:G20">
    <cfRule type="expression" dxfId="383" priority="599" stopIfTrue="1">
      <formula>+IF((#REF!+#REF!+#REF!+#REF!+#REF!)&lt;&gt;$J20,1,0)</formula>
    </cfRule>
  </conditionalFormatting>
  <conditionalFormatting sqref="B20:C20">
    <cfRule type="expression" dxfId="382" priority="598" stopIfTrue="1">
      <formula>+IF((#REF!+#REF!+#REF!+#REF!+#REF!)&lt;&gt;$K20,1,0)</formula>
    </cfRule>
  </conditionalFormatting>
  <conditionalFormatting sqref="D20:G20">
    <cfRule type="expression" dxfId="381" priority="597" stopIfTrue="1">
      <formula>+IF((#REF!+#REF!+#REF!+#REF!+#REF!)&lt;&gt;$J20,1,0)</formula>
    </cfRule>
  </conditionalFormatting>
  <conditionalFormatting sqref="F20">
    <cfRule type="expression" dxfId="380" priority="596" stopIfTrue="1">
      <formula>+IF((#REF!+#REF!+#REF!+#REF!+#REF!)&lt;&gt;$J20,1,0)</formula>
    </cfRule>
  </conditionalFormatting>
  <conditionalFormatting sqref="F20">
    <cfRule type="expression" dxfId="379" priority="595" stopIfTrue="1">
      <formula>+IF((#REF!+#REF!+#REF!+#REF!+#REF!)&lt;&gt;$J20,1,0)</formula>
    </cfRule>
  </conditionalFormatting>
  <conditionalFormatting sqref="G20">
    <cfRule type="expression" dxfId="378" priority="594" stopIfTrue="1">
      <formula>+IF((#REF!+#REF!+#REF!+#REF!+#REF!)&lt;&gt;$J20,1,0)</formula>
    </cfRule>
  </conditionalFormatting>
  <conditionalFormatting sqref="G20">
    <cfRule type="expression" dxfId="377" priority="593" stopIfTrue="1">
      <formula>+IF((#REF!+#REF!+#REF!+#REF!+#REF!)&lt;&gt;$J20,1,0)</formula>
    </cfRule>
  </conditionalFormatting>
  <conditionalFormatting sqref="K20">
    <cfRule type="expression" dxfId="376" priority="592" stopIfTrue="1">
      <formula>+IF((#REF!+#REF!+#REF!+#REF!+#REF!)&lt;&gt;$K20,1,0)</formula>
    </cfRule>
  </conditionalFormatting>
  <conditionalFormatting sqref="L18:M20">
    <cfRule type="expression" dxfId="375" priority="591" stopIfTrue="1">
      <formula>+IF((#REF!+#REF!+#REF!+#REF!+#REF!)&lt;&gt;$K18,1,0)</formula>
    </cfRule>
  </conditionalFormatting>
  <conditionalFormatting sqref="N18:N20">
    <cfRule type="expression" dxfId="374" priority="590" stopIfTrue="1">
      <formula>+IF((#REF!+#REF!+#REF!+#REF!+#REF!)&lt;&gt;$J18,1,0)</formula>
    </cfRule>
  </conditionalFormatting>
  <conditionalFormatting sqref="N18:N20">
    <cfRule type="expression" dxfId="373" priority="589" stopIfTrue="1">
      <formula>+IF((#REF!+#REF!+#REF!+#REF!+#REF!)&lt;&gt;$J18,1,0)</formula>
    </cfRule>
  </conditionalFormatting>
  <conditionalFormatting sqref="E14:G14">
    <cfRule type="expression" dxfId="372" priority="588" stopIfTrue="1">
      <formula>+IF((#REF!+#REF!+#REF!+#REF!+#REF!)&lt;&gt;$K14,1,0)</formula>
    </cfRule>
  </conditionalFormatting>
  <conditionalFormatting sqref="C14:D14">
    <cfRule type="expression" dxfId="371" priority="587" stopIfTrue="1">
      <formula>+IF((#REF!+#REF!+#REF!+#REF!+#REF!)&lt;&gt;$L14,1,0)</formula>
    </cfRule>
  </conditionalFormatting>
  <conditionalFormatting sqref="D14:G14">
    <cfRule type="expression" dxfId="370" priority="586" stopIfTrue="1">
      <formula>+IF((#REF!+#REF!+#REF!+#REF!+#REF!)&lt;&gt;$K14,1,0)</formula>
    </cfRule>
  </conditionalFormatting>
  <conditionalFormatting sqref="L21:M21">
    <cfRule type="expression" dxfId="369" priority="585" stopIfTrue="1">
      <formula>+IF((#REF!+#REF!+#REF!+#REF!+#REF!)&lt;&gt;$K21,1,0)</formula>
    </cfRule>
  </conditionalFormatting>
  <conditionalFormatting sqref="E16:G16">
    <cfRule type="expression" dxfId="368" priority="582" stopIfTrue="1">
      <formula>+IF((#REF!+#REF!+#REF!+#REF!+#REF!)&lt;&gt;$K16,1,0)</formula>
    </cfRule>
  </conditionalFormatting>
  <conditionalFormatting sqref="C16:D16">
    <cfRule type="expression" dxfId="367" priority="581" stopIfTrue="1">
      <formula>+IF((#REF!+#REF!+#REF!+#REF!+#REF!)&lt;&gt;$L16,1,0)</formula>
    </cfRule>
  </conditionalFormatting>
  <conditionalFormatting sqref="D16:G16">
    <cfRule type="expression" dxfId="366" priority="580" stopIfTrue="1">
      <formula>+IF((#REF!+#REF!+#REF!+#REF!+#REF!)&lt;&gt;$K16,1,0)</formula>
    </cfRule>
  </conditionalFormatting>
  <conditionalFormatting sqref="L14:M14">
    <cfRule type="expression" dxfId="365" priority="579" stopIfTrue="1">
      <formula>+IF((#REF!+#REF!+#REF!+#REF!+#REF!)&lt;&gt;$K15,1,0)</formula>
    </cfRule>
  </conditionalFormatting>
  <conditionalFormatting sqref="N14 R14">
    <cfRule type="expression" dxfId="364" priority="578" stopIfTrue="1">
      <formula>+IF((#REF!+#REF!+#REF!+#REF!+#REF!)&lt;&gt;$J15,1,0)</formula>
    </cfRule>
  </conditionalFormatting>
  <conditionalFormatting sqref="L7:M7">
    <cfRule type="expression" dxfId="363" priority="719" stopIfTrue="1">
      <formula>+IF((#REF!+#REF!+#REF!+#REF!+#REF!)&lt;&gt;#REF!,1,0)</formula>
    </cfRule>
  </conditionalFormatting>
  <conditionalFormatting sqref="D24 R24:S24">
    <cfRule type="expression" dxfId="362" priority="721" stopIfTrue="1">
      <formula>+IF((#REF!+#REF!+#REF!+#REF!+#REF!)&lt;&gt;$J23,1,0)</formula>
    </cfRule>
  </conditionalFormatting>
  <conditionalFormatting sqref="D23">
    <cfRule type="expression" dxfId="361" priority="722" stopIfTrue="1">
      <formula>+IF((#REF!+#REF!+#REF!+#REF!+#REF!)&lt;&gt;#REF!,1,0)</formula>
    </cfRule>
  </conditionalFormatting>
  <conditionalFormatting sqref="D23">
    <cfRule type="expression" dxfId="360" priority="723" stopIfTrue="1">
      <formula>+IF((#REF!+#REF!+#REF!+#REF!+#REF!)&lt;&gt;#REF!,1,0)</formula>
    </cfRule>
  </conditionalFormatting>
  <conditionalFormatting sqref="D24">
    <cfRule type="expression" dxfId="359" priority="724" stopIfTrue="1">
      <formula>+IF((#REF!+#REF!+#REF!+#REF!+#REF!)&lt;&gt;$J23,1,0)</formula>
    </cfRule>
  </conditionalFormatting>
  <conditionalFormatting sqref="E24:G24">
    <cfRule type="expression" dxfId="358" priority="726" stopIfTrue="1">
      <formula>+IF((#REF!+#REF!+#REF!+#REF!+#REF!)&lt;&gt;$J23,1,0)</formula>
    </cfRule>
  </conditionalFormatting>
  <conditionalFormatting sqref="E23:G23">
    <cfRule type="expression" dxfId="357" priority="727" stopIfTrue="1">
      <formula>+IF((#REF!+#REF!+#REF!+#REF!+#REF!)&lt;&gt;#REF!,1,0)</formula>
    </cfRule>
  </conditionalFormatting>
  <conditionalFormatting sqref="E23:G23">
    <cfRule type="expression" dxfId="356" priority="728" stopIfTrue="1">
      <formula>+IF((#REF!+#REF!+#REF!+#REF!+#REF!)&lt;&gt;#REF!,1,0)</formula>
    </cfRule>
  </conditionalFormatting>
  <conditionalFormatting sqref="E24:G24">
    <cfRule type="expression" dxfId="355" priority="729" stopIfTrue="1">
      <formula>+IF((#REF!+#REF!+#REF!+#REF!+#REF!)&lt;&gt;$J23,1,0)</formula>
    </cfRule>
  </conditionalFormatting>
  <conditionalFormatting sqref="N23">
    <cfRule type="expression" dxfId="354" priority="730" stopIfTrue="1">
      <formula>+IF((#REF!+#REF!+#REF!+#REF!+#REF!)&lt;&gt;#REF!,1,0)</formula>
    </cfRule>
  </conditionalFormatting>
  <conditionalFormatting sqref="N24">
    <cfRule type="expression" dxfId="353" priority="731" stopIfTrue="1">
      <formula>+IF((#REF!+#REF!+#REF!+#REF!+#REF!)&lt;&gt;$J23,1,0)</formula>
    </cfRule>
  </conditionalFormatting>
  <conditionalFormatting sqref="D33:G33">
    <cfRule type="expression" dxfId="352" priority="576" stopIfTrue="1">
      <formula>+IF((#REF!+#REF!+#REF!+#REF!+#REF!)&lt;&gt;$J33,1,0)</formula>
    </cfRule>
  </conditionalFormatting>
  <conditionalFormatting sqref="B26:C29">
    <cfRule type="expression" dxfId="351" priority="575" stopIfTrue="1">
      <formula>+IF((#REF!+#REF!+#REF!+#REF!+#REF!)&lt;&gt;$K26,1,0)</formula>
    </cfRule>
  </conditionalFormatting>
  <conditionalFormatting sqref="D36:G37">
    <cfRule type="expression" dxfId="350" priority="574" stopIfTrue="1">
      <formula>+IF((#REF!+#REF!+#REF!+#REF!+#REF!)&lt;&gt;$J36,1,0)</formula>
    </cfRule>
  </conditionalFormatting>
  <conditionalFormatting sqref="D26:G29">
    <cfRule type="expression" dxfId="349" priority="573" stopIfTrue="1">
      <formula>+IF((#REF!+#REF!+#REF!+#REF!+#REF!)&lt;&gt;$J26,1,0)</formula>
    </cfRule>
  </conditionalFormatting>
  <conditionalFormatting sqref="D33:G33">
    <cfRule type="expression" dxfId="348" priority="572" stopIfTrue="1">
      <formula>+IF((#REF!+#REF!+#REF!+#REF!+#REF!)&lt;&gt;$J33,1,0)</formula>
    </cfRule>
  </conditionalFormatting>
  <conditionalFormatting sqref="B33">
    <cfRule type="expression" dxfId="347" priority="571" stopIfTrue="1">
      <formula>+IF((#REF!+#REF!+#REF!+#REF!+#REF!)&lt;&gt;$K33,1,0)</formula>
    </cfRule>
  </conditionalFormatting>
  <conditionalFormatting sqref="C33">
    <cfRule type="expression" dxfId="346" priority="570" stopIfTrue="1">
      <formula>+IF((#REF!+#REF!+#REF!+#REF!+#REF!)&lt;&gt;$K33,1,0)</formula>
    </cfRule>
  </conditionalFormatting>
  <conditionalFormatting sqref="D36:G37">
    <cfRule type="expression" dxfId="345" priority="569" stopIfTrue="1">
      <formula>+IF((#REF!+#REF!+#REF!+#REF!+#REF!)&lt;&gt;$J36,1,0)</formula>
    </cfRule>
  </conditionalFormatting>
  <conditionalFormatting sqref="L34:M34">
    <cfRule type="expression" dxfId="344" priority="566" stopIfTrue="1">
      <formula>+IF((#REF!+#REF!+#REF!+#REF!+#REF!)&lt;&gt;$K34,1,0)</formula>
    </cfRule>
  </conditionalFormatting>
  <conditionalFormatting sqref="N34">
    <cfRule type="expression" dxfId="343" priority="568" stopIfTrue="1">
      <formula>+IF((#REF!+#REF!+#REF!+#REF!+#REF!)&lt;&gt;$J34,1,0)</formula>
    </cfRule>
  </conditionalFormatting>
  <conditionalFormatting sqref="N34">
    <cfRule type="expression" dxfId="342" priority="567" stopIfTrue="1">
      <formula>+IF((#REF!+#REF!+#REF!+#REF!+#REF!)&lt;&gt;$J34,1,0)</formula>
    </cfRule>
  </conditionalFormatting>
  <conditionalFormatting sqref="L34:M34">
    <cfRule type="expression" dxfId="341" priority="565" stopIfTrue="1">
      <formula>+IF((#REF!+#REF!+#REF!+#REF!+#REF!)&lt;&gt;$K34,1,0)</formula>
    </cfRule>
  </conditionalFormatting>
  <conditionalFormatting sqref="K33">
    <cfRule type="expression" dxfId="340" priority="564" stopIfTrue="1">
      <formula>+IF((#REF!+#REF!+#REF!+#REF!+#REF!)&lt;&gt;$K33,1,0)</formula>
    </cfRule>
  </conditionalFormatting>
  <conditionalFormatting sqref="K33">
    <cfRule type="expression" dxfId="339" priority="563" stopIfTrue="1">
      <formula>+IF((#REF!+#REF!+#REF!+#REF!+#REF!)&lt;&gt;$K33,1,0)</formula>
    </cfRule>
  </conditionalFormatting>
  <conditionalFormatting sqref="L33:M33">
    <cfRule type="expression" dxfId="338" priority="562" stopIfTrue="1">
      <formula>+IF((#REF!+#REF!+#REF!+#REF!+#REF!)&lt;&gt;$K33,1,0)</formula>
    </cfRule>
  </conditionalFormatting>
  <conditionalFormatting sqref="L33:M33">
    <cfRule type="expression" dxfId="337" priority="561" stopIfTrue="1">
      <formula>+IF((#REF!+#REF!+#REF!+#REF!+#REF!)&lt;&gt;$K33,1,0)</formula>
    </cfRule>
  </conditionalFormatting>
  <conditionalFormatting sqref="D32:G32">
    <cfRule type="expression" dxfId="336" priority="560" stopIfTrue="1">
      <formula>+IF((#REF!+#REF!+#REF!+#REF!+#REF!)&lt;&gt;$J32,1,0)</formula>
    </cfRule>
  </conditionalFormatting>
  <conditionalFormatting sqref="B32:C32">
    <cfRule type="expression" dxfId="335" priority="559" stopIfTrue="1">
      <formula>+IF((#REF!+#REF!+#REF!+#REF!+#REF!)&lt;&gt;$K32,1,0)</formula>
    </cfRule>
  </conditionalFormatting>
  <conditionalFormatting sqref="D32:G32">
    <cfRule type="expression" dxfId="334" priority="558" stopIfTrue="1">
      <formula>+IF((#REF!+#REF!+#REF!+#REF!+#REF!)&lt;&gt;$J32,1,0)</formula>
    </cfRule>
  </conditionalFormatting>
  <conditionalFormatting sqref="B32">
    <cfRule type="expression" dxfId="333" priority="557" stopIfTrue="1">
      <formula>+IF((#REF!+#REF!+#REF!+#REF!+#REF!)&lt;&gt;$K32,1,0)</formula>
    </cfRule>
  </conditionalFormatting>
  <conditionalFormatting sqref="C32">
    <cfRule type="expression" dxfId="332" priority="556" stopIfTrue="1">
      <formula>+IF((#REF!+#REF!+#REF!+#REF!+#REF!)&lt;&gt;$K32,1,0)</formula>
    </cfRule>
  </conditionalFormatting>
  <conditionalFormatting sqref="K32:M32">
    <cfRule type="expression" dxfId="331" priority="555" stopIfTrue="1">
      <formula>+IF((#REF!+#REF!+#REF!+#REF!+#REF!)&lt;&gt;$K32,1,0)</formula>
    </cfRule>
  </conditionalFormatting>
  <conditionalFormatting sqref="K32:M32">
    <cfRule type="expression" dxfId="330" priority="554" stopIfTrue="1">
      <formula>+IF((#REF!+#REF!+#REF!+#REF!+#REF!)&lt;&gt;$K32,1,0)</formula>
    </cfRule>
  </conditionalFormatting>
  <conditionalFormatting sqref="D34:G34">
    <cfRule type="expression" dxfId="329" priority="549" stopIfTrue="1">
      <formula>+IF((#REF!+#REF!+#REF!+#REF!+#REF!)&lt;&gt;$J34,1,0)</formula>
    </cfRule>
  </conditionalFormatting>
  <conditionalFormatting sqref="D34:G34">
    <cfRule type="expression" dxfId="328" priority="548" stopIfTrue="1">
      <formula>+IF((#REF!+#REF!+#REF!+#REF!+#REF!)&lt;&gt;$J34,1,0)</formula>
    </cfRule>
  </conditionalFormatting>
  <conditionalFormatting sqref="N35">
    <cfRule type="expression" dxfId="327" priority="546" stopIfTrue="1">
      <formula>+IF((#REF!+#REF!+#REF!+#REF!+#REF!)&lt;&gt;$J35,1,0)</formula>
    </cfRule>
  </conditionalFormatting>
  <conditionalFormatting sqref="L35:M35">
    <cfRule type="expression" dxfId="326" priority="545" stopIfTrue="1">
      <formula>+IF((#REF!+#REF!+#REF!+#REF!+#REF!)&lt;&gt;$K35,1,0)</formula>
    </cfRule>
  </conditionalFormatting>
  <conditionalFormatting sqref="L35:M35">
    <cfRule type="expression" dxfId="325" priority="544" stopIfTrue="1">
      <formula>+IF((#REF!+#REF!+#REF!+#REF!+#REF!)&lt;&gt;$K35,1,0)</formula>
    </cfRule>
  </conditionalFormatting>
  <conditionalFormatting sqref="C9">
    <cfRule type="expression" dxfId="324" priority="541" stopIfTrue="1">
      <formula>+IF((#REF!+#REF!+#REF!+#REF!+#REF!)&lt;&gt;$K9,1,0)</formula>
    </cfRule>
  </conditionalFormatting>
  <conditionalFormatting sqref="C9">
    <cfRule type="expression" dxfId="323" priority="540" stopIfTrue="1">
      <formula>+IF((#REF!+#REF!+#REF!+#REF!+#REF!)&lt;&gt;$K9,1,0)</formula>
    </cfRule>
  </conditionalFormatting>
  <conditionalFormatting sqref="D9:G9">
    <cfRule type="expression" dxfId="322" priority="539" stopIfTrue="1">
      <formula>+IF((#REF!+#REF!+#REF!+#REF!+#REF!)&lt;&gt;$J9,1,0)</formula>
    </cfRule>
  </conditionalFormatting>
  <conditionalFormatting sqref="D9:G9">
    <cfRule type="expression" dxfId="321" priority="538" stopIfTrue="1">
      <formula>+IF((#REF!+#REF!+#REF!+#REF!+#REF!)&lt;&gt;$J9,1,0)</formula>
    </cfRule>
  </conditionalFormatting>
  <conditionalFormatting sqref="D44:G44">
    <cfRule type="expression" dxfId="320" priority="533" stopIfTrue="1">
      <formula>+IF((#REF!+#REF!+#REF!+#REF!+#REF!)&lt;&gt;$J44,1,0)</formula>
    </cfRule>
  </conditionalFormatting>
  <conditionalFormatting sqref="B40">
    <cfRule type="expression" dxfId="319" priority="532" stopIfTrue="1">
      <formula>+IF((#REF!+#REF!+#REF!+#REF!+#REF!)&lt;&gt;$K40,1,0)</formula>
    </cfRule>
  </conditionalFormatting>
  <conditionalFormatting sqref="C40">
    <cfRule type="expression" dxfId="318" priority="531" stopIfTrue="1">
      <formula>+IF((#REF!+#REF!+#REF!+#REF!+#REF!)&lt;&gt;$K40,1,0)</formula>
    </cfRule>
  </conditionalFormatting>
  <conditionalFormatting sqref="B40">
    <cfRule type="expression" dxfId="317" priority="530" stopIfTrue="1">
      <formula>+IF((#REF!+#REF!+#REF!+#REF!+#REF!)&lt;&gt;$K40,1,0)</formula>
    </cfRule>
  </conditionalFormatting>
  <conditionalFormatting sqref="C40">
    <cfRule type="expression" dxfId="316" priority="529" stopIfTrue="1">
      <formula>+IF((#REF!+#REF!+#REF!+#REF!+#REF!)&lt;&gt;$K40,1,0)</formula>
    </cfRule>
  </conditionalFormatting>
  <conditionalFormatting sqref="D43">
    <cfRule type="expression" dxfId="315" priority="528" stopIfTrue="1">
      <formula>+IF((#REF!+#REF!+#REF!+#REF!+#REF!)&lt;&gt;$J43,1,0)</formula>
    </cfRule>
  </conditionalFormatting>
  <conditionalFormatting sqref="E43:F43">
    <cfRule type="expression" dxfId="314" priority="527" stopIfTrue="1">
      <formula>+IF((#REF!+#REF!+#REF!+#REF!+#REF!)&lt;&gt;$J43,1,0)</formula>
    </cfRule>
  </conditionalFormatting>
  <conditionalFormatting sqref="B39">
    <cfRule type="expression" dxfId="313" priority="534" stopIfTrue="1">
      <formula>+IF((#REF!+#REF!+#REF!+#REF!+#REF!)&lt;&gt;$K38,1,0)</formula>
    </cfRule>
  </conditionalFormatting>
  <conditionalFormatting sqref="B38">
    <cfRule type="expression" dxfId="312" priority="535" stopIfTrue="1">
      <formula>+IF((#REF!+#REF!+#REF!+#REF!+#REF!)&lt;&gt;#REF!,1,0)</formula>
    </cfRule>
  </conditionalFormatting>
  <conditionalFormatting sqref="B39">
    <cfRule type="expression" dxfId="311" priority="536" stopIfTrue="1">
      <formula>+IF((#REF!+#REF!+#REF!+#REF!+#REF!)&lt;&gt;$L38,1,0)</formula>
    </cfRule>
  </conditionalFormatting>
  <conditionalFormatting sqref="B39">
    <cfRule type="expression" dxfId="310" priority="537" stopIfTrue="1">
      <formula>+IF((#REF!+#REF!+#REF!+#REF!+#REF!)&lt;&gt;$L38,1,0)</formula>
    </cfRule>
  </conditionalFormatting>
  <conditionalFormatting sqref="E45:G45">
    <cfRule type="expression" dxfId="309" priority="526" stopIfTrue="1">
      <formula>+IF((#REF!+#REF!+#REF!+#REF!+#REF!)&lt;&gt;$J45,1,0)</formula>
    </cfRule>
  </conditionalFormatting>
  <conditionalFormatting sqref="C38">
    <cfRule type="expression" dxfId="308" priority="525" stopIfTrue="1">
      <formula>+IF((#REF!+#REF!+#REF!+#REF!+#REF!)&lt;&gt;$K38,1,0)</formula>
    </cfRule>
  </conditionalFormatting>
  <conditionalFormatting sqref="C38">
    <cfRule type="expression" dxfId="307" priority="524" stopIfTrue="1">
      <formula>+IF((#REF!+#REF!+#REF!+#REF!+#REF!)&lt;&gt;$K38,1,0)</formula>
    </cfRule>
  </conditionalFormatting>
  <conditionalFormatting sqref="D40">
    <cfRule type="expression" dxfId="306" priority="523" stopIfTrue="1">
      <formula>+IF((#REF!+#REF!+#REF!+#REF!+#REF!)&lt;&gt;$J40,1,0)</formula>
    </cfRule>
  </conditionalFormatting>
  <conditionalFormatting sqref="D40">
    <cfRule type="expression" dxfId="305" priority="522" stopIfTrue="1">
      <formula>+IF((#REF!+#REF!+#REF!+#REF!+#REF!)&lt;&gt;$J40,1,0)</formula>
    </cfRule>
  </conditionalFormatting>
  <conditionalFormatting sqref="C43">
    <cfRule type="expression" dxfId="304" priority="521" stopIfTrue="1">
      <formula>+IF((#REF!+#REF!+#REF!+#REF!+#REF!)&lt;&gt;$K43,1,0)</formula>
    </cfRule>
  </conditionalFormatting>
  <conditionalFormatting sqref="N43">
    <cfRule type="expression" dxfId="303" priority="520" stopIfTrue="1">
      <formula>+IF((#REF!+#REF!+#REF!+#REF!+#REF!)&lt;&gt;$J43,1,0)</formula>
    </cfRule>
  </conditionalFormatting>
  <conditionalFormatting sqref="N48">
    <cfRule type="expression" dxfId="302" priority="517" stopIfTrue="1">
      <formula>+IF((#REF!+#REF!+#REF!+#REF!+#REF!)&lt;&gt;#REF!,1,0)</formula>
    </cfRule>
  </conditionalFormatting>
  <conditionalFormatting sqref="N48 D51:G51">
    <cfRule type="expression" dxfId="301" priority="516" stopIfTrue="1">
      <formula>+IF((#REF!+#REF!+#REF!+#REF!+#REF!)&lt;&gt;#REF!,1,0)</formula>
    </cfRule>
  </conditionalFormatting>
  <conditionalFormatting sqref="N48">
    <cfRule type="expression" dxfId="300" priority="515" stopIfTrue="1">
      <formula>+IF((#REF!+#REF!+#REF!+#REF!+#REF!)&lt;&gt;#REF!,1,0)</formula>
    </cfRule>
  </conditionalFormatting>
  <conditionalFormatting sqref="N52">
    <cfRule type="expression" dxfId="299" priority="512" stopIfTrue="1">
      <formula>+IF((#REF!+#REF!+#REF!+#REF!+#REF!)&lt;&gt;#REF!,1,0)</formula>
    </cfRule>
  </conditionalFormatting>
  <conditionalFormatting sqref="N50">
    <cfRule type="expression" dxfId="298" priority="511" stopIfTrue="1">
      <formula>+IF((#REF!+#REF!+#REF!+#REF!+#REF!)&lt;&gt;#REF!,1,0)</formula>
    </cfRule>
  </conditionalFormatting>
  <conditionalFormatting sqref="D64:G69">
    <cfRule type="expression" dxfId="297" priority="504" stopIfTrue="1">
      <formula>+IF((#REF!+#REF!+#REF!+#REF!+#REF!)&lt;&gt;$J64,1,0)</formula>
    </cfRule>
  </conditionalFormatting>
  <conditionalFormatting sqref="D70:G70">
    <cfRule type="expression" dxfId="296" priority="503" stopIfTrue="1">
      <formula>+IF((#REF!+#REF!+#REF!+#REF!+#REF!)&lt;&gt;$J70,1,0)</formula>
    </cfRule>
  </conditionalFormatting>
  <conditionalFormatting sqref="D71:G71">
    <cfRule type="expression" dxfId="295" priority="502" stopIfTrue="1">
      <formula>+IF((#REF!+#REF!+#REF!+#REF!+#REF!)&lt;&gt;$I71,1,0)</formula>
    </cfRule>
  </conditionalFormatting>
  <conditionalFormatting sqref="D72:G72">
    <cfRule type="expression" dxfId="294" priority="501" stopIfTrue="1">
      <formula>+IF((#REF!+#REF!+#REF!+#REF!+#REF!)&lt;&gt;$I72,1,0)</formula>
    </cfRule>
  </conditionalFormatting>
  <conditionalFormatting sqref="D73:G73">
    <cfRule type="expression" dxfId="293" priority="500" stopIfTrue="1">
      <formula>+IF((#REF!+#REF!+#REF!+#REF!+#REF!)&lt;&gt;$I73,1,0)</formula>
    </cfRule>
  </conditionalFormatting>
  <conditionalFormatting sqref="D74:G74">
    <cfRule type="expression" dxfId="292" priority="499" stopIfTrue="1">
      <formula>+IF((#REF!+#REF!+#REF!+#REF!+#REF!)&lt;&gt;$I74,1,0)</formula>
    </cfRule>
  </conditionalFormatting>
  <conditionalFormatting sqref="D75">
    <cfRule type="expression" dxfId="291" priority="498" stopIfTrue="1">
      <formula>+IF((#REF!+#REF!+#REF!+#REF!+#REF!)&lt;&gt;$I75,1,0)</formula>
    </cfRule>
  </conditionalFormatting>
  <conditionalFormatting sqref="D76">
    <cfRule type="expression" dxfId="290" priority="497" stopIfTrue="1">
      <formula>+IF((#REF!+#REF!+#REF!+#REF!+#REF!)&lt;&gt;$I76,1,0)</formula>
    </cfRule>
  </conditionalFormatting>
  <conditionalFormatting sqref="N71">
    <cfRule type="expression" dxfId="289" priority="496" stopIfTrue="1">
      <formula>+IF((#REF!+#REF!+#REF!+#REF!+#REF!)&lt;&gt;$J71,1,0)</formula>
    </cfRule>
  </conditionalFormatting>
  <conditionalFormatting sqref="N72">
    <cfRule type="expression" dxfId="288" priority="495" stopIfTrue="1">
      <formula>+IF((#REF!+#REF!+#REF!+#REF!+#REF!)&lt;&gt;$J72,1,0)</formula>
    </cfRule>
  </conditionalFormatting>
  <conditionalFormatting sqref="N73">
    <cfRule type="expression" dxfId="287" priority="494" stopIfTrue="1">
      <formula>+IF((#REF!+#REF!+#REF!+#REF!+#REF!)&lt;&gt;$J73,1,0)</formula>
    </cfRule>
  </conditionalFormatting>
  <conditionalFormatting sqref="D77:G81">
    <cfRule type="expression" dxfId="286" priority="492" stopIfTrue="1">
      <formula>+IF((#REF!+#REF!+#REF!+#REF!+#REF!)&lt;&gt;$J77,1,0)</formula>
    </cfRule>
  </conditionalFormatting>
  <conditionalFormatting sqref="D82:G82">
    <cfRule type="expression" dxfId="285" priority="491" stopIfTrue="1">
      <formula>+IF((#REF!+#REF!+#REF!+#REF!+#REF!)&lt;&gt;$J82,1,0)</formula>
    </cfRule>
  </conditionalFormatting>
  <conditionalFormatting sqref="D86:G86">
    <cfRule type="expression" dxfId="284" priority="490" stopIfTrue="1">
      <formula>+IF((#REF!+#REF!+#REF!+#REF!+#REF!)&lt;&gt;$D86,1,0)</formula>
    </cfRule>
  </conditionalFormatting>
  <conditionalFormatting sqref="E89:G89">
    <cfRule type="expression" dxfId="283" priority="488" stopIfTrue="1">
      <formula>+IF((#REF!+#REF!+#REF!+#REF!+#REF!)&lt;&gt;$D89,1,0)</formula>
    </cfRule>
  </conditionalFormatting>
  <conditionalFormatting sqref="D88:G90">
    <cfRule type="expression" dxfId="282" priority="489" stopIfTrue="1">
      <formula>+IF((#REF!+#REF!+#REF!+#REF!+#REF!)&lt;&gt;$D88,1,0)</formula>
    </cfRule>
  </conditionalFormatting>
  <conditionalFormatting sqref="D48:G48">
    <cfRule type="expression" dxfId="281" priority="743" stopIfTrue="1">
      <formula>+IF((#REF!+#REF!+#REF!+#REF!+#REF!)&lt;&gt;#REF!,1,0)</formula>
    </cfRule>
  </conditionalFormatting>
  <conditionalFormatting sqref="D48:G48">
    <cfRule type="expression" dxfId="280" priority="744" stopIfTrue="1">
      <formula>+IF((#REF!+#REF!+#REF!+#REF!+#REF!)&lt;&gt;#REF!,1,0)</formula>
    </cfRule>
  </conditionalFormatting>
  <conditionalFormatting sqref="D52:G52">
    <cfRule type="expression" dxfId="279" priority="746" stopIfTrue="1">
      <formula>+IF((#REF!+#REF!+#REF!+#REF!+#REF!)&lt;&gt;#REF!,1,0)</formula>
    </cfRule>
  </conditionalFormatting>
  <conditionalFormatting sqref="D54:G55">
    <cfRule type="expression" dxfId="278" priority="747" stopIfTrue="1">
      <formula>+IF((#REF!+#REF!+#REF!+#REF!+#REF!)&lt;&gt;#REF!,1,0)</formula>
    </cfRule>
  </conditionalFormatting>
  <conditionalFormatting sqref="D54:G55 E56:E57">
    <cfRule type="expression" dxfId="277" priority="748" stopIfTrue="1">
      <formula>+IF((#REF!+#REF!+#REF!+#REF!+#REF!)&lt;&gt;#REF!,1,0)</formula>
    </cfRule>
  </conditionalFormatting>
  <conditionalFormatting sqref="D56:E57">
    <cfRule type="expression" dxfId="276" priority="750" stopIfTrue="1">
      <formula>+IF((#REF!+#REF!+#REF!+#REF!+#REF!)&lt;&gt;#REF!,1,0)</formula>
    </cfRule>
  </conditionalFormatting>
  <conditionalFormatting sqref="D56:D57">
    <cfRule type="expression" dxfId="275" priority="752" stopIfTrue="1">
      <formula>+IF((#REF!+#REF!+#REF!+#REF!+#REF!)&lt;&gt;#REF!,1,0)</formula>
    </cfRule>
  </conditionalFormatting>
  <conditionalFormatting sqref="O18:O19">
    <cfRule type="expression" dxfId="274" priority="485" stopIfTrue="1">
      <formula>+IF((#REF!+#REF!+#REF!+#REF!+#REF!)&lt;&gt;$J18,1,0)</formula>
    </cfRule>
  </conditionalFormatting>
  <conditionalFormatting sqref="O18:O19">
    <cfRule type="expression" dxfId="273" priority="484" stopIfTrue="1">
      <formula>+IF((#REF!+#REF!+#REF!+#REF!+#REF!)&lt;&gt;$J18,1,0)</formula>
    </cfRule>
  </conditionalFormatting>
  <conditionalFormatting sqref="O14">
    <cfRule type="expression" dxfId="272" priority="482" stopIfTrue="1">
      <formula>+IF((#REF!+#REF!+#REF!+#REF!+#REF!)&lt;&gt;$J15,1,0)</formula>
    </cfRule>
  </conditionalFormatting>
  <conditionalFormatting sqref="O14">
    <cfRule type="expression" dxfId="271" priority="483" stopIfTrue="1">
      <formula>+IF((#REF!+#REF!+#REF!+#REF!+#REF!)&lt;&gt;$J15,1,0)</formula>
    </cfRule>
  </conditionalFormatting>
  <conditionalFormatting sqref="R17">
    <cfRule type="expression" dxfId="270" priority="481" stopIfTrue="1">
      <formula>+IF((#REF!+#REF!+#REF!+#REF!+#REF!)&lt;&gt;$J16,1,0)</formula>
    </cfRule>
  </conditionalFormatting>
  <conditionalFormatting sqref="O23 S23">
    <cfRule type="expression" dxfId="269" priority="479" stopIfTrue="1">
      <formula>+IF((#REF!+#REF!+#REF!+#REF!+#REF!)&lt;&gt;#REF!,1,0)</formula>
    </cfRule>
  </conditionalFormatting>
  <conditionalFormatting sqref="O24:P24">
    <cfRule type="expression" dxfId="268" priority="480" stopIfTrue="1">
      <formula>+IF((#REF!+#REF!+#REF!+#REF!+#REF!)&lt;&gt;$J23,1,0)</formula>
    </cfRule>
  </conditionalFormatting>
  <conditionalFormatting sqref="R23">
    <cfRule type="expression" dxfId="267" priority="478" stopIfTrue="1">
      <formula>+IF((#REF!+#REF!+#REF!+#REF!+#REF!)&lt;&gt;$J22,1,0)</formula>
    </cfRule>
  </conditionalFormatting>
  <conditionalFormatting sqref="O20:P20">
    <cfRule type="expression" dxfId="266" priority="477" stopIfTrue="1">
      <formula>+IF((#REF!+#REF!+#REF!+#REF!+#REF!)&lt;&gt;$J20,1,0)</formula>
    </cfRule>
  </conditionalFormatting>
  <conditionalFormatting sqref="O20:P20">
    <cfRule type="expression" dxfId="265" priority="476" stopIfTrue="1">
      <formula>+IF((#REF!+#REF!+#REF!+#REF!+#REF!)&lt;&gt;$J20,1,0)</formula>
    </cfRule>
  </conditionalFormatting>
  <conditionalFormatting sqref="R7">
    <cfRule type="expression" dxfId="264" priority="474" stopIfTrue="1">
      <formula>+IF((#REF!+#REF!+#REF!+#REF!+#REF!)&lt;&gt;$J8,1,0)</formula>
    </cfRule>
  </conditionalFormatting>
  <conditionalFormatting sqref="R7">
    <cfRule type="expression" dxfId="263" priority="475" stopIfTrue="1">
      <formula>+IF((#REF!+#REF!+#REF!+#REF!+#REF!)&lt;&gt;$J8,1,0)</formula>
    </cfRule>
  </conditionalFormatting>
  <conditionalFormatting sqref="T7">
    <cfRule type="expression" dxfId="262" priority="472" stopIfTrue="1">
      <formula>+IF((#REF!+#REF!+#REF!+#REF!+#REF!)&lt;&gt;$J8,1,0)</formula>
    </cfRule>
  </conditionalFormatting>
  <conditionalFormatting sqref="T7">
    <cfRule type="expression" dxfId="261" priority="473" stopIfTrue="1">
      <formula>+IF((#REF!+#REF!+#REF!+#REF!+#REF!)&lt;&gt;$J8,1,0)</formula>
    </cfRule>
  </conditionalFormatting>
  <conditionalFormatting sqref="P18">
    <cfRule type="expression" dxfId="260" priority="471" stopIfTrue="1">
      <formula>+IF((#REF!+#REF!+#REF!+#REF!+#REF!)&lt;&gt;$J18,1,0)</formula>
    </cfRule>
  </conditionalFormatting>
  <conditionalFormatting sqref="P18">
    <cfRule type="expression" dxfId="259" priority="470" stopIfTrue="1">
      <formula>+IF((#REF!+#REF!+#REF!+#REF!+#REF!)&lt;&gt;$J18,1,0)</formula>
    </cfRule>
  </conditionalFormatting>
  <conditionalFormatting sqref="P19">
    <cfRule type="expression" dxfId="258" priority="469" stopIfTrue="1">
      <formula>+IF((#REF!+#REF!+#REF!+#REF!+#REF!)&lt;&gt;$J19,1,0)</formula>
    </cfRule>
  </conditionalFormatting>
  <conditionalFormatting sqref="P19">
    <cfRule type="expression" dxfId="257" priority="468" stopIfTrue="1">
      <formula>+IF((#REF!+#REF!+#REF!+#REF!+#REF!)&lt;&gt;$J19,1,0)</formula>
    </cfRule>
  </conditionalFormatting>
  <conditionalFormatting sqref="S19">
    <cfRule type="expression" dxfId="256" priority="465" stopIfTrue="1">
      <formula>+IF((#REF!+#REF!+#REF!+#REF!+#REF!)&lt;&gt;$J19,1,0)</formula>
    </cfRule>
  </conditionalFormatting>
  <conditionalFormatting sqref="S19">
    <cfRule type="expression" dxfId="255" priority="464" stopIfTrue="1">
      <formula>+IF((#REF!+#REF!+#REF!+#REF!+#REF!)&lt;&gt;$J19,1,0)</formula>
    </cfRule>
  </conditionalFormatting>
  <conditionalFormatting sqref="P21">
    <cfRule type="expression" dxfId="254" priority="463" stopIfTrue="1">
      <formula>+IF((#REF!+#REF!+#REF!+#REF!+#REF!)&lt;&gt;$J21,1,0)</formula>
    </cfRule>
  </conditionalFormatting>
  <conditionalFormatting sqref="P21">
    <cfRule type="expression" dxfId="253" priority="462" stopIfTrue="1">
      <formula>+IF((#REF!+#REF!+#REF!+#REF!+#REF!)&lt;&gt;$J21,1,0)</formula>
    </cfRule>
  </conditionalFormatting>
  <conditionalFormatting sqref="P22">
    <cfRule type="expression" dxfId="252" priority="461" stopIfTrue="1">
      <formula>+IF((#REF!+#REF!+#REF!+#REF!+#REF!)&lt;&gt;$J22,1,0)</formula>
    </cfRule>
  </conditionalFormatting>
  <conditionalFormatting sqref="P22">
    <cfRule type="expression" dxfId="251" priority="460" stopIfTrue="1">
      <formula>+IF((#REF!+#REF!+#REF!+#REF!+#REF!)&lt;&gt;$J22,1,0)</formula>
    </cfRule>
  </conditionalFormatting>
  <conditionalFormatting sqref="S21">
    <cfRule type="expression" dxfId="250" priority="459" stopIfTrue="1">
      <formula>+IF((#REF!+#REF!+#REF!+#REF!+#REF!)&lt;&gt;$J21,1,0)</formula>
    </cfRule>
  </conditionalFormatting>
  <conditionalFormatting sqref="S21">
    <cfRule type="expression" dxfId="249" priority="458" stopIfTrue="1">
      <formula>+IF((#REF!+#REF!+#REF!+#REF!+#REF!)&lt;&gt;$J21,1,0)</formula>
    </cfRule>
  </conditionalFormatting>
  <conditionalFormatting sqref="S22">
    <cfRule type="expression" dxfId="248" priority="457" stopIfTrue="1">
      <formula>+IF((#REF!+#REF!+#REF!+#REF!+#REF!)&lt;&gt;$J22,1,0)</formula>
    </cfRule>
  </conditionalFormatting>
  <conditionalFormatting sqref="S22">
    <cfRule type="expression" dxfId="247" priority="456" stopIfTrue="1">
      <formula>+IF((#REF!+#REF!+#REF!+#REF!+#REF!)&lt;&gt;$J22,1,0)</formula>
    </cfRule>
  </conditionalFormatting>
  <conditionalFormatting sqref="S18">
    <cfRule type="expression" dxfId="246" priority="455" stopIfTrue="1">
      <formula>+IF((#REF!+#REF!+#REF!+#REF!+#REF!)&lt;&gt;$J18,1,0)</formula>
    </cfRule>
  </conditionalFormatting>
  <conditionalFormatting sqref="S18">
    <cfRule type="expression" dxfId="245" priority="454" stopIfTrue="1">
      <formula>+IF((#REF!+#REF!+#REF!+#REF!+#REF!)&lt;&gt;$J18,1,0)</formula>
    </cfRule>
  </conditionalFormatting>
  <conditionalFormatting sqref="R52 T52">
    <cfRule type="expression" dxfId="244" priority="448" stopIfTrue="1">
      <formula>+IF((#REF!+#REF!+#REF!+#REF!+#REF!)&lt;&gt;#REF!,1,0)</formula>
    </cfRule>
  </conditionalFormatting>
  <conditionalFormatting sqref="O59:O62">
    <cfRule type="expression" dxfId="243" priority="447" stopIfTrue="1">
      <formula>+IF((#REF!+#REF!+#REF!+#REF!+#REF!)&lt;&gt;#REF!,1,0)</formula>
    </cfRule>
  </conditionalFormatting>
  <conditionalFormatting sqref="O59:O62">
    <cfRule type="expression" dxfId="242" priority="446" stopIfTrue="1">
      <formula>+IF((#REF!+#REF!+#REF!+#REF!+#REF!)&lt;&gt;#REF!,1,0)</formula>
    </cfRule>
  </conditionalFormatting>
  <conditionalFormatting sqref="O59:O62">
    <cfRule type="expression" dxfId="241" priority="445" stopIfTrue="1">
      <formula>+IF((#REF!+#REF!+#REF!+#REF!+#REF!)&lt;&gt;#REF!,1,0)</formula>
    </cfRule>
  </conditionalFormatting>
  <conditionalFormatting sqref="Q59:Q62">
    <cfRule type="expression" dxfId="240" priority="444" stopIfTrue="1">
      <formula>+IF((#REF!+#REF!+#REF!+#REF!+#REF!)&lt;&gt;#REF!,1,0)</formula>
    </cfRule>
  </conditionalFormatting>
  <conditionalFormatting sqref="Q59:Q62">
    <cfRule type="expression" dxfId="239" priority="443" stopIfTrue="1">
      <formula>+IF((#REF!+#REF!+#REF!+#REF!+#REF!)&lt;&gt;#REF!,1,0)</formula>
    </cfRule>
  </conditionalFormatting>
  <conditionalFormatting sqref="Q59:Q62">
    <cfRule type="expression" dxfId="238" priority="442" stopIfTrue="1">
      <formula>+IF((#REF!+#REF!+#REF!+#REF!+#REF!)&lt;&gt;#REF!,1,0)</formula>
    </cfRule>
  </conditionalFormatting>
  <conditionalFormatting sqref="R59:R62">
    <cfRule type="expression" dxfId="237" priority="441" stopIfTrue="1">
      <formula>+IF((#REF!+#REF!+#REF!+#REF!+#REF!)&lt;&gt;#REF!,1,0)</formula>
    </cfRule>
  </conditionalFormatting>
  <conditionalFormatting sqref="R59:R62">
    <cfRule type="expression" dxfId="236" priority="440" stopIfTrue="1">
      <formula>+IF((#REF!+#REF!+#REF!+#REF!+#REF!)&lt;&gt;#REF!,1,0)</formula>
    </cfRule>
  </conditionalFormatting>
  <conditionalFormatting sqref="R59:R62">
    <cfRule type="expression" dxfId="235" priority="439" stopIfTrue="1">
      <formula>+IF((#REF!+#REF!+#REF!+#REF!+#REF!)&lt;&gt;#REF!,1,0)</formula>
    </cfRule>
  </conditionalFormatting>
  <conditionalFormatting sqref="T59:T62">
    <cfRule type="expression" dxfId="234" priority="435" stopIfTrue="1">
      <formula>+IF((#REF!+#REF!+#REF!+#REF!+#REF!)&lt;&gt;#REF!,1,0)</formula>
    </cfRule>
  </conditionalFormatting>
  <conditionalFormatting sqref="T59:T62">
    <cfRule type="expression" dxfId="233" priority="434" stopIfTrue="1">
      <formula>+IF((#REF!+#REF!+#REF!+#REF!+#REF!)&lt;&gt;#REF!,1,0)</formula>
    </cfRule>
  </conditionalFormatting>
  <conditionalFormatting sqref="T59:T62">
    <cfRule type="expression" dxfId="232" priority="433" stopIfTrue="1">
      <formula>+IF((#REF!+#REF!+#REF!+#REF!+#REF!)&lt;&gt;#REF!,1,0)</formula>
    </cfRule>
  </conditionalFormatting>
  <conditionalFormatting sqref="O71">
    <cfRule type="expression" dxfId="231" priority="432" stopIfTrue="1">
      <formula>+IF((#REF!+#REF!+#REF!+#REF!+#REF!)&lt;&gt;$J71,1,0)</formula>
    </cfRule>
  </conditionalFormatting>
  <conditionalFormatting sqref="O43">
    <cfRule type="expression" dxfId="230" priority="407" stopIfTrue="1">
      <formula>+IF((#REF!+#REF!+#REF!+#REF!+#REF!)&lt;&gt;$J43,1,0)</formula>
    </cfRule>
  </conditionalFormatting>
  <conditionalFormatting sqref="O34">
    <cfRule type="expression" dxfId="229" priority="406" stopIfTrue="1">
      <formula>+IF((#REF!+#REF!+#REF!+#REF!+#REF!)&lt;&gt;$J34,1,0)</formula>
    </cfRule>
  </conditionalFormatting>
  <conditionalFormatting sqref="O34">
    <cfRule type="expression" dxfId="228" priority="405" stopIfTrue="1">
      <formula>+IF((#REF!+#REF!+#REF!+#REF!+#REF!)&lt;&gt;$J34,1,0)</formula>
    </cfRule>
  </conditionalFormatting>
  <conditionalFormatting sqref="O35">
    <cfRule type="expression" dxfId="227" priority="402" stopIfTrue="1">
      <formula>+IF((#REF!+#REF!+#REF!+#REF!+#REF!)&lt;&gt;$J35,1,0)</formula>
    </cfRule>
  </conditionalFormatting>
  <conditionalFormatting sqref="O35">
    <cfRule type="expression" dxfId="226" priority="401" stopIfTrue="1">
      <formula>+IF((#REF!+#REF!+#REF!+#REF!+#REF!)&lt;&gt;$J35,1,0)</formula>
    </cfRule>
  </conditionalFormatting>
  <conditionalFormatting sqref="Q63">
    <cfRule type="expression" dxfId="225" priority="400" stopIfTrue="1">
      <formula>+IF((#REF!+#REF!+#REF!+#REF!+#REF!)&lt;&gt;#REF!,1,0)</formula>
    </cfRule>
  </conditionalFormatting>
  <conditionalFormatting sqref="Q63">
    <cfRule type="expression" dxfId="224" priority="399" stopIfTrue="1">
      <formula>+IF((#REF!+#REF!+#REF!+#REF!+#REF!)&lt;&gt;#REF!,1,0)</formula>
    </cfRule>
  </conditionalFormatting>
  <conditionalFormatting sqref="Q63">
    <cfRule type="expression" dxfId="223" priority="398" stopIfTrue="1">
      <formula>+IF((#REF!+#REF!+#REF!+#REF!+#REF!)&lt;&gt;#REF!,1,0)</formula>
    </cfRule>
  </conditionalFormatting>
  <conditionalFormatting sqref="R63">
    <cfRule type="expression" dxfId="222" priority="397" stopIfTrue="1">
      <formula>+IF((#REF!+#REF!+#REF!+#REF!+#REF!)&lt;&gt;#REF!,1,0)</formula>
    </cfRule>
  </conditionalFormatting>
  <conditionalFormatting sqref="R63">
    <cfRule type="expression" dxfId="221" priority="396" stopIfTrue="1">
      <formula>+IF((#REF!+#REF!+#REF!+#REF!+#REF!)&lt;&gt;#REF!,1,0)</formula>
    </cfRule>
  </conditionalFormatting>
  <conditionalFormatting sqref="R63">
    <cfRule type="expression" dxfId="220" priority="395" stopIfTrue="1">
      <formula>+IF((#REF!+#REF!+#REF!+#REF!+#REF!)&lt;&gt;#REF!,1,0)</formula>
    </cfRule>
  </conditionalFormatting>
  <conditionalFormatting sqref="T63">
    <cfRule type="expression" dxfId="219" priority="394" stopIfTrue="1">
      <formula>+IF((#REF!+#REF!+#REF!+#REF!+#REF!)&lt;&gt;#REF!,1,0)</formula>
    </cfRule>
  </conditionalFormatting>
  <conditionalFormatting sqref="T63">
    <cfRule type="expression" dxfId="218" priority="393" stopIfTrue="1">
      <formula>+IF((#REF!+#REF!+#REF!+#REF!+#REF!)&lt;&gt;#REF!,1,0)</formula>
    </cfRule>
  </conditionalFormatting>
  <conditionalFormatting sqref="T63">
    <cfRule type="expression" dxfId="217" priority="392" stopIfTrue="1">
      <formula>+IF((#REF!+#REF!+#REF!+#REF!+#REF!)&lt;&gt;#REF!,1,0)</formula>
    </cfRule>
  </conditionalFormatting>
  <conditionalFormatting sqref="Q71">
    <cfRule type="expression" dxfId="216" priority="391" stopIfTrue="1">
      <formula>+IF((#REF!+#REF!+#REF!+#REF!+#REF!)&lt;&gt;$J71,1,0)</formula>
    </cfRule>
  </conditionalFormatting>
  <conditionalFormatting sqref="R71">
    <cfRule type="expression" dxfId="215" priority="390" stopIfTrue="1">
      <formula>+IF((#REF!+#REF!+#REF!+#REF!+#REF!)&lt;&gt;$J71,1,0)</formula>
    </cfRule>
  </conditionalFormatting>
  <conditionalFormatting sqref="T71">
    <cfRule type="expression" dxfId="214" priority="389" stopIfTrue="1">
      <formula>+IF((#REF!+#REF!+#REF!+#REF!+#REF!)&lt;&gt;$J71,1,0)</formula>
    </cfRule>
  </conditionalFormatting>
  <conditionalFormatting sqref="B9">
    <cfRule type="expression" dxfId="213" priority="325" stopIfTrue="1">
      <formula>+IF((#REF!+#REF!+#REF!+#REF!+#REF!)&lt;&gt;$L9,1,0)</formula>
    </cfRule>
  </conditionalFormatting>
  <conditionalFormatting sqref="B9">
    <cfRule type="expression" dxfId="212" priority="324" stopIfTrue="1">
      <formula>+IF((#REF!+#REF!+#REF!+#REF!+#REF!)&lt;&gt;$L9,1,0)</formula>
    </cfRule>
  </conditionalFormatting>
  <conditionalFormatting sqref="C15">
    <cfRule type="expression" dxfId="211" priority="323" stopIfTrue="1">
      <formula>+IF((#REF!+#REF!+#REF!+#REF!+#REF!)&lt;&gt;$M15,1,0)</formula>
    </cfRule>
  </conditionalFormatting>
  <conditionalFormatting sqref="E40">
    <cfRule type="expression" dxfId="210" priority="322" stopIfTrue="1">
      <formula>+IF((#REF!+#REF!+#REF!+#REF!+#REF!)&lt;&gt;$K40,1,0)</formula>
    </cfRule>
  </conditionalFormatting>
  <conditionalFormatting sqref="E40">
    <cfRule type="expression" dxfId="209" priority="321" stopIfTrue="1">
      <formula>+IF((#REF!+#REF!+#REF!+#REF!+#REF!)&lt;&gt;$K40,1,0)</formula>
    </cfRule>
  </conditionalFormatting>
  <conditionalFormatting sqref="E75:G75">
    <cfRule type="expression" dxfId="208" priority="320" stopIfTrue="1">
      <formula>+IF((#REF!+#REF!+#REF!+#REF!+#REF!)&lt;&gt;$I75,1,0)</formula>
    </cfRule>
  </conditionalFormatting>
  <conditionalFormatting sqref="H75">
    <cfRule type="expression" dxfId="207" priority="319" stopIfTrue="1">
      <formula>+IF((#REF!+#REF!+#REF!+#REF!+#REF!)&lt;&gt;$I75,1,0)</formula>
    </cfRule>
  </conditionalFormatting>
  <conditionalFormatting sqref="N75">
    <cfRule type="expression" dxfId="206" priority="318" stopIfTrue="1">
      <formula>+IF((#REF!+#REF!+#REF!+#REF!+#REF!)&lt;&gt;$I75,1,0)</formula>
    </cfRule>
  </conditionalFormatting>
  <conditionalFormatting sqref="E76:G76">
    <cfRule type="expression" dxfId="205" priority="317" stopIfTrue="1">
      <formula>+IF((#REF!+#REF!+#REF!+#REF!+#REF!)&lt;&gt;$I76,1,0)</formula>
    </cfRule>
  </conditionalFormatting>
  <conditionalFormatting sqref="N76">
    <cfRule type="expression" dxfId="204" priority="316" stopIfTrue="1">
      <formula>+IF((#REF!+#REF!+#REF!+#REF!+#REF!)&lt;&gt;$K76,1,0)</formula>
    </cfRule>
  </conditionalFormatting>
  <conditionalFormatting sqref="V43:W43">
    <cfRule type="expression" dxfId="203" priority="315" stopIfTrue="1">
      <formula>+IF((#REF!+#REF!+#REF!+#REF!+#REF!)&lt;&gt;$J43,1,0)</formula>
    </cfRule>
  </conditionalFormatting>
  <conditionalFormatting sqref="U34">
    <cfRule type="expression" dxfId="202" priority="312" stopIfTrue="1">
      <formula>+IF((#REF!+#REF!+#REF!+#REF!+#REF!)&lt;&gt;$J34,1,0)</formula>
    </cfRule>
  </conditionalFormatting>
  <conditionalFormatting sqref="U34">
    <cfRule type="expression" dxfId="201" priority="311" stopIfTrue="1">
      <formula>+IF((#REF!+#REF!+#REF!+#REF!+#REF!)&lt;&gt;$J34,1,0)</formula>
    </cfRule>
  </conditionalFormatting>
  <conditionalFormatting sqref="U35">
    <cfRule type="expression" dxfId="200" priority="308" stopIfTrue="1">
      <formula>+IF((#REF!+#REF!+#REF!+#REF!+#REF!)&lt;&gt;$J35,1,0)</formula>
    </cfRule>
  </conditionalFormatting>
  <conditionalFormatting sqref="U35">
    <cfRule type="expression" dxfId="199" priority="307" stopIfTrue="1">
      <formula>+IF((#REF!+#REF!+#REF!+#REF!+#REF!)&lt;&gt;$J35,1,0)</formula>
    </cfRule>
  </conditionalFormatting>
  <conditionalFormatting sqref="U52 W52">
    <cfRule type="expression" dxfId="198" priority="302" stopIfTrue="1">
      <formula>+IF((#REF!+#REF!+#REF!+#REF!+#REF!)&lt;&gt;#REF!,1,0)</formula>
    </cfRule>
  </conditionalFormatting>
  <conditionalFormatting sqref="U59:U62">
    <cfRule type="expression" dxfId="197" priority="301" stopIfTrue="1">
      <formula>+IF((#REF!+#REF!+#REF!+#REF!+#REF!)&lt;&gt;#REF!,1,0)</formula>
    </cfRule>
  </conditionalFormatting>
  <conditionalFormatting sqref="U59:U62">
    <cfRule type="expression" dxfId="196" priority="300" stopIfTrue="1">
      <formula>+IF((#REF!+#REF!+#REF!+#REF!+#REF!)&lt;&gt;#REF!,1,0)</formula>
    </cfRule>
  </conditionalFormatting>
  <conditionalFormatting sqref="U59:U62">
    <cfRule type="expression" dxfId="195" priority="299" stopIfTrue="1">
      <formula>+IF((#REF!+#REF!+#REF!+#REF!+#REF!)&lt;&gt;#REF!,1,0)</formula>
    </cfRule>
  </conditionalFormatting>
  <conditionalFormatting sqref="W59:W62">
    <cfRule type="expression" dxfId="194" priority="298" stopIfTrue="1">
      <formula>+IF((#REF!+#REF!+#REF!+#REF!+#REF!)&lt;&gt;#REF!,1,0)</formula>
    </cfRule>
  </conditionalFormatting>
  <conditionalFormatting sqref="W59:W62">
    <cfRule type="expression" dxfId="193" priority="297" stopIfTrue="1">
      <formula>+IF((#REF!+#REF!+#REF!+#REF!+#REF!)&lt;&gt;#REF!,1,0)</formula>
    </cfRule>
  </conditionalFormatting>
  <conditionalFormatting sqref="W59:W62">
    <cfRule type="expression" dxfId="192" priority="296" stopIfTrue="1">
      <formula>+IF((#REF!+#REF!+#REF!+#REF!+#REF!)&lt;&gt;#REF!,1,0)</formula>
    </cfRule>
  </conditionalFormatting>
  <conditionalFormatting sqref="U63">
    <cfRule type="expression" dxfId="191" priority="295" stopIfTrue="1">
      <formula>+IF((#REF!+#REF!+#REF!+#REF!+#REF!)&lt;&gt;#REF!,1,0)</formula>
    </cfRule>
  </conditionalFormatting>
  <conditionalFormatting sqref="U63">
    <cfRule type="expression" dxfId="190" priority="294" stopIfTrue="1">
      <formula>+IF((#REF!+#REF!+#REF!+#REF!+#REF!)&lt;&gt;#REF!,1,0)</formula>
    </cfRule>
  </conditionalFormatting>
  <conditionalFormatting sqref="U63">
    <cfRule type="expression" dxfId="189" priority="293" stopIfTrue="1">
      <formula>+IF((#REF!+#REF!+#REF!+#REF!+#REF!)&lt;&gt;#REF!,1,0)</formula>
    </cfRule>
  </conditionalFormatting>
  <conditionalFormatting sqref="W63">
    <cfRule type="expression" dxfId="188" priority="292" stopIfTrue="1">
      <formula>+IF((#REF!+#REF!+#REF!+#REF!+#REF!)&lt;&gt;#REF!,1,0)</formula>
    </cfRule>
  </conditionalFormatting>
  <conditionalFormatting sqref="W63">
    <cfRule type="expression" dxfId="187" priority="291" stopIfTrue="1">
      <formula>+IF((#REF!+#REF!+#REF!+#REF!+#REF!)&lt;&gt;#REF!,1,0)</formula>
    </cfRule>
  </conditionalFormatting>
  <conditionalFormatting sqref="W63">
    <cfRule type="expression" dxfId="186" priority="290" stopIfTrue="1">
      <formula>+IF((#REF!+#REF!+#REF!+#REF!+#REF!)&lt;&gt;#REF!,1,0)</formula>
    </cfRule>
  </conditionalFormatting>
  <conditionalFormatting sqref="U71">
    <cfRule type="expression" dxfId="185" priority="289" stopIfTrue="1">
      <formula>+IF((#REF!+#REF!+#REF!+#REF!+#REF!)&lt;&gt;$J71,1,0)</formula>
    </cfRule>
  </conditionalFormatting>
  <conditionalFormatting sqref="W71">
    <cfRule type="expression" dxfId="184" priority="288" stopIfTrue="1">
      <formula>+IF((#REF!+#REF!+#REF!+#REF!+#REF!)&lt;&gt;$J71,1,0)</formula>
    </cfRule>
  </conditionalFormatting>
  <conditionalFormatting sqref="V71">
    <cfRule type="expression" dxfId="183" priority="287" stopIfTrue="1">
      <formula>+IF((#REF!+#REF!+#REF!+#REF!+#REF!)&lt;&gt;$J71,1,0)</formula>
    </cfRule>
  </conditionalFormatting>
  <conditionalFormatting sqref="P72">
    <cfRule type="expression" dxfId="182" priority="286" stopIfTrue="1">
      <formula>+IF((#REF!+#REF!+#REF!+#REF!+#REF!)&lt;&gt;$J72,1,0)</formula>
    </cfRule>
  </conditionalFormatting>
  <conditionalFormatting sqref="T72">
    <cfRule type="expression" dxfId="181" priority="285" stopIfTrue="1">
      <formula>+IF((#REF!+#REF!+#REF!+#REF!+#REF!)&lt;&gt;$J72,1,0)</formula>
    </cfRule>
  </conditionalFormatting>
  <conditionalFormatting sqref="O72">
    <cfRule type="expression" dxfId="180" priority="284" stopIfTrue="1">
      <formula>+IF((#REF!+#REF!+#REF!+#REF!+#REF!)&lt;&gt;$J72,1,0)</formula>
    </cfRule>
  </conditionalFormatting>
  <conditionalFormatting sqref="Q72">
    <cfRule type="expression" dxfId="179" priority="283" stopIfTrue="1">
      <formula>+IF((#REF!+#REF!+#REF!+#REF!+#REF!)&lt;&gt;$J72,1,0)</formula>
    </cfRule>
  </conditionalFormatting>
  <conditionalFormatting sqref="R72">
    <cfRule type="expression" dxfId="178" priority="282" stopIfTrue="1">
      <formula>+IF((#REF!+#REF!+#REF!+#REF!+#REF!)&lt;&gt;$J72,1,0)</formula>
    </cfRule>
  </conditionalFormatting>
  <conditionalFormatting sqref="W72">
    <cfRule type="expression" dxfId="177" priority="281" stopIfTrue="1">
      <formula>+IF((#REF!+#REF!+#REF!+#REF!+#REF!)&lt;&gt;$J72,1,0)</formula>
    </cfRule>
  </conditionalFormatting>
  <conditionalFormatting sqref="U72">
    <cfRule type="expression" dxfId="176" priority="280" stopIfTrue="1">
      <formula>+IF((#REF!+#REF!+#REF!+#REF!+#REF!)&lt;&gt;$J72,1,0)</formula>
    </cfRule>
  </conditionalFormatting>
  <conditionalFormatting sqref="V72">
    <cfRule type="expression" dxfId="175" priority="279" stopIfTrue="1">
      <formula>+IF((#REF!+#REF!+#REF!+#REF!+#REF!)&lt;&gt;$J72,1,0)</formula>
    </cfRule>
  </conditionalFormatting>
  <conditionalFormatting sqref="S72">
    <cfRule type="expression" dxfId="174" priority="278" stopIfTrue="1">
      <formula>+IF((#REF!+#REF!+#REF!+#REF!+#REF!)&lt;&gt;$J72,1,0)</formula>
    </cfRule>
  </conditionalFormatting>
  <conditionalFormatting sqref="P73">
    <cfRule type="expression" dxfId="173" priority="277" stopIfTrue="1">
      <formula>+IF((#REF!+#REF!+#REF!+#REF!+#REF!)&lt;&gt;$J73,1,0)</formula>
    </cfRule>
  </conditionalFormatting>
  <conditionalFormatting sqref="S73">
    <cfRule type="expression" dxfId="172" priority="276" stopIfTrue="1">
      <formula>+IF((#REF!+#REF!+#REF!+#REF!+#REF!)&lt;&gt;$J73,1,0)</formula>
    </cfRule>
  </conditionalFormatting>
  <conditionalFormatting sqref="T73">
    <cfRule type="expression" dxfId="171" priority="275" stopIfTrue="1">
      <formula>+IF((#REF!+#REF!+#REF!+#REF!+#REF!)&lt;&gt;$J73,1,0)</formula>
    </cfRule>
  </conditionalFormatting>
  <conditionalFormatting sqref="O73">
    <cfRule type="expression" dxfId="170" priority="274" stopIfTrue="1">
      <formula>+IF((#REF!+#REF!+#REF!+#REF!+#REF!)&lt;&gt;$J73,1,0)</formula>
    </cfRule>
  </conditionalFormatting>
  <conditionalFormatting sqref="W73">
    <cfRule type="expression" dxfId="169" priority="273" stopIfTrue="1">
      <formula>+IF((#REF!+#REF!+#REF!+#REF!+#REF!)&lt;&gt;$J73,1,0)</formula>
    </cfRule>
  </conditionalFormatting>
  <conditionalFormatting sqref="Q73">
    <cfRule type="expression" dxfId="168" priority="272" stopIfTrue="1">
      <formula>+IF((#REF!+#REF!+#REF!+#REF!+#REF!)&lt;&gt;$J73,1,0)</formula>
    </cfRule>
  </conditionalFormatting>
  <conditionalFormatting sqref="V73">
    <cfRule type="expression" dxfId="167" priority="271" stopIfTrue="1">
      <formula>+IF((#REF!+#REF!+#REF!+#REF!+#REF!)&lt;&gt;$J73,1,0)</formula>
    </cfRule>
  </conditionalFormatting>
  <conditionalFormatting sqref="R73">
    <cfRule type="expression" dxfId="166" priority="270" stopIfTrue="1">
      <formula>+IF((#REF!+#REF!+#REF!+#REF!+#REF!)&lt;&gt;$J73,1,0)</formula>
    </cfRule>
  </conditionalFormatting>
  <conditionalFormatting sqref="U73">
    <cfRule type="expression" dxfId="165" priority="269" stopIfTrue="1">
      <formula>+IF((#REF!+#REF!+#REF!+#REF!+#REF!)&lt;&gt;$J73,1,0)</formula>
    </cfRule>
  </conditionalFormatting>
  <conditionalFormatting sqref="W74">
    <cfRule type="expression" dxfId="164" priority="268" stopIfTrue="1">
      <formula>+IF((#REF!+#REF!+#REF!+#REF!+#REF!)&lt;&gt;$J74,1,0)</formula>
    </cfRule>
  </conditionalFormatting>
  <conditionalFormatting sqref="V74">
    <cfRule type="expression" dxfId="163" priority="267" stopIfTrue="1">
      <formula>+IF((#REF!+#REF!+#REF!+#REF!+#REF!)&lt;&gt;$J74,1,0)</formula>
    </cfRule>
  </conditionalFormatting>
  <conditionalFormatting sqref="S74">
    <cfRule type="expression" dxfId="162" priority="266" stopIfTrue="1">
      <formula>+IF((#REF!+#REF!+#REF!+#REF!+#REF!)&lt;&gt;$J74,1,0)</formula>
    </cfRule>
  </conditionalFormatting>
  <conditionalFormatting sqref="W75">
    <cfRule type="expression" dxfId="161" priority="265" stopIfTrue="1">
      <formula>+IF((#REF!+#REF!+#REF!+#REF!+#REF!)&lt;&gt;$J75,1,0)</formula>
    </cfRule>
  </conditionalFormatting>
  <conditionalFormatting sqref="O75">
    <cfRule type="expression" dxfId="160" priority="264" stopIfTrue="1">
      <formula>+IF((#REF!+#REF!+#REF!+#REF!+#REF!)&lt;&gt;$J75,1,0)</formula>
    </cfRule>
  </conditionalFormatting>
  <conditionalFormatting sqref="V75">
    <cfRule type="expression" dxfId="159" priority="263" stopIfTrue="1">
      <formula>+IF((#REF!+#REF!+#REF!+#REF!+#REF!)&lt;&gt;$J75,1,0)</formula>
    </cfRule>
  </conditionalFormatting>
  <conditionalFormatting sqref="U75">
    <cfRule type="expression" dxfId="158" priority="262" stopIfTrue="1">
      <formula>+IF((#REF!+#REF!+#REF!+#REF!+#REF!)&lt;&gt;$J75,1,0)</formula>
    </cfRule>
  </conditionalFormatting>
  <conditionalFormatting sqref="Q76">
    <cfRule type="expression" dxfId="157" priority="261" stopIfTrue="1">
      <formula>+IF((#REF!+#REF!+#REF!+#REF!+#REF!)&lt;&gt;$J76,1,0)</formula>
    </cfRule>
  </conditionalFormatting>
  <conditionalFormatting sqref="O76">
    <cfRule type="expression" dxfId="156" priority="260" stopIfTrue="1">
      <formula>+IF((#REF!+#REF!+#REF!+#REF!+#REF!)&lt;&gt;$J76,1,0)</formula>
    </cfRule>
  </conditionalFormatting>
  <conditionalFormatting sqref="R76">
    <cfRule type="expression" dxfId="155" priority="259" stopIfTrue="1">
      <formula>+IF((#REF!+#REF!+#REF!+#REF!+#REF!)&lt;&gt;$J76,1,0)</formula>
    </cfRule>
  </conditionalFormatting>
  <conditionalFormatting sqref="W76">
    <cfRule type="expression" dxfId="154" priority="258" stopIfTrue="1">
      <formula>+IF((#REF!+#REF!+#REF!+#REF!+#REF!)&lt;&gt;$J76,1,0)</formula>
    </cfRule>
  </conditionalFormatting>
  <conditionalFormatting sqref="U76">
    <cfRule type="expression" dxfId="153" priority="257" stopIfTrue="1">
      <formula>+IF((#REF!+#REF!+#REF!+#REF!+#REF!)&lt;&gt;$J76,1,0)</formula>
    </cfRule>
  </conditionalFormatting>
  <conditionalFormatting sqref="S76">
    <cfRule type="expression" dxfId="152" priority="256" stopIfTrue="1">
      <formula>+IF((#REF!+#REF!+#REF!+#REF!+#REF!)&lt;&gt;$J76,1,0)</formula>
    </cfRule>
  </conditionalFormatting>
  <conditionalFormatting sqref="P33">
    <cfRule type="expression" dxfId="151" priority="253" stopIfTrue="1">
      <formula>+IF((#REF!+#REF!+#REF!+#REF!+#REF!)&lt;&gt;$K33,1,0)</formula>
    </cfRule>
  </conditionalFormatting>
  <conditionalFormatting sqref="P33">
    <cfRule type="expression" dxfId="150" priority="252" stopIfTrue="1">
      <formula>+IF((#REF!+#REF!+#REF!+#REF!+#REF!)&lt;&gt;$K33,1,0)</formula>
    </cfRule>
  </conditionalFormatting>
  <conditionalFormatting sqref="P34">
    <cfRule type="expression" dxfId="149" priority="251" stopIfTrue="1">
      <formula>+IF((#REF!+#REF!+#REF!+#REF!+#REF!)&lt;&gt;$K34,1,0)</formula>
    </cfRule>
  </conditionalFormatting>
  <conditionalFormatting sqref="P34">
    <cfRule type="expression" dxfId="148" priority="250" stopIfTrue="1">
      <formula>+IF((#REF!+#REF!+#REF!+#REF!+#REF!)&lt;&gt;$K34,1,0)</formula>
    </cfRule>
  </conditionalFormatting>
  <conditionalFormatting sqref="P35">
    <cfRule type="expression" dxfId="147" priority="249" stopIfTrue="1">
      <formula>+IF((#REF!+#REF!+#REF!+#REF!+#REF!)&lt;&gt;$K35,1,0)</formula>
    </cfRule>
  </conditionalFormatting>
  <conditionalFormatting sqref="P35">
    <cfRule type="expression" dxfId="146" priority="248" stopIfTrue="1">
      <formula>+IF((#REF!+#REF!+#REF!+#REF!+#REF!)&lt;&gt;$K35,1,0)</formula>
    </cfRule>
  </conditionalFormatting>
  <conditionalFormatting sqref="P32">
    <cfRule type="expression" dxfId="145" priority="247" stopIfTrue="1">
      <formula>+IF((#REF!+#REF!+#REF!+#REF!+#REF!)&lt;&gt;$K32,1,0)</formula>
    </cfRule>
  </conditionalFormatting>
  <conditionalFormatting sqref="P32">
    <cfRule type="expression" dxfId="144" priority="246" stopIfTrue="1">
      <formula>+IF((#REF!+#REF!+#REF!+#REF!+#REF!)&lt;&gt;$K32,1,0)</formula>
    </cfRule>
  </conditionalFormatting>
  <conditionalFormatting sqref="S32">
    <cfRule type="expression" dxfId="143" priority="245" stopIfTrue="1">
      <formula>+IF((#REF!+#REF!+#REF!+#REF!+#REF!)&lt;&gt;$K32,1,0)</formula>
    </cfRule>
  </conditionalFormatting>
  <conditionalFormatting sqref="S32">
    <cfRule type="expression" dxfId="142" priority="244" stopIfTrue="1">
      <formula>+IF((#REF!+#REF!+#REF!+#REF!+#REF!)&lt;&gt;$K32,1,0)</formula>
    </cfRule>
  </conditionalFormatting>
  <conditionalFormatting sqref="S33">
    <cfRule type="expression" dxfId="141" priority="243" stopIfTrue="1">
      <formula>+IF((#REF!+#REF!+#REF!+#REF!+#REF!)&lt;&gt;$K33,1,0)</formula>
    </cfRule>
  </conditionalFormatting>
  <conditionalFormatting sqref="S33">
    <cfRule type="expression" dxfId="140" priority="242" stopIfTrue="1">
      <formula>+IF((#REF!+#REF!+#REF!+#REF!+#REF!)&lt;&gt;$K33,1,0)</formula>
    </cfRule>
  </conditionalFormatting>
  <conditionalFormatting sqref="S34">
    <cfRule type="expression" dxfId="139" priority="241" stopIfTrue="1">
      <formula>+IF((#REF!+#REF!+#REF!+#REF!+#REF!)&lt;&gt;$K34,1,0)</formula>
    </cfRule>
  </conditionalFormatting>
  <conditionalFormatting sqref="S34">
    <cfRule type="expression" dxfId="138" priority="240" stopIfTrue="1">
      <formula>+IF((#REF!+#REF!+#REF!+#REF!+#REF!)&lt;&gt;$K34,1,0)</formula>
    </cfRule>
  </conditionalFormatting>
  <conditionalFormatting sqref="V32">
    <cfRule type="expression" dxfId="137" priority="239" stopIfTrue="1">
      <formula>+IF((#REF!+#REF!+#REF!+#REF!+#REF!)&lt;&gt;$K32,1,0)</formula>
    </cfRule>
  </conditionalFormatting>
  <conditionalFormatting sqref="V32">
    <cfRule type="expression" dxfId="136" priority="238" stopIfTrue="1">
      <formula>+IF((#REF!+#REF!+#REF!+#REF!+#REF!)&lt;&gt;$K32,1,0)</formula>
    </cfRule>
  </conditionalFormatting>
  <conditionalFormatting sqref="V33">
    <cfRule type="expression" dxfId="135" priority="237" stopIfTrue="1">
      <formula>+IF((#REF!+#REF!+#REF!+#REF!+#REF!)&lt;&gt;$K33,1,0)</formula>
    </cfRule>
  </conditionalFormatting>
  <conditionalFormatting sqref="V33">
    <cfRule type="expression" dxfId="134" priority="236" stopIfTrue="1">
      <formula>+IF((#REF!+#REF!+#REF!+#REF!+#REF!)&lt;&gt;$K33,1,0)</formula>
    </cfRule>
  </conditionalFormatting>
  <conditionalFormatting sqref="V34">
    <cfRule type="expression" dxfId="133" priority="235" stopIfTrue="1">
      <formula>+IF((#REF!+#REF!+#REF!+#REF!+#REF!)&lt;&gt;$K34,1,0)</formula>
    </cfRule>
  </conditionalFormatting>
  <conditionalFormatting sqref="V34">
    <cfRule type="expression" dxfId="132" priority="234" stopIfTrue="1">
      <formula>+IF((#REF!+#REF!+#REF!+#REF!+#REF!)&lt;&gt;$K34,1,0)</formula>
    </cfRule>
  </conditionalFormatting>
  <conditionalFormatting sqref="V35">
    <cfRule type="expression" dxfId="131" priority="233" stopIfTrue="1">
      <formula>+IF((#REF!+#REF!+#REF!+#REF!+#REF!)&lt;&gt;$J35,1,0)</formula>
    </cfRule>
  </conditionalFormatting>
  <conditionalFormatting sqref="V35">
    <cfRule type="expression" dxfId="130" priority="232" stopIfTrue="1">
      <formula>+IF((#REF!+#REF!+#REF!+#REF!+#REF!)&lt;&gt;$J35,1,0)</formula>
    </cfRule>
  </conditionalFormatting>
  <conditionalFormatting sqref="U7">
    <cfRule type="expression" dxfId="129" priority="230" stopIfTrue="1">
      <formula>+IF((#REF!+#REF!+#REF!+#REF!+#REF!)&lt;&gt;$J8,1,0)</formula>
    </cfRule>
  </conditionalFormatting>
  <conditionalFormatting sqref="U7">
    <cfRule type="expression" dxfId="128" priority="231" stopIfTrue="1">
      <formula>+IF((#REF!+#REF!+#REF!+#REF!+#REF!)&lt;&gt;$J8,1,0)</formula>
    </cfRule>
  </conditionalFormatting>
  <conditionalFormatting sqref="W7">
    <cfRule type="expression" dxfId="127" priority="228" stopIfTrue="1">
      <formula>+IF((#REF!+#REF!+#REF!+#REF!+#REF!)&lt;&gt;$J8,1,0)</formula>
    </cfRule>
  </conditionalFormatting>
  <conditionalFormatting sqref="W7">
    <cfRule type="expression" dxfId="126" priority="229" stopIfTrue="1">
      <formula>+IF((#REF!+#REF!+#REF!+#REF!+#REF!)&lt;&gt;$J8,1,0)</formula>
    </cfRule>
  </conditionalFormatting>
  <conditionalFormatting sqref="U14">
    <cfRule type="expression" dxfId="125" priority="226" stopIfTrue="1">
      <formula>+IF((#REF!+#REF!+#REF!+#REF!+#REF!)&lt;&gt;$J15,1,0)</formula>
    </cfRule>
  </conditionalFormatting>
  <conditionalFormatting sqref="U14">
    <cfRule type="expression" dxfId="124" priority="227" stopIfTrue="1">
      <formula>+IF((#REF!+#REF!+#REF!+#REF!+#REF!)&lt;&gt;$J15,1,0)</formula>
    </cfRule>
  </conditionalFormatting>
  <conditionalFormatting sqref="U17">
    <cfRule type="expression" dxfId="123" priority="225" stopIfTrue="1">
      <formula>+IF((#REF!+#REF!+#REF!+#REF!+#REF!)&lt;&gt;$J16,1,0)</formula>
    </cfRule>
  </conditionalFormatting>
  <conditionalFormatting sqref="U18">
    <cfRule type="expression" dxfId="122" priority="224" stopIfTrue="1">
      <formula>+IF((#REF!+#REF!+#REF!+#REF!+#REF!)&lt;&gt;$J18,1,0)</formula>
    </cfRule>
  </conditionalFormatting>
  <conditionalFormatting sqref="U18">
    <cfRule type="expression" dxfId="121" priority="223" stopIfTrue="1">
      <formula>+IF((#REF!+#REF!+#REF!+#REF!+#REF!)&lt;&gt;$J18,1,0)</formula>
    </cfRule>
  </conditionalFormatting>
  <conditionalFormatting sqref="U19">
    <cfRule type="expression" dxfId="120" priority="220" stopIfTrue="1">
      <formula>+IF((#REF!+#REF!+#REF!+#REF!+#REF!)&lt;&gt;$J19,1,0)</formula>
    </cfRule>
  </conditionalFormatting>
  <conditionalFormatting sqref="U19">
    <cfRule type="expression" dxfId="119" priority="219" stopIfTrue="1">
      <formula>+IF((#REF!+#REF!+#REF!+#REF!+#REF!)&lt;&gt;$J19,1,0)</formula>
    </cfRule>
  </conditionalFormatting>
  <conditionalFormatting sqref="U20">
    <cfRule type="expression" dxfId="118" priority="216" stopIfTrue="1">
      <formula>+IF((#REF!+#REF!+#REF!+#REF!+#REF!)&lt;&gt;$J20,1,0)</formula>
    </cfRule>
  </conditionalFormatting>
  <conditionalFormatting sqref="U20">
    <cfRule type="expression" dxfId="117" priority="215" stopIfTrue="1">
      <formula>+IF((#REF!+#REF!+#REF!+#REF!+#REF!)&lt;&gt;$J20,1,0)</formula>
    </cfRule>
  </conditionalFormatting>
  <conditionalFormatting sqref="U23">
    <cfRule type="expression" dxfId="116" priority="208" stopIfTrue="1">
      <formula>+IF((#REF!+#REF!+#REF!+#REF!+#REF!)&lt;&gt;$J22,1,0)</formula>
    </cfRule>
  </conditionalFormatting>
  <conditionalFormatting sqref="U24">
    <cfRule type="expression" dxfId="115" priority="207" stopIfTrue="1">
      <formula>+IF((#REF!+#REF!+#REF!+#REF!+#REF!)&lt;&gt;$J23,1,0)</formula>
    </cfRule>
  </conditionalFormatting>
  <conditionalFormatting sqref="V18">
    <cfRule type="expression" dxfId="114" priority="206" stopIfTrue="1">
      <formula>+IF((#REF!+#REF!+#REF!+#REF!+#REF!)&lt;&gt;$J18,1,0)</formula>
    </cfRule>
  </conditionalFormatting>
  <conditionalFormatting sqref="V18">
    <cfRule type="expression" dxfId="113" priority="205" stopIfTrue="1">
      <formula>+IF((#REF!+#REF!+#REF!+#REF!+#REF!)&lt;&gt;$J18,1,0)</formula>
    </cfRule>
  </conditionalFormatting>
  <conditionalFormatting sqref="V19">
    <cfRule type="expression" dxfId="112" priority="204" stopIfTrue="1">
      <formula>+IF((#REF!+#REF!+#REF!+#REF!+#REF!)&lt;&gt;$J19,1,0)</formula>
    </cfRule>
  </conditionalFormatting>
  <conditionalFormatting sqref="V19">
    <cfRule type="expression" dxfId="111" priority="203" stopIfTrue="1">
      <formula>+IF((#REF!+#REF!+#REF!+#REF!+#REF!)&lt;&gt;$J19,1,0)</formula>
    </cfRule>
  </conditionalFormatting>
  <conditionalFormatting sqref="V20">
    <cfRule type="expression" dxfId="110" priority="202" stopIfTrue="1">
      <formula>+IF((#REF!+#REF!+#REF!+#REF!+#REF!)&lt;&gt;$J20,1,0)</formula>
    </cfRule>
  </conditionalFormatting>
  <conditionalFormatting sqref="V20">
    <cfRule type="expression" dxfId="109" priority="201" stopIfTrue="1">
      <formula>+IF((#REF!+#REF!+#REF!+#REF!+#REF!)&lt;&gt;$J20,1,0)</formula>
    </cfRule>
  </conditionalFormatting>
  <conditionalFormatting sqref="V21">
    <cfRule type="expression" dxfId="108" priority="200" stopIfTrue="1">
      <formula>+IF((#REF!+#REF!+#REF!+#REF!+#REF!)&lt;&gt;$J21,1,0)</formula>
    </cfRule>
  </conditionalFormatting>
  <conditionalFormatting sqref="V21">
    <cfRule type="expression" dxfId="107" priority="199" stopIfTrue="1">
      <formula>+IF((#REF!+#REF!+#REF!+#REF!+#REF!)&lt;&gt;$J21,1,0)</formula>
    </cfRule>
  </conditionalFormatting>
  <conditionalFormatting sqref="V22">
    <cfRule type="expression" dxfId="106" priority="198" stopIfTrue="1">
      <formula>+IF((#REF!+#REF!+#REF!+#REF!+#REF!)&lt;&gt;$J22,1,0)</formula>
    </cfRule>
  </conditionalFormatting>
  <conditionalFormatting sqref="V22">
    <cfRule type="expression" dxfId="105" priority="197" stopIfTrue="1">
      <formula>+IF((#REF!+#REF!+#REF!+#REF!+#REF!)&lt;&gt;$J22,1,0)</formula>
    </cfRule>
  </conditionalFormatting>
  <conditionalFormatting sqref="V23">
    <cfRule type="expression" dxfId="104" priority="196" stopIfTrue="1">
      <formula>+IF((#REF!+#REF!+#REF!+#REF!+#REF!)&lt;&gt;#REF!,1,0)</formula>
    </cfRule>
  </conditionalFormatting>
  <conditionalFormatting sqref="V24">
    <cfRule type="expression" dxfId="103" priority="195" stopIfTrue="1">
      <formula>+IF((#REF!+#REF!+#REF!+#REF!+#REF!)&lt;&gt;$J23,1,0)</formula>
    </cfRule>
  </conditionalFormatting>
  <conditionalFormatting sqref="Z7:AA7">
    <cfRule type="expression" dxfId="102" priority="145" stopIfTrue="1">
      <formula>+IF((#REF!+#REF!+#REF!+#REF!+#REF!)&lt;&gt;$J8,1,0)</formula>
    </cfRule>
  </conditionalFormatting>
  <conditionalFormatting sqref="Z7:AA7">
    <cfRule type="expression" dxfId="101" priority="146" stopIfTrue="1">
      <formula>+IF((#REF!+#REF!+#REF!+#REF!+#REF!)&lt;&gt;$J8,1,0)</formula>
    </cfRule>
  </conditionalFormatting>
  <conditionalFormatting sqref="X71">
    <cfRule type="expression" dxfId="100" priority="121" stopIfTrue="1">
      <formula>+IF((#REF!+#REF!+#REF!+#REF!+#REF!)&lt;&gt;$J71,1,0)</formula>
    </cfRule>
  </conditionalFormatting>
  <conditionalFormatting sqref="Z71:AA71">
    <cfRule type="expression" dxfId="99" priority="120" stopIfTrue="1">
      <formula>+IF((#REF!+#REF!+#REF!+#REF!+#REF!)&lt;&gt;$J71,1,0)</formula>
    </cfRule>
  </conditionalFormatting>
  <conditionalFormatting sqref="Y71">
    <cfRule type="expression" dxfId="98" priority="119" stopIfTrue="1">
      <formula>+IF((#REF!+#REF!+#REF!+#REF!+#REF!)&lt;&gt;$J71,1,0)</formula>
    </cfRule>
  </conditionalFormatting>
  <conditionalFormatting sqref="Z72:AA72">
    <cfRule type="expression" dxfId="97" priority="118" stopIfTrue="1">
      <formula>+IF((#REF!+#REF!+#REF!+#REF!+#REF!)&lt;&gt;$J72,1,0)</formula>
    </cfRule>
  </conditionalFormatting>
  <conditionalFormatting sqref="X72">
    <cfRule type="expression" dxfId="96" priority="117" stopIfTrue="1">
      <formula>+IF((#REF!+#REF!+#REF!+#REF!+#REF!)&lt;&gt;$J72,1,0)</formula>
    </cfRule>
  </conditionalFormatting>
  <conditionalFormatting sqref="Y72">
    <cfRule type="expression" dxfId="95" priority="116" stopIfTrue="1">
      <formula>+IF((#REF!+#REF!+#REF!+#REF!+#REF!)&lt;&gt;$J72,1,0)</formula>
    </cfRule>
  </conditionalFormatting>
  <conditionalFormatting sqref="Z73:AA73">
    <cfRule type="expression" dxfId="94" priority="115" stopIfTrue="1">
      <formula>+IF((#REF!+#REF!+#REF!+#REF!+#REF!)&lt;&gt;$J73,1,0)</formula>
    </cfRule>
  </conditionalFormatting>
  <conditionalFormatting sqref="X73">
    <cfRule type="expression" dxfId="93" priority="114" stopIfTrue="1">
      <formula>+IF((#REF!+#REF!+#REF!+#REF!+#REF!)&lt;&gt;$J73,1,0)</formula>
    </cfRule>
  </conditionalFormatting>
  <conditionalFormatting sqref="Y73">
    <cfRule type="expression" dxfId="92" priority="113" stopIfTrue="1">
      <formula>+IF((#REF!+#REF!+#REF!+#REF!+#REF!)&lt;&gt;$J73,1,0)</formula>
    </cfRule>
  </conditionalFormatting>
  <conditionalFormatting sqref="Z75:AA75">
    <cfRule type="expression" dxfId="91" priority="109" stopIfTrue="1">
      <formula>+IF((#REF!+#REF!+#REF!+#REF!+#REF!)&lt;&gt;$J75,1,0)</formula>
    </cfRule>
  </conditionalFormatting>
  <conditionalFormatting sqref="X75">
    <cfRule type="expression" dxfId="90" priority="108" stopIfTrue="1">
      <formula>+IF((#REF!+#REF!+#REF!+#REF!+#REF!)&lt;&gt;$J75,1,0)</formula>
    </cfRule>
  </conditionalFormatting>
  <conditionalFormatting sqref="Y75">
    <cfRule type="expression" dxfId="89" priority="107" stopIfTrue="1">
      <formula>+IF((#REF!+#REF!+#REF!+#REF!+#REF!)&lt;&gt;$J75,1,0)</formula>
    </cfRule>
  </conditionalFormatting>
  <conditionalFormatting sqref="Z74:AA74">
    <cfRule type="expression" dxfId="88" priority="106" stopIfTrue="1">
      <formula>+IF((#REF!+#REF!+#REF!+#REF!+#REF!)&lt;&gt;$J74,1,0)</formula>
    </cfRule>
  </conditionalFormatting>
  <conditionalFormatting sqref="Y74">
    <cfRule type="expression" dxfId="87" priority="105" stopIfTrue="1">
      <formula>+IF((#REF!+#REF!+#REF!+#REF!+#REF!)&lt;&gt;$J74,1,0)</formula>
    </cfRule>
  </conditionalFormatting>
  <conditionalFormatting sqref="Z76:AA76">
    <cfRule type="expression" dxfId="86" priority="104" stopIfTrue="1">
      <formula>+IF((#REF!+#REF!+#REF!+#REF!+#REF!)&lt;&gt;$J76,1,0)</formula>
    </cfRule>
  </conditionalFormatting>
  <conditionalFormatting sqref="X76">
    <cfRule type="expression" dxfId="85" priority="103" stopIfTrue="1">
      <formula>+IF((#REF!+#REF!+#REF!+#REF!+#REF!)&lt;&gt;$J76,1,0)</formula>
    </cfRule>
  </conditionalFormatting>
  <conditionalFormatting sqref="O48 Q48:R48 T48">
    <cfRule type="expression" dxfId="84" priority="102" stopIfTrue="1">
      <formula>+IF((#REF!+#REF!+#REF!+#REF!+#REF!)&lt;&gt;#REF!,1,0)</formula>
    </cfRule>
  </conditionalFormatting>
  <conditionalFormatting sqref="O48 Q48:R48 T48">
    <cfRule type="expression" dxfId="83" priority="101" stopIfTrue="1">
      <formula>+IF((#REF!+#REF!+#REF!+#REF!+#REF!)&lt;&gt;#REF!,1,0)</formula>
    </cfRule>
  </conditionalFormatting>
  <conditionalFormatting sqref="O48 Q48:R48 T48">
    <cfRule type="expression" dxfId="82" priority="100" stopIfTrue="1">
      <formula>+IF((#REF!+#REF!+#REF!+#REF!+#REF!)&lt;&gt;#REF!,1,0)</formula>
    </cfRule>
  </conditionalFormatting>
  <conditionalFormatting sqref="U48 W48">
    <cfRule type="expression" dxfId="81" priority="99" stopIfTrue="1">
      <formula>+IF((#REF!+#REF!+#REF!+#REF!+#REF!)&lt;&gt;#REF!,1,0)</formula>
    </cfRule>
  </conditionalFormatting>
  <conditionalFormatting sqref="U48 W48">
    <cfRule type="expression" dxfId="80" priority="98" stopIfTrue="1">
      <formula>+IF((#REF!+#REF!+#REF!+#REF!+#REF!)&lt;&gt;#REF!,1,0)</formula>
    </cfRule>
  </conditionalFormatting>
  <conditionalFormatting sqref="U48 W48">
    <cfRule type="expression" dxfId="79" priority="97" stopIfTrue="1">
      <formula>+IF((#REF!+#REF!+#REF!+#REF!+#REF!)&lt;&gt;#REF!,1,0)</formula>
    </cfRule>
  </conditionalFormatting>
  <conditionalFormatting sqref="X48 Z48:AA48">
    <cfRule type="expression" dxfId="78" priority="96" stopIfTrue="1">
      <formula>+IF((#REF!+#REF!+#REF!+#REF!+#REF!)&lt;&gt;#REF!,1,0)</formula>
    </cfRule>
  </conditionalFormatting>
  <conditionalFormatting sqref="X48 Z48:AA48">
    <cfRule type="expression" dxfId="77" priority="95" stopIfTrue="1">
      <formula>+IF((#REF!+#REF!+#REF!+#REF!+#REF!)&lt;&gt;#REF!,1,0)</formula>
    </cfRule>
  </conditionalFormatting>
  <conditionalFormatting sqref="X48 Z48:AA48">
    <cfRule type="expression" dxfId="76" priority="94" stopIfTrue="1">
      <formula>+IF((#REF!+#REF!+#REF!+#REF!+#REF!)&lt;&gt;#REF!,1,0)</formula>
    </cfRule>
  </conditionalFormatting>
  <conditionalFormatting sqref="O50 Q50:R50 T50">
    <cfRule type="expression" dxfId="75" priority="93" stopIfTrue="1">
      <formula>+IF((#REF!+#REF!+#REF!+#REF!+#REF!)&lt;&gt;#REF!,1,0)</formula>
    </cfRule>
  </conditionalFormatting>
  <conditionalFormatting sqref="U50 W50">
    <cfRule type="expression" dxfId="74" priority="92" stopIfTrue="1">
      <formula>+IF((#REF!+#REF!+#REF!+#REF!+#REF!)&lt;&gt;#REF!,1,0)</formula>
    </cfRule>
  </conditionalFormatting>
  <conditionalFormatting sqref="X50 Z50:AA50">
    <cfRule type="expression" dxfId="73" priority="91" stopIfTrue="1">
      <formula>+IF((#REF!+#REF!+#REF!+#REF!+#REF!)&lt;&gt;#REF!,1,0)</formula>
    </cfRule>
  </conditionalFormatting>
  <conditionalFormatting sqref="X52 Z52:AA52">
    <cfRule type="expression" dxfId="72" priority="90" stopIfTrue="1">
      <formula>+IF((#REF!+#REF!+#REF!+#REF!+#REF!)&lt;&gt;#REF!,1,0)</formula>
    </cfRule>
  </conditionalFormatting>
  <conditionalFormatting sqref="X59:X62">
    <cfRule type="expression" dxfId="71" priority="89" stopIfTrue="1">
      <formula>+IF((#REF!+#REF!+#REF!+#REF!+#REF!)&lt;&gt;#REF!,1,0)</formula>
    </cfRule>
  </conditionalFormatting>
  <conditionalFormatting sqref="X59:X62">
    <cfRule type="expression" dxfId="70" priority="88" stopIfTrue="1">
      <formula>+IF((#REF!+#REF!+#REF!+#REF!+#REF!)&lt;&gt;#REF!,1,0)</formula>
    </cfRule>
  </conditionalFormatting>
  <conditionalFormatting sqref="X59:X62">
    <cfRule type="expression" dxfId="69" priority="87" stopIfTrue="1">
      <formula>+IF((#REF!+#REF!+#REF!+#REF!+#REF!)&lt;&gt;#REF!,1,0)</formula>
    </cfRule>
  </conditionalFormatting>
  <conditionalFormatting sqref="Z59:AA59 Z60:Z62">
    <cfRule type="expression" dxfId="68" priority="86" stopIfTrue="1">
      <formula>+IF((#REF!+#REF!+#REF!+#REF!+#REF!)&lt;&gt;#REF!,1,0)</formula>
    </cfRule>
  </conditionalFormatting>
  <conditionalFormatting sqref="Z59:AA59 Z60:Z62">
    <cfRule type="expression" dxfId="67" priority="85" stopIfTrue="1">
      <formula>+IF((#REF!+#REF!+#REF!+#REF!+#REF!)&lt;&gt;#REF!,1,0)</formula>
    </cfRule>
  </conditionalFormatting>
  <conditionalFormatting sqref="Z59:AA59 Z60:Z62">
    <cfRule type="expression" dxfId="66" priority="84" stopIfTrue="1">
      <formula>+IF((#REF!+#REF!+#REF!+#REF!+#REF!)&lt;&gt;#REF!,1,0)</formula>
    </cfRule>
  </conditionalFormatting>
  <conditionalFormatting sqref="X63">
    <cfRule type="expression" dxfId="65" priority="83" stopIfTrue="1">
      <formula>+IF((#REF!+#REF!+#REF!+#REF!+#REF!)&lt;&gt;#REF!,1,0)</formula>
    </cfRule>
  </conditionalFormatting>
  <conditionalFormatting sqref="X63">
    <cfRule type="expression" dxfId="64" priority="82" stopIfTrue="1">
      <formula>+IF((#REF!+#REF!+#REF!+#REF!+#REF!)&lt;&gt;#REF!,1,0)</formula>
    </cfRule>
  </conditionalFormatting>
  <conditionalFormatting sqref="X63">
    <cfRule type="expression" dxfId="63" priority="81" stopIfTrue="1">
      <formula>+IF((#REF!+#REF!+#REF!+#REF!+#REF!)&lt;&gt;#REF!,1,0)</formula>
    </cfRule>
  </conditionalFormatting>
  <conditionalFormatting sqref="Z63:AA63">
    <cfRule type="expression" dxfId="62" priority="80" stopIfTrue="1">
      <formula>+IF((#REF!+#REF!+#REF!+#REF!+#REF!)&lt;&gt;#REF!,1,0)</formula>
    </cfRule>
  </conditionalFormatting>
  <conditionalFormatting sqref="Z63:AA63">
    <cfRule type="expression" dxfId="61" priority="79" stopIfTrue="1">
      <formula>+IF((#REF!+#REF!+#REF!+#REF!+#REF!)&lt;&gt;#REF!,1,0)</formula>
    </cfRule>
  </conditionalFormatting>
  <conditionalFormatting sqref="Z63:AA63">
    <cfRule type="expression" dxfId="60" priority="78" stopIfTrue="1">
      <formula>+IF((#REF!+#REF!+#REF!+#REF!+#REF!)&lt;&gt;#REF!,1,0)</formula>
    </cfRule>
  </conditionalFormatting>
  <conditionalFormatting sqref="X7">
    <cfRule type="expression" dxfId="59" priority="76" stopIfTrue="1">
      <formula>+IF((#REF!+#REF!+#REF!+#REF!+#REF!)&lt;&gt;$J8,1,0)</formula>
    </cfRule>
  </conditionalFormatting>
  <conditionalFormatting sqref="X7">
    <cfRule type="expression" dxfId="58" priority="77" stopIfTrue="1">
      <formula>+IF((#REF!+#REF!+#REF!+#REF!+#REF!)&lt;&gt;$J8,1,0)</formula>
    </cfRule>
  </conditionalFormatting>
  <conditionalFormatting sqref="X14">
    <cfRule type="expression" dxfId="57" priority="74" stopIfTrue="1">
      <formula>+IF((#REF!+#REF!+#REF!+#REF!+#REF!)&lt;&gt;$J15,1,0)</formula>
    </cfRule>
  </conditionalFormatting>
  <conditionalFormatting sqref="X14">
    <cfRule type="expression" dxfId="56" priority="75" stopIfTrue="1">
      <formula>+IF((#REF!+#REF!+#REF!+#REF!+#REF!)&lt;&gt;$J15,1,0)</formula>
    </cfRule>
  </conditionalFormatting>
  <conditionalFormatting sqref="X17">
    <cfRule type="expression" dxfId="55" priority="73" stopIfTrue="1">
      <formula>+IF((#REF!+#REF!+#REF!+#REF!+#REF!)&lt;&gt;$J16,1,0)</formula>
    </cfRule>
  </conditionalFormatting>
  <conditionalFormatting sqref="X18">
    <cfRule type="expression" dxfId="54" priority="72" stopIfTrue="1">
      <formula>+IF((#REF!+#REF!+#REF!+#REF!+#REF!)&lt;&gt;$J18,1,0)</formula>
    </cfRule>
  </conditionalFormatting>
  <conditionalFormatting sqref="X18">
    <cfRule type="expression" dxfId="53" priority="71" stopIfTrue="1">
      <formula>+IF((#REF!+#REF!+#REF!+#REF!+#REF!)&lt;&gt;$J18,1,0)</formula>
    </cfRule>
  </conditionalFormatting>
  <conditionalFormatting sqref="Y18">
    <cfRule type="expression" dxfId="52" priority="68" stopIfTrue="1">
      <formula>+IF((#REF!+#REF!+#REF!+#REF!+#REF!)&lt;&gt;$J18,1,0)</formula>
    </cfRule>
  </conditionalFormatting>
  <conditionalFormatting sqref="Y18">
    <cfRule type="expression" dxfId="51" priority="67" stopIfTrue="1">
      <formula>+IF((#REF!+#REF!+#REF!+#REF!+#REF!)&lt;&gt;$J18,1,0)</formula>
    </cfRule>
  </conditionalFormatting>
  <conditionalFormatting sqref="X19">
    <cfRule type="expression" dxfId="50" priority="66" stopIfTrue="1">
      <formula>+IF((#REF!+#REF!+#REF!+#REF!+#REF!)&lt;&gt;$J19,1,0)</formula>
    </cfRule>
  </conditionalFormatting>
  <conditionalFormatting sqref="X19">
    <cfRule type="expression" dxfId="49" priority="65" stopIfTrue="1">
      <formula>+IF((#REF!+#REF!+#REF!+#REF!+#REF!)&lt;&gt;$J19,1,0)</formula>
    </cfRule>
  </conditionalFormatting>
  <conditionalFormatting sqref="Y19">
    <cfRule type="expression" dxfId="48" priority="62" stopIfTrue="1">
      <formula>+IF((#REF!+#REF!+#REF!+#REF!+#REF!)&lt;&gt;$J19,1,0)</formula>
    </cfRule>
  </conditionalFormatting>
  <conditionalFormatting sqref="Y19">
    <cfRule type="expression" dxfId="47" priority="61" stopIfTrue="1">
      <formula>+IF((#REF!+#REF!+#REF!+#REF!+#REF!)&lt;&gt;$J19,1,0)</formula>
    </cfRule>
  </conditionalFormatting>
  <conditionalFormatting sqref="X20">
    <cfRule type="expression" dxfId="46" priority="60" stopIfTrue="1">
      <formula>+IF((#REF!+#REF!+#REF!+#REF!+#REF!)&lt;&gt;$J20,1,0)</formula>
    </cfRule>
  </conditionalFormatting>
  <conditionalFormatting sqref="X20">
    <cfRule type="expression" dxfId="45" priority="59" stopIfTrue="1">
      <formula>+IF((#REF!+#REF!+#REF!+#REF!+#REF!)&lt;&gt;$J20,1,0)</formula>
    </cfRule>
  </conditionalFormatting>
  <conditionalFormatting sqref="Y20">
    <cfRule type="expression" dxfId="44" priority="56" stopIfTrue="1">
      <formula>+IF((#REF!+#REF!+#REF!+#REF!+#REF!)&lt;&gt;$J20,1,0)</formula>
    </cfRule>
  </conditionalFormatting>
  <conditionalFormatting sqref="Y20">
    <cfRule type="expression" dxfId="43" priority="55" stopIfTrue="1">
      <formula>+IF((#REF!+#REF!+#REF!+#REF!+#REF!)&lt;&gt;$J20,1,0)</formula>
    </cfRule>
  </conditionalFormatting>
  <conditionalFormatting sqref="Y21">
    <cfRule type="expression" dxfId="42" priority="52" stopIfTrue="1">
      <formula>+IF((#REF!+#REF!+#REF!+#REF!+#REF!)&lt;&gt;$J21,1,0)</formula>
    </cfRule>
  </conditionalFormatting>
  <conditionalFormatting sqref="Y21">
    <cfRule type="expression" dxfId="41" priority="51" stopIfTrue="1">
      <formula>+IF((#REF!+#REF!+#REF!+#REF!+#REF!)&lt;&gt;$J21,1,0)</formula>
    </cfRule>
  </conditionalFormatting>
  <conditionalFormatting sqref="Y22">
    <cfRule type="expression" dxfId="40" priority="48" stopIfTrue="1">
      <formula>+IF((#REF!+#REF!+#REF!+#REF!+#REF!)&lt;&gt;$J22,1,0)</formula>
    </cfRule>
  </conditionalFormatting>
  <conditionalFormatting sqref="Y22">
    <cfRule type="expression" dxfId="39" priority="47" stopIfTrue="1">
      <formula>+IF((#REF!+#REF!+#REF!+#REF!+#REF!)&lt;&gt;$J22,1,0)</formula>
    </cfRule>
  </conditionalFormatting>
  <conditionalFormatting sqref="X23">
    <cfRule type="expression" dxfId="38" priority="45" stopIfTrue="1">
      <formula>+IF((#REF!+#REF!+#REF!+#REF!+#REF!)&lt;&gt;$J22,1,0)</formula>
    </cfRule>
  </conditionalFormatting>
  <conditionalFormatting sqref="Y23">
    <cfRule type="expression" dxfId="37" priority="44" stopIfTrue="1">
      <formula>+IF((#REF!+#REF!+#REF!+#REF!+#REF!)&lt;&gt;#REF!,1,0)</formula>
    </cfRule>
  </conditionalFormatting>
  <conditionalFormatting sqref="X24">
    <cfRule type="expression" dxfId="36" priority="43" stopIfTrue="1">
      <formula>+IF((#REF!+#REF!+#REF!+#REF!+#REF!)&lt;&gt;$J23,1,0)</formula>
    </cfRule>
  </conditionalFormatting>
  <conditionalFormatting sqref="Y24">
    <cfRule type="expression" dxfId="35" priority="42" stopIfTrue="1">
      <formula>+IF((#REF!+#REF!+#REF!+#REF!+#REF!)&lt;&gt;$J23,1,0)</formula>
    </cfRule>
  </conditionalFormatting>
  <conditionalFormatting sqref="Y32">
    <cfRule type="expression" dxfId="34" priority="41" stopIfTrue="1">
      <formula>+IF((#REF!+#REF!+#REF!+#REF!+#REF!)&lt;&gt;$K32,1,0)</formula>
    </cfRule>
  </conditionalFormatting>
  <conditionalFormatting sqref="Y32">
    <cfRule type="expression" dxfId="33" priority="40" stopIfTrue="1">
      <formula>+IF((#REF!+#REF!+#REF!+#REF!+#REF!)&lt;&gt;$K32,1,0)</formula>
    </cfRule>
  </conditionalFormatting>
  <conditionalFormatting sqref="Y33">
    <cfRule type="expression" dxfId="32" priority="39" stopIfTrue="1">
      <formula>+IF((#REF!+#REF!+#REF!+#REF!+#REF!)&lt;&gt;$K33,1,0)</formula>
    </cfRule>
  </conditionalFormatting>
  <conditionalFormatting sqref="Y33">
    <cfRule type="expression" dxfId="31" priority="38" stopIfTrue="1">
      <formula>+IF((#REF!+#REF!+#REF!+#REF!+#REF!)&lt;&gt;$K33,1,0)</formula>
    </cfRule>
  </conditionalFormatting>
  <conditionalFormatting sqref="X34">
    <cfRule type="expression" dxfId="30" priority="37" stopIfTrue="1">
      <formula>+IF((#REF!+#REF!+#REF!+#REF!+#REF!)&lt;&gt;$J34,1,0)</formula>
    </cfRule>
  </conditionalFormatting>
  <conditionalFormatting sqref="X34">
    <cfRule type="expression" dxfId="29" priority="36" stopIfTrue="1">
      <formula>+IF((#REF!+#REF!+#REF!+#REF!+#REF!)&lt;&gt;$J34,1,0)</formula>
    </cfRule>
  </conditionalFormatting>
  <conditionalFormatting sqref="X35">
    <cfRule type="expression" dxfId="28" priority="31" stopIfTrue="1">
      <formula>+IF((#REF!+#REF!+#REF!+#REF!+#REF!)&lt;&gt;$J35,1,0)</formula>
    </cfRule>
  </conditionalFormatting>
  <conditionalFormatting sqref="X35">
    <cfRule type="expression" dxfId="27" priority="30" stopIfTrue="1">
      <formula>+IF((#REF!+#REF!+#REF!+#REF!+#REF!)&lt;&gt;$J35,1,0)</formula>
    </cfRule>
  </conditionalFormatting>
  <conditionalFormatting sqref="Y35">
    <cfRule type="expression" dxfId="26" priority="27" stopIfTrue="1">
      <formula>+IF((#REF!+#REF!+#REF!+#REF!+#REF!)&lt;&gt;$J35,1,0)</formula>
    </cfRule>
  </conditionalFormatting>
  <conditionalFormatting sqref="Y35">
    <cfRule type="expression" dxfId="25" priority="26" stopIfTrue="1">
      <formula>+IF((#REF!+#REF!+#REF!+#REF!+#REF!)&lt;&gt;$J35,1,0)</formula>
    </cfRule>
  </conditionalFormatting>
  <conditionalFormatting sqref="Y34">
    <cfRule type="expression" dxfId="24" priority="25" stopIfTrue="1">
      <formula>+IF((#REF!+#REF!+#REF!+#REF!+#REF!)&lt;&gt;$K34,1,0)</formula>
    </cfRule>
  </conditionalFormatting>
  <conditionalFormatting sqref="Y34">
    <cfRule type="expression" dxfId="23" priority="24" stopIfTrue="1">
      <formula>+IF((#REF!+#REF!+#REF!+#REF!+#REF!)&lt;&gt;$K34,1,0)</formula>
    </cfRule>
  </conditionalFormatting>
  <conditionalFormatting sqref="AD7">
    <cfRule type="expression" dxfId="22" priority="22" stopIfTrue="1">
      <formula>+IF((#REF!+#REF!+#REF!+#REF!+#REF!)&lt;&gt;$J8,1,0)</formula>
    </cfRule>
  </conditionalFormatting>
  <conditionalFormatting sqref="AD7">
    <cfRule type="expression" dxfId="21" priority="23" stopIfTrue="1">
      <formula>+IF((#REF!+#REF!+#REF!+#REF!+#REF!)&lt;&gt;$J8,1,0)</formula>
    </cfRule>
  </conditionalFormatting>
  <conditionalFormatting sqref="AD71">
    <cfRule type="expression" dxfId="20" priority="21" stopIfTrue="1">
      <formula>+IF((#REF!+#REF!+#REF!+#REF!+#REF!)&lt;&gt;$J71,1,0)</formula>
    </cfRule>
  </conditionalFormatting>
  <conditionalFormatting sqref="AD72">
    <cfRule type="expression" dxfId="19" priority="20" stopIfTrue="1">
      <formula>+IF((#REF!+#REF!+#REF!+#REF!+#REF!)&lt;&gt;$J72,1,0)</formula>
    </cfRule>
  </conditionalFormatting>
  <conditionalFormatting sqref="AD73">
    <cfRule type="expression" dxfId="18" priority="19" stopIfTrue="1">
      <formula>+IF((#REF!+#REF!+#REF!+#REF!+#REF!)&lt;&gt;$J73,1,0)</formula>
    </cfRule>
  </conditionalFormatting>
  <conditionalFormatting sqref="AD75">
    <cfRule type="expression" dxfId="17" priority="18" stopIfTrue="1">
      <formula>+IF((#REF!+#REF!+#REF!+#REF!+#REF!)&lt;&gt;$J75,1,0)</formula>
    </cfRule>
  </conditionalFormatting>
  <conditionalFormatting sqref="AD74">
    <cfRule type="expression" dxfId="16" priority="17" stopIfTrue="1">
      <formula>+IF((#REF!+#REF!+#REF!+#REF!+#REF!)&lt;&gt;$J74,1,0)</formula>
    </cfRule>
  </conditionalFormatting>
  <conditionalFormatting sqref="AD76">
    <cfRule type="expression" dxfId="15" priority="16" stopIfTrue="1">
      <formula>+IF((#REF!+#REF!+#REF!+#REF!+#REF!)&lt;&gt;$J76,1,0)</formula>
    </cfRule>
  </conditionalFormatting>
  <conditionalFormatting sqref="AD48">
    <cfRule type="expression" dxfId="14" priority="15" stopIfTrue="1">
      <formula>+IF((#REF!+#REF!+#REF!+#REF!+#REF!)&lt;&gt;#REF!,1,0)</formula>
    </cfRule>
  </conditionalFormatting>
  <conditionalFormatting sqref="AD48">
    <cfRule type="expression" dxfId="13" priority="14" stopIfTrue="1">
      <formula>+IF((#REF!+#REF!+#REF!+#REF!+#REF!)&lt;&gt;#REF!,1,0)</formula>
    </cfRule>
  </conditionalFormatting>
  <conditionalFormatting sqref="AD48">
    <cfRule type="expression" dxfId="12" priority="13" stopIfTrue="1">
      <formula>+IF((#REF!+#REF!+#REF!+#REF!+#REF!)&lt;&gt;#REF!,1,0)</formula>
    </cfRule>
  </conditionalFormatting>
  <conditionalFormatting sqref="AD50">
    <cfRule type="expression" dxfId="11" priority="12" stopIfTrue="1">
      <formula>+IF((#REF!+#REF!+#REF!+#REF!+#REF!)&lt;&gt;#REF!,1,0)</formula>
    </cfRule>
  </conditionalFormatting>
  <conditionalFormatting sqref="AD52">
    <cfRule type="expression" dxfId="10" priority="11" stopIfTrue="1">
      <formula>+IF((#REF!+#REF!+#REF!+#REF!+#REF!)&lt;&gt;#REF!,1,0)</formula>
    </cfRule>
  </conditionalFormatting>
  <conditionalFormatting sqref="AD59">
    <cfRule type="expression" dxfId="9" priority="10" stopIfTrue="1">
      <formula>+IF((#REF!+#REF!+#REF!+#REF!+#REF!)&lt;&gt;#REF!,1,0)</formula>
    </cfRule>
  </conditionalFormatting>
  <conditionalFormatting sqref="AD59">
    <cfRule type="expression" dxfId="8" priority="9" stopIfTrue="1">
      <formula>+IF((#REF!+#REF!+#REF!+#REF!+#REF!)&lt;&gt;#REF!,1,0)</formula>
    </cfRule>
  </conditionalFormatting>
  <conditionalFormatting sqref="AD59">
    <cfRule type="expression" dxfId="7" priority="8" stopIfTrue="1">
      <formula>+IF((#REF!+#REF!+#REF!+#REF!+#REF!)&lt;&gt;#REF!,1,0)</formula>
    </cfRule>
  </conditionalFormatting>
  <conditionalFormatting sqref="AD63">
    <cfRule type="expression" dxfId="6" priority="7" stopIfTrue="1">
      <formula>+IF((#REF!+#REF!+#REF!+#REF!+#REF!)&lt;&gt;#REF!,1,0)</formula>
    </cfRule>
  </conditionalFormatting>
  <conditionalFormatting sqref="AD63">
    <cfRule type="expression" dxfId="5" priority="6" stopIfTrue="1">
      <formula>+IF((#REF!+#REF!+#REF!+#REF!+#REF!)&lt;&gt;#REF!,1,0)</formula>
    </cfRule>
  </conditionalFormatting>
  <conditionalFormatting sqref="AD63">
    <cfRule type="expression" dxfId="4" priority="5" stopIfTrue="1">
      <formula>+IF((#REF!+#REF!+#REF!+#REF!+#REF!)&lt;&gt;#REF!,1,0)</formula>
    </cfRule>
  </conditionalFormatting>
  <conditionalFormatting sqref="AD34">
    <cfRule type="expression" dxfId="3" priority="4" stopIfTrue="1">
      <formula>+IF((#REF!+#REF!+#REF!+#REF!+#REF!)&lt;&gt;$J34,1,0)</formula>
    </cfRule>
  </conditionalFormatting>
  <conditionalFormatting sqref="AD34">
    <cfRule type="expression" dxfId="2" priority="3" stopIfTrue="1">
      <formula>+IF((#REF!+#REF!+#REF!+#REF!+#REF!)&lt;&gt;$J34,1,0)</formula>
    </cfRule>
  </conditionalFormatting>
  <conditionalFormatting sqref="AD35">
    <cfRule type="expression" dxfId="1" priority="2" stopIfTrue="1">
      <formula>+IF((#REF!+#REF!+#REF!+#REF!+#REF!)&lt;&gt;$J35,1,0)</formula>
    </cfRule>
  </conditionalFormatting>
  <conditionalFormatting sqref="AD35">
    <cfRule type="expression" dxfId="0" priority="1" stopIfTrue="1">
      <formula>+IF((#REF!+#REF!+#REF!+#REF!+#REF!)&lt;&gt;$J35,1,0)</formula>
    </cfRule>
  </conditionalFormatting>
  <dataValidations count="3">
    <dataValidation type="list" allowBlank="1" showInputMessage="1" showErrorMessage="1" sqref="I32:I34 I84 I64:I82 I36:I38 I43:I45 I40:I41 I7 I9:I12 I14:I29 I48:I55">
      <formula1>#REF!</formula1>
    </dataValidation>
    <dataValidation type="list" allowBlank="1" showInputMessage="1" showErrorMessage="1" sqref="I88:I90">
      <formula1>$L$21:$L$21</formula1>
    </dataValidation>
    <dataValidation type="list" allowBlank="1" showInputMessage="1" showErrorMessage="1" sqref="I96:I99 I85:I86 I93">
      <formula1>$L$20:$L$21</formula1>
    </dataValidation>
  </dataValidations>
  <printOptions horizontalCentered="1" verticalCentered="1"/>
  <pageMargins left="0.70866141732283472" right="0.70866141732283472" top="0.74803149606299213" bottom="0.74803149606299213" header="0.31496062992125984" footer="0.31496062992125984"/>
  <pageSetup scale="20" fitToHeight="0" orientation="landscape" r:id="rId1"/>
  <ignoredErrors>
    <ignoredError sqref="T82 W34 W49 Z81" formula="1"/>
    <ignoredError sqref="H85"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PRESUPUESTO POA 2016</vt:lpstr>
      <vt:lpstr>MATRIZ DE INDICADORES POA 2016</vt:lpstr>
      <vt:lpstr>'MATRIZ DE INDICADORES POA 2016'!Área_de_impresión</vt:lpstr>
    </vt:vector>
  </TitlesOfParts>
  <Company>IDEAM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INDICADORES POA 2016</dc:title>
  <dc:subject>SEGUIMIENTO</dc:subject>
  <dc:creator>Celmira Perez Fernandez;jlobo</dc:creator>
  <cp:keywords>SEGUIMIENTO</cp:keywords>
  <cp:lastModifiedBy>Planeacion Ideam</cp:lastModifiedBy>
  <cp:lastPrinted>2016-10-27T19:59:59Z</cp:lastPrinted>
  <dcterms:created xsi:type="dcterms:W3CDTF">2014-11-14T17:12:42Z</dcterms:created>
  <dcterms:modified xsi:type="dcterms:W3CDTF">2016-10-27T20:01:45Z</dcterms:modified>
</cp:coreProperties>
</file>