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C:\Users\anamv\OneDrive\Escritorio\IDEAM 2026\ENTREGABLES\MARZO\"/>
    </mc:Choice>
  </mc:AlternateContent>
  <xr:revisionPtr revIDLastSave="0" documentId="13_ncr:1_{C9EE78D7-0F23-46D9-A679-FE2AA653896D}" xr6:coauthVersionLast="47" xr6:coauthVersionMax="47" xr10:uidLastSave="{00000000-0000-0000-0000-000000000000}"/>
  <bookViews>
    <workbookView xWindow="-108" yWindow="-108" windowWidth="23256" windowHeight="13896" xr2:uid="{5CAFD6B5-D699-4968-98D6-FA2990446617}"/>
  </bookViews>
  <sheets>
    <sheet name="Sample_and_Result_Info" sheetId="1" r:id="rId1"/>
  </sheets>
  <definedNames>
    <definedName name="_xlnm._FilterDatabase" localSheetId="0" hidden="1">Sample_and_Result_Info!$A$2:$S$391</definedName>
    <definedName name="Sample_and_Result_Info">Sample_and_Result_Info!$B$2:$R$1278</definedName>
  </definedNames>
  <calcPr calcId="191029"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987" i="1" l="1"/>
  <c r="A1988" i="1"/>
  <c r="A1989" i="1"/>
  <c r="A1990" i="1"/>
  <c r="A1991" i="1"/>
  <c r="A1992" i="1"/>
  <c r="A1993" i="1"/>
  <c r="A1994" i="1"/>
  <c r="A1986" i="1"/>
  <c r="O2008" i="1"/>
  <c r="N2008" i="1"/>
  <c r="C2008" i="1"/>
  <c r="A2008" i="1"/>
  <c r="O2007" i="1"/>
  <c r="N2007" i="1"/>
  <c r="C2007" i="1"/>
  <c r="A2007" i="1"/>
  <c r="O2006" i="1"/>
  <c r="N2006" i="1"/>
  <c r="C2006" i="1"/>
  <c r="A2006" i="1"/>
  <c r="O2005" i="1"/>
  <c r="N2005" i="1"/>
  <c r="C2005" i="1"/>
  <c r="A2005" i="1"/>
  <c r="O2004" i="1"/>
  <c r="N2004" i="1"/>
  <c r="L2004" i="1"/>
  <c r="K2005" i="1" s="1"/>
  <c r="L2005" i="1" s="1"/>
  <c r="K2006" i="1" s="1"/>
  <c r="L2006" i="1" s="1"/>
  <c r="C2004" i="1"/>
  <c r="A2004" i="1"/>
  <c r="M1995" i="1"/>
  <c r="C1995" i="1" s="1"/>
  <c r="L1995" i="1"/>
  <c r="K1996" i="1" s="1"/>
  <c r="C1994" i="1"/>
  <c r="C1993" i="1"/>
  <c r="C1992" i="1"/>
  <c r="C1991" i="1"/>
  <c r="C1990" i="1"/>
  <c r="C1989" i="1"/>
  <c r="C1988" i="1"/>
  <c r="C1987" i="1"/>
  <c r="C1986" i="1"/>
  <c r="K1973" i="1"/>
  <c r="L1973" i="1" s="1"/>
  <c r="P1972" i="1"/>
  <c r="M1972" i="1"/>
  <c r="O1972" i="1" s="1"/>
  <c r="K1971" i="1"/>
  <c r="P1971" i="1" s="1"/>
  <c r="K1970" i="1"/>
  <c r="M1970" i="1" s="1"/>
  <c r="K1969" i="1"/>
  <c r="P1969" i="1" s="1"/>
  <c r="K1968" i="1"/>
  <c r="P1968" i="1" s="1"/>
  <c r="K1967" i="1"/>
  <c r="P1967" i="1" s="1"/>
  <c r="K1966" i="1"/>
  <c r="P1966" i="1" s="1"/>
  <c r="K1965" i="1"/>
  <c r="P1965" i="1" s="1"/>
  <c r="K1964" i="1"/>
  <c r="K1963" i="1"/>
  <c r="P1963" i="1" s="1"/>
  <c r="K1962" i="1"/>
  <c r="P1962" i="1" s="1"/>
  <c r="K1961" i="1"/>
  <c r="P1961" i="1" s="1"/>
  <c r="K1960" i="1"/>
  <c r="K1959" i="1"/>
  <c r="P1959" i="1" s="1"/>
  <c r="K1958" i="1"/>
  <c r="M1958" i="1" s="1"/>
  <c r="O1958" i="1" s="1"/>
  <c r="K1957" i="1"/>
  <c r="K1956" i="1"/>
  <c r="P1956" i="1" s="1"/>
  <c r="K1955" i="1"/>
  <c r="K1954" i="1"/>
  <c r="K1953" i="1"/>
  <c r="P1953" i="1" s="1"/>
  <c r="K1952" i="1"/>
  <c r="K1951" i="1"/>
  <c r="P1951" i="1" s="1"/>
  <c r="K1950" i="1"/>
  <c r="P1950" i="1" s="1"/>
  <c r="K1949" i="1"/>
  <c r="P1949" i="1" s="1"/>
  <c r="P1948" i="1"/>
  <c r="M1948" i="1"/>
  <c r="M1918" i="1"/>
  <c r="L1918" i="1"/>
  <c r="K1919" i="1" s="1"/>
  <c r="M1916" i="1"/>
  <c r="C1916" i="1" s="1"/>
  <c r="L1916" i="1"/>
  <c r="P1916" i="1" s="1"/>
  <c r="M1908" i="1"/>
  <c r="C1908" i="1" s="1"/>
  <c r="L1908" i="1"/>
  <c r="K1909" i="1" s="1"/>
  <c r="L1909" i="1" s="1"/>
  <c r="M1886" i="1"/>
  <c r="L1886" i="1"/>
  <c r="P1886" i="1" s="1"/>
  <c r="K1878" i="1"/>
  <c r="L1878" i="1" s="1"/>
  <c r="M1877" i="1"/>
  <c r="C1877" i="1" s="1"/>
  <c r="K1874" i="1"/>
  <c r="K1873" i="1"/>
  <c r="M1873" i="1" s="1"/>
  <c r="K1872" i="1"/>
  <c r="M1872" i="1" s="1"/>
  <c r="K1871" i="1"/>
  <c r="M1871" i="1" s="1"/>
  <c r="C1871" i="1" s="1"/>
  <c r="K1870" i="1"/>
  <c r="M1870" i="1" s="1"/>
  <c r="A1870" i="1" s="1"/>
  <c r="K1869" i="1"/>
  <c r="M1869" i="1" s="1"/>
  <c r="A1869" i="1" s="1"/>
  <c r="K1868" i="1"/>
  <c r="M1868" i="1" s="1"/>
  <c r="A1868" i="1" s="1"/>
  <c r="K1867" i="1"/>
  <c r="M1867" i="1" s="1"/>
  <c r="K1866" i="1"/>
  <c r="K1865" i="1"/>
  <c r="K1864" i="1"/>
  <c r="M1864" i="1" s="1"/>
  <c r="O1864" i="1" s="1"/>
  <c r="P1863" i="1"/>
  <c r="M1863" i="1"/>
  <c r="A1863" i="1" s="1"/>
  <c r="K1852" i="1"/>
  <c r="M1852" i="1" s="1"/>
  <c r="K1851" i="1"/>
  <c r="P1851" i="1" s="1"/>
  <c r="K1850" i="1"/>
  <c r="P1850" i="1" s="1"/>
  <c r="P1849" i="1"/>
  <c r="M1849" i="1"/>
  <c r="K1838" i="1"/>
  <c r="L1838" i="1" s="1"/>
  <c r="P1838" i="1" s="1"/>
  <c r="K1837" i="1"/>
  <c r="P1837" i="1" s="1"/>
  <c r="K1836" i="1"/>
  <c r="P1835" i="1"/>
  <c r="M1835" i="1"/>
  <c r="K1825" i="1"/>
  <c r="K1824" i="1"/>
  <c r="P1824" i="1" s="1"/>
  <c r="K1823" i="1"/>
  <c r="P1823" i="1" s="1"/>
  <c r="P1822" i="1"/>
  <c r="M1822" i="1"/>
  <c r="C1822" i="1" s="1"/>
  <c r="K1809" i="1"/>
  <c r="K1808" i="1"/>
  <c r="K1807" i="1"/>
  <c r="P1807" i="1" s="1"/>
  <c r="K1806" i="1"/>
  <c r="P1806" i="1" s="1"/>
  <c r="K1805" i="1"/>
  <c r="M1805" i="1" s="1"/>
  <c r="K1804" i="1"/>
  <c r="K1803" i="1"/>
  <c r="M1803" i="1" s="1"/>
  <c r="K1802" i="1"/>
  <c r="P1802" i="1" s="1"/>
  <c r="K1801" i="1"/>
  <c r="K1800" i="1"/>
  <c r="P1800" i="1" s="1"/>
  <c r="K1799" i="1"/>
  <c r="P1798" i="1"/>
  <c r="M1798" i="1"/>
  <c r="A1798" i="1" s="1"/>
  <c r="K1760" i="1"/>
  <c r="L1760" i="1" s="1"/>
  <c r="P1759" i="1"/>
  <c r="M1759" i="1"/>
  <c r="N1759" i="1" s="1"/>
  <c r="P1758" i="1"/>
  <c r="O1758" i="1"/>
  <c r="N1758" i="1"/>
  <c r="M1750" i="1"/>
  <c r="L1750" i="1"/>
  <c r="K1747" i="1"/>
  <c r="K1746" i="1"/>
  <c r="K1745" i="1"/>
  <c r="K1744" i="1"/>
  <c r="M1744" i="1" s="1"/>
  <c r="K1743" i="1"/>
  <c r="K1742" i="1"/>
  <c r="K1740" i="1"/>
  <c r="M1740" i="1" s="1"/>
  <c r="K1739" i="1"/>
  <c r="K1738" i="1"/>
  <c r="P1738" i="1" s="1"/>
  <c r="K1737" i="1"/>
  <c r="P1737" i="1" s="1"/>
  <c r="K1736" i="1"/>
  <c r="P1736" i="1" s="1"/>
  <c r="P1735" i="1"/>
  <c r="M1735" i="1"/>
  <c r="P1734" i="1"/>
  <c r="O1734" i="1"/>
  <c r="N1734" i="1"/>
  <c r="K1706" i="1"/>
  <c r="M1706" i="1" s="1"/>
  <c r="A1706" i="1" s="1"/>
  <c r="K1705" i="1"/>
  <c r="P1705" i="1" s="1"/>
  <c r="P1704" i="1"/>
  <c r="M1704" i="1"/>
  <c r="N1704" i="1" s="1"/>
  <c r="K1682" i="1"/>
  <c r="M1682" i="1" s="1"/>
  <c r="K1681" i="1"/>
  <c r="P1681" i="1" s="1"/>
  <c r="K1680" i="1"/>
  <c r="K1679" i="1"/>
  <c r="K1678" i="1"/>
  <c r="M1678" i="1" s="1"/>
  <c r="C1678" i="1" s="1"/>
  <c r="K1677" i="1"/>
  <c r="P1677" i="1" s="1"/>
  <c r="P1676" i="1"/>
  <c r="M1676" i="1"/>
  <c r="A1676" i="1" s="1"/>
  <c r="K1669" i="1"/>
  <c r="L1669" i="1" s="1"/>
  <c r="K1668" i="1"/>
  <c r="P1668" i="1" s="1"/>
  <c r="K1667" i="1"/>
  <c r="M1667" i="1" s="1"/>
  <c r="K1666" i="1"/>
  <c r="K1665" i="1"/>
  <c r="P1665" i="1" s="1"/>
  <c r="K1664" i="1"/>
  <c r="M1664" i="1" s="1"/>
  <c r="O1664" i="1" s="1"/>
  <c r="P1663" i="1"/>
  <c r="M1663" i="1"/>
  <c r="L1623" i="1"/>
  <c r="K1624" i="1" s="1"/>
  <c r="L1624" i="1" s="1"/>
  <c r="M1624" i="1" s="1"/>
  <c r="P1622" i="1"/>
  <c r="N1622" i="1"/>
  <c r="M1622" i="1"/>
  <c r="A1622" i="1" s="1"/>
  <c r="P1621" i="1"/>
  <c r="N1621" i="1"/>
  <c r="M1621" i="1"/>
  <c r="P1620" i="1"/>
  <c r="N1620" i="1"/>
  <c r="M1620" i="1"/>
  <c r="O1620" i="1" s="1"/>
  <c r="P1619" i="1"/>
  <c r="N1619" i="1"/>
  <c r="M1619" i="1"/>
  <c r="P1618" i="1"/>
  <c r="N1618" i="1"/>
  <c r="M1618" i="1"/>
  <c r="C1618" i="1" s="1"/>
  <c r="P1617" i="1"/>
  <c r="N1617" i="1"/>
  <c r="M1617" i="1"/>
  <c r="C1617" i="1" s="1"/>
  <c r="P1616" i="1"/>
  <c r="N1616" i="1"/>
  <c r="M1616" i="1"/>
  <c r="C1616" i="1" s="1"/>
  <c r="P1615" i="1"/>
  <c r="N1615" i="1"/>
  <c r="M1615" i="1"/>
  <c r="A1615" i="1" s="1"/>
  <c r="P1614" i="1"/>
  <c r="N1614" i="1"/>
  <c r="M1614" i="1"/>
  <c r="P1613" i="1"/>
  <c r="N1613" i="1"/>
  <c r="M1613" i="1"/>
  <c r="A1613" i="1" s="1"/>
  <c r="P1612" i="1"/>
  <c r="N1612" i="1"/>
  <c r="M1612" i="1"/>
  <c r="O1612" i="1" s="1"/>
  <c r="P1611" i="1"/>
  <c r="N1611" i="1"/>
  <c r="M1611" i="1"/>
  <c r="A1611" i="1" s="1"/>
  <c r="P1610" i="1"/>
  <c r="N1610" i="1"/>
  <c r="M1610" i="1"/>
  <c r="O1610" i="1" s="1"/>
  <c r="P1609" i="1"/>
  <c r="N1609" i="1"/>
  <c r="M1609" i="1"/>
  <c r="O1609" i="1" s="1"/>
  <c r="P1608" i="1"/>
  <c r="N1608" i="1"/>
  <c r="M1608" i="1"/>
  <c r="P1607" i="1"/>
  <c r="N1607" i="1"/>
  <c r="M1607" i="1"/>
  <c r="P1606" i="1"/>
  <c r="N1606" i="1"/>
  <c r="M1606" i="1"/>
  <c r="P1605" i="1"/>
  <c r="N1605" i="1"/>
  <c r="M1605" i="1"/>
  <c r="P1604" i="1"/>
  <c r="N1604" i="1"/>
  <c r="M1604" i="1"/>
  <c r="A1604" i="1" s="1"/>
  <c r="P1603" i="1"/>
  <c r="N1603" i="1"/>
  <c r="M1603" i="1"/>
  <c r="P1602" i="1"/>
  <c r="N1602" i="1"/>
  <c r="M1602" i="1"/>
  <c r="A1602" i="1" s="1"/>
  <c r="P1601" i="1"/>
  <c r="N1601" i="1"/>
  <c r="M1601" i="1"/>
  <c r="P1600" i="1"/>
  <c r="N1600" i="1"/>
  <c r="M1600" i="1"/>
  <c r="A1600" i="1" s="1"/>
  <c r="P1599" i="1"/>
  <c r="N1599" i="1"/>
  <c r="M1599" i="1"/>
  <c r="O1599" i="1" s="1"/>
  <c r="P1598" i="1"/>
  <c r="N1598" i="1"/>
  <c r="M1598" i="1"/>
  <c r="O1598" i="1" s="1"/>
  <c r="P1597" i="1"/>
  <c r="N1597" i="1"/>
  <c r="M1597" i="1"/>
  <c r="O1597" i="1" s="1"/>
  <c r="P1596" i="1"/>
  <c r="N1596" i="1"/>
  <c r="M1596" i="1"/>
  <c r="O1596" i="1" s="1"/>
  <c r="P1595" i="1"/>
  <c r="N1595" i="1"/>
  <c r="M1595" i="1"/>
  <c r="O1595" i="1" s="1"/>
  <c r="P1594" i="1"/>
  <c r="N1594" i="1"/>
  <c r="M1594" i="1"/>
  <c r="C1594" i="1" s="1"/>
  <c r="K1573" i="1"/>
  <c r="P1572" i="1"/>
  <c r="N1572" i="1"/>
  <c r="M1572" i="1"/>
  <c r="O1572" i="1" s="1"/>
  <c r="P1571" i="1"/>
  <c r="N1571" i="1"/>
  <c r="M1571" i="1"/>
  <c r="C1571" i="1" s="1"/>
  <c r="P1570" i="1"/>
  <c r="N1570" i="1"/>
  <c r="M1570" i="1"/>
  <c r="O1570" i="1" s="1"/>
  <c r="P1569" i="1"/>
  <c r="N1569" i="1"/>
  <c r="M1569" i="1"/>
  <c r="P1568" i="1"/>
  <c r="N1568" i="1"/>
  <c r="M1568" i="1"/>
  <c r="P1567" i="1"/>
  <c r="N1567" i="1"/>
  <c r="M1567" i="1"/>
  <c r="O1567" i="1" s="1"/>
  <c r="P1566" i="1"/>
  <c r="N1566" i="1"/>
  <c r="M1566" i="1"/>
  <c r="O1566" i="1" s="1"/>
  <c r="P1565" i="1"/>
  <c r="N1565" i="1"/>
  <c r="M1565" i="1"/>
  <c r="N1564" i="1"/>
  <c r="K1564" i="1"/>
  <c r="P1564" i="1" s="1"/>
  <c r="P1563" i="1"/>
  <c r="O1563" i="1"/>
  <c r="N1563" i="1"/>
  <c r="C1563" i="1"/>
  <c r="A1563" i="1"/>
  <c r="P1562" i="1"/>
  <c r="O1562" i="1"/>
  <c r="N1562" i="1"/>
  <c r="C1562" i="1"/>
  <c r="A1562" i="1"/>
  <c r="P1561" i="1"/>
  <c r="O1561" i="1"/>
  <c r="N1561" i="1"/>
  <c r="C1561" i="1"/>
  <c r="A1561" i="1"/>
  <c r="P1560" i="1"/>
  <c r="O1560" i="1"/>
  <c r="N1560" i="1"/>
  <c r="C1560" i="1"/>
  <c r="A1560" i="1"/>
  <c r="P1559" i="1"/>
  <c r="O1559" i="1"/>
  <c r="N1559" i="1"/>
  <c r="C1559" i="1"/>
  <c r="A1559" i="1"/>
  <c r="P1558" i="1"/>
  <c r="O1558" i="1"/>
  <c r="N1558" i="1"/>
  <c r="C1558" i="1"/>
  <c r="A1558" i="1"/>
  <c r="P1557" i="1"/>
  <c r="O1557" i="1"/>
  <c r="N1557" i="1"/>
  <c r="C1557" i="1"/>
  <c r="A1557" i="1"/>
  <c r="P1556" i="1"/>
  <c r="O1556" i="1"/>
  <c r="N1556" i="1"/>
  <c r="C1556" i="1"/>
  <c r="A1556" i="1"/>
  <c r="P1555" i="1"/>
  <c r="O1555" i="1"/>
  <c r="N1555" i="1"/>
  <c r="C1555" i="1"/>
  <c r="A1555" i="1"/>
  <c r="P1554" i="1"/>
  <c r="O1554" i="1"/>
  <c r="N1554" i="1"/>
  <c r="C1554" i="1"/>
  <c r="A1554" i="1"/>
  <c r="P1553" i="1"/>
  <c r="O1553" i="1"/>
  <c r="N1553" i="1"/>
  <c r="C1553" i="1"/>
  <c r="A1553" i="1"/>
  <c r="P1552" i="1"/>
  <c r="O1552" i="1"/>
  <c r="N1552" i="1"/>
  <c r="C1552" i="1"/>
  <c r="A1552" i="1"/>
  <c r="P1551" i="1"/>
  <c r="O1551" i="1"/>
  <c r="N1551" i="1"/>
  <c r="C1551" i="1"/>
  <c r="A1551" i="1"/>
  <c r="P1550" i="1"/>
  <c r="O1550" i="1"/>
  <c r="N1550" i="1"/>
  <c r="C1550" i="1"/>
  <c r="A1550" i="1"/>
  <c r="P1549" i="1"/>
  <c r="O1549" i="1"/>
  <c r="N1549" i="1"/>
  <c r="C1549" i="1"/>
  <c r="A1549" i="1"/>
  <c r="P1548" i="1"/>
  <c r="O1548" i="1"/>
  <c r="N1548" i="1"/>
  <c r="C1548" i="1"/>
  <c r="A1548" i="1"/>
  <c r="N1547" i="1"/>
  <c r="K1547" i="1"/>
  <c r="M1547" i="1" s="1"/>
  <c r="O1547" i="1" s="1"/>
  <c r="P1546" i="1"/>
  <c r="O1546" i="1"/>
  <c r="N1546" i="1"/>
  <c r="C1546" i="1"/>
  <c r="A1546" i="1"/>
  <c r="P1545" i="1"/>
  <c r="O1545" i="1"/>
  <c r="N1545" i="1"/>
  <c r="C1545" i="1"/>
  <c r="A1545" i="1"/>
  <c r="P1544" i="1"/>
  <c r="O1544" i="1"/>
  <c r="N1544" i="1"/>
  <c r="C1544" i="1"/>
  <c r="A1544" i="1"/>
  <c r="P1543" i="1"/>
  <c r="O1543" i="1"/>
  <c r="N1543" i="1"/>
  <c r="C1543" i="1"/>
  <c r="A1543" i="1"/>
  <c r="P1542" i="1"/>
  <c r="O1542" i="1"/>
  <c r="N1542" i="1"/>
  <c r="C1542" i="1"/>
  <c r="A1542" i="1"/>
  <c r="P1541" i="1"/>
  <c r="O1541" i="1"/>
  <c r="N1541" i="1"/>
  <c r="C1541" i="1"/>
  <c r="A1541" i="1"/>
  <c r="P1540" i="1"/>
  <c r="O1540" i="1"/>
  <c r="N1540" i="1"/>
  <c r="C1540" i="1"/>
  <c r="A1540" i="1"/>
  <c r="P1539" i="1"/>
  <c r="O1539" i="1"/>
  <c r="N1539" i="1"/>
  <c r="C1539" i="1"/>
  <c r="A1539" i="1"/>
  <c r="P1538" i="1"/>
  <c r="O1538" i="1"/>
  <c r="N1538" i="1"/>
  <c r="C1538" i="1"/>
  <c r="A1538" i="1"/>
  <c r="P1537" i="1"/>
  <c r="O1537" i="1"/>
  <c r="N1537" i="1"/>
  <c r="C1537" i="1"/>
  <c r="A1537" i="1"/>
  <c r="P1536" i="1"/>
  <c r="O1536" i="1"/>
  <c r="N1536" i="1"/>
  <c r="C1536" i="1"/>
  <c r="A1536" i="1"/>
  <c r="P1535" i="1"/>
  <c r="O1535" i="1"/>
  <c r="N1535" i="1"/>
  <c r="C1535" i="1"/>
  <c r="A1535" i="1"/>
  <c r="P1534" i="1"/>
  <c r="O1534" i="1"/>
  <c r="N1534" i="1"/>
  <c r="C1534" i="1"/>
  <c r="A1534" i="1"/>
  <c r="P1532" i="1"/>
  <c r="N1532" i="1"/>
  <c r="M1532" i="1"/>
  <c r="O1532" i="1" s="1"/>
  <c r="P1531" i="1"/>
  <c r="N1531" i="1"/>
  <c r="M1531" i="1"/>
  <c r="P1530" i="1"/>
  <c r="N1530" i="1"/>
  <c r="M1530" i="1"/>
  <c r="P1529" i="1"/>
  <c r="N1529" i="1"/>
  <c r="M1529" i="1"/>
  <c r="O1529" i="1" s="1"/>
  <c r="P1528" i="1"/>
  <c r="N1528" i="1"/>
  <c r="M1528" i="1"/>
  <c r="P1527" i="1"/>
  <c r="N1527" i="1"/>
  <c r="M1527" i="1"/>
  <c r="O1527" i="1" s="1"/>
  <c r="P1526" i="1"/>
  <c r="N1526" i="1"/>
  <c r="M1526" i="1"/>
  <c r="O1526" i="1" s="1"/>
  <c r="M1493" i="1"/>
  <c r="C1493" i="1" s="1"/>
  <c r="L1493" i="1"/>
  <c r="P1493" i="1" s="1"/>
  <c r="P1492" i="1"/>
  <c r="N1492" i="1"/>
  <c r="M1492" i="1"/>
  <c r="P1491" i="1"/>
  <c r="N1491" i="1"/>
  <c r="M1491" i="1"/>
  <c r="A1491" i="1" s="1"/>
  <c r="P1490" i="1"/>
  <c r="N1490" i="1"/>
  <c r="M1490" i="1"/>
  <c r="O1490" i="1" s="1"/>
  <c r="P1489" i="1"/>
  <c r="N1489" i="1"/>
  <c r="M1489" i="1"/>
  <c r="A1489" i="1" s="1"/>
  <c r="P1488" i="1"/>
  <c r="N1488" i="1"/>
  <c r="M1488" i="1"/>
  <c r="P1487" i="1"/>
  <c r="N1487" i="1"/>
  <c r="M1487" i="1"/>
  <c r="O1487" i="1" s="1"/>
  <c r="P1486" i="1"/>
  <c r="N1486" i="1"/>
  <c r="M1486" i="1"/>
  <c r="O1486" i="1" s="1"/>
  <c r="P1485" i="1"/>
  <c r="N1485" i="1"/>
  <c r="M1485" i="1"/>
  <c r="A1485" i="1" s="1"/>
  <c r="P1484" i="1"/>
  <c r="N1484" i="1"/>
  <c r="M1484" i="1"/>
  <c r="O1484" i="1" s="1"/>
  <c r="P1483" i="1"/>
  <c r="N1483" i="1"/>
  <c r="M1483" i="1"/>
  <c r="P1482" i="1"/>
  <c r="N1482" i="1"/>
  <c r="M1482" i="1"/>
  <c r="P1481" i="1"/>
  <c r="N1481" i="1"/>
  <c r="M1481" i="1"/>
  <c r="P1480" i="1"/>
  <c r="N1480" i="1"/>
  <c r="M1480" i="1"/>
  <c r="O1480" i="1" s="1"/>
  <c r="P1479" i="1"/>
  <c r="N1479" i="1"/>
  <c r="M1479" i="1"/>
  <c r="A1479" i="1" s="1"/>
  <c r="P1478" i="1"/>
  <c r="N1478" i="1"/>
  <c r="M1478" i="1"/>
  <c r="O1478" i="1" s="1"/>
  <c r="P1477" i="1"/>
  <c r="N1477" i="1"/>
  <c r="M1477" i="1"/>
  <c r="P1476" i="1"/>
  <c r="N1476" i="1"/>
  <c r="M1476" i="1"/>
  <c r="C1476" i="1" s="1"/>
  <c r="P1475" i="1"/>
  <c r="N1475" i="1"/>
  <c r="M1475" i="1"/>
  <c r="O1475" i="1" s="1"/>
  <c r="P1474" i="1"/>
  <c r="N1474" i="1"/>
  <c r="M1474" i="1"/>
  <c r="P1473" i="1"/>
  <c r="N1473" i="1"/>
  <c r="M1473" i="1"/>
  <c r="O1473" i="1" s="1"/>
  <c r="P1472" i="1"/>
  <c r="N1472" i="1"/>
  <c r="M1472" i="1"/>
  <c r="P1471" i="1"/>
  <c r="N1471" i="1"/>
  <c r="M1471" i="1"/>
  <c r="O1471" i="1" s="1"/>
  <c r="P1470" i="1"/>
  <c r="N1470" i="1"/>
  <c r="M1470" i="1"/>
  <c r="C1470" i="1" s="1"/>
  <c r="P1469" i="1"/>
  <c r="N1469" i="1"/>
  <c r="M1469" i="1"/>
  <c r="P1468" i="1"/>
  <c r="N1468" i="1"/>
  <c r="M1468" i="1"/>
  <c r="P1467" i="1"/>
  <c r="N1467" i="1"/>
  <c r="M1467" i="1"/>
  <c r="O1467" i="1" s="1"/>
  <c r="P1466" i="1"/>
  <c r="N1466" i="1"/>
  <c r="M1466" i="1"/>
  <c r="C1466" i="1" s="1"/>
  <c r="P1465" i="1"/>
  <c r="N1465" i="1"/>
  <c r="M1465" i="1"/>
  <c r="O1465" i="1" s="1"/>
  <c r="P1464" i="1"/>
  <c r="N1464" i="1"/>
  <c r="M1464" i="1"/>
  <c r="C1464" i="1" s="1"/>
  <c r="P1463" i="1"/>
  <c r="N1463" i="1"/>
  <c r="M1463" i="1"/>
  <c r="P1462" i="1"/>
  <c r="N1462" i="1"/>
  <c r="M1462" i="1"/>
  <c r="A1462" i="1" s="1"/>
  <c r="P1461" i="1"/>
  <c r="N1461" i="1"/>
  <c r="M1461" i="1"/>
  <c r="O1461" i="1" s="1"/>
  <c r="P1460" i="1"/>
  <c r="N1460" i="1"/>
  <c r="M1460" i="1"/>
  <c r="P1459" i="1"/>
  <c r="N1459" i="1"/>
  <c r="M1459" i="1"/>
  <c r="O1459" i="1" s="1"/>
  <c r="P1458" i="1"/>
  <c r="N1458" i="1"/>
  <c r="M1458" i="1"/>
  <c r="P1457" i="1"/>
  <c r="N1457" i="1"/>
  <c r="M1457" i="1"/>
  <c r="P1456" i="1"/>
  <c r="N1456" i="1"/>
  <c r="M1456" i="1"/>
  <c r="P1455" i="1"/>
  <c r="N1455" i="1"/>
  <c r="M1455" i="1"/>
  <c r="A1455" i="1" s="1"/>
  <c r="P1454" i="1"/>
  <c r="N1454" i="1"/>
  <c r="M1454" i="1"/>
  <c r="P1453" i="1"/>
  <c r="N1453" i="1"/>
  <c r="M1453" i="1"/>
  <c r="O1453" i="1" s="1"/>
  <c r="P1452" i="1"/>
  <c r="N1452" i="1"/>
  <c r="M1452" i="1"/>
  <c r="O1452" i="1" s="1"/>
  <c r="P1451" i="1"/>
  <c r="N1451" i="1"/>
  <c r="M1451" i="1"/>
  <c r="P1450" i="1"/>
  <c r="N1450" i="1"/>
  <c r="M1450" i="1"/>
  <c r="O1450" i="1" s="1"/>
  <c r="P1449" i="1"/>
  <c r="N1449" i="1"/>
  <c r="M1449" i="1"/>
  <c r="A1449" i="1" s="1"/>
  <c r="P1448" i="1"/>
  <c r="N1448" i="1"/>
  <c r="M1448" i="1"/>
  <c r="P1447" i="1"/>
  <c r="N1447" i="1"/>
  <c r="M1447" i="1"/>
  <c r="P1446" i="1"/>
  <c r="N1446" i="1"/>
  <c r="M1446" i="1"/>
  <c r="P1445" i="1"/>
  <c r="N1445" i="1"/>
  <c r="M1445" i="1"/>
  <c r="P1444" i="1"/>
  <c r="N1444" i="1"/>
  <c r="M1444" i="1"/>
  <c r="O1444" i="1" s="1"/>
  <c r="P1443" i="1"/>
  <c r="N1443" i="1"/>
  <c r="M1443" i="1"/>
  <c r="O1443" i="1" s="1"/>
  <c r="P1442" i="1"/>
  <c r="N1442" i="1"/>
  <c r="M1442" i="1"/>
  <c r="A1442" i="1" s="1"/>
  <c r="P1441" i="1"/>
  <c r="N1441" i="1"/>
  <c r="M1441" i="1"/>
  <c r="A1441" i="1" s="1"/>
  <c r="P1440" i="1"/>
  <c r="N1440" i="1"/>
  <c r="M1440" i="1"/>
  <c r="P1439" i="1"/>
  <c r="N1439" i="1"/>
  <c r="M1439" i="1"/>
  <c r="P1438" i="1"/>
  <c r="N1438" i="1"/>
  <c r="M1438" i="1"/>
  <c r="O1438" i="1" s="1"/>
  <c r="K1417" i="1"/>
  <c r="N1416" i="1"/>
  <c r="K1416" i="1"/>
  <c r="N1415" i="1"/>
  <c r="K1415" i="1"/>
  <c r="M1415" i="1" s="1"/>
  <c r="C1415" i="1" s="1"/>
  <c r="N1414" i="1"/>
  <c r="K1414" i="1"/>
  <c r="N1413" i="1"/>
  <c r="K1413" i="1"/>
  <c r="P1413" i="1" s="1"/>
  <c r="N1412" i="1"/>
  <c r="K1412" i="1"/>
  <c r="P1412" i="1" s="1"/>
  <c r="N1411" i="1"/>
  <c r="K1411" i="1"/>
  <c r="M1411" i="1" s="1"/>
  <c r="O1411" i="1" s="1"/>
  <c r="N1410" i="1"/>
  <c r="K1410" i="1"/>
  <c r="P1409" i="1"/>
  <c r="N1409" i="1"/>
  <c r="M1409" i="1"/>
  <c r="O1409" i="1" s="1"/>
  <c r="P1408" i="1"/>
  <c r="N1408" i="1"/>
  <c r="M1408" i="1"/>
  <c r="C1408" i="1" s="1"/>
  <c r="P1407" i="1"/>
  <c r="N1407" i="1"/>
  <c r="M1407" i="1"/>
  <c r="C1407" i="1" s="1"/>
  <c r="P1406" i="1"/>
  <c r="N1406" i="1"/>
  <c r="M1406" i="1"/>
  <c r="O1406" i="1" s="1"/>
  <c r="P1405" i="1"/>
  <c r="N1405" i="1"/>
  <c r="M1405" i="1"/>
  <c r="A1405" i="1" s="1"/>
  <c r="P1404" i="1"/>
  <c r="N1404" i="1"/>
  <c r="M1404" i="1"/>
  <c r="A1404" i="1" s="1"/>
  <c r="P1403" i="1"/>
  <c r="N1403" i="1"/>
  <c r="M1403" i="1"/>
  <c r="C1403" i="1" s="1"/>
  <c r="P1402" i="1"/>
  <c r="N1402" i="1"/>
  <c r="M1402" i="1"/>
  <c r="P1401" i="1"/>
  <c r="N1401" i="1"/>
  <c r="M1401" i="1"/>
  <c r="A1401" i="1" s="1"/>
  <c r="P1400" i="1"/>
  <c r="N1400" i="1"/>
  <c r="M1400" i="1"/>
  <c r="O1400" i="1" s="1"/>
  <c r="P1399" i="1"/>
  <c r="N1399" i="1"/>
  <c r="M1399" i="1"/>
  <c r="P1398" i="1"/>
  <c r="N1398" i="1"/>
  <c r="M1398" i="1"/>
  <c r="P1397" i="1"/>
  <c r="N1397" i="1"/>
  <c r="M1397" i="1"/>
  <c r="C1397" i="1" s="1"/>
  <c r="P1396" i="1"/>
  <c r="N1396" i="1"/>
  <c r="M1396" i="1"/>
  <c r="P1395" i="1"/>
  <c r="N1395" i="1"/>
  <c r="M1395" i="1"/>
  <c r="A1395" i="1" s="1"/>
  <c r="P1394" i="1"/>
  <c r="N1394" i="1"/>
  <c r="M1394" i="1"/>
  <c r="P1393" i="1"/>
  <c r="N1393" i="1"/>
  <c r="M1393" i="1"/>
  <c r="A1393" i="1" s="1"/>
  <c r="P1392" i="1"/>
  <c r="N1392" i="1"/>
  <c r="M1392" i="1"/>
  <c r="P1391" i="1"/>
  <c r="N1391" i="1"/>
  <c r="M1391" i="1"/>
  <c r="A1391" i="1" s="1"/>
  <c r="P1390" i="1"/>
  <c r="N1390" i="1"/>
  <c r="M1390" i="1"/>
  <c r="P1389" i="1"/>
  <c r="N1389" i="1"/>
  <c r="M1389" i="1"/>
  <c r="C1389" i="1" s="1"/>
  <c r="P1388" i="1"/>
  <c r="N1388" i="1"/>
  <c r="M1388" i="1"/>
  <c r="P1387" i="1"/>
  <c r="N1387" i="1"/>
  <c r="M1387" i="1"/>
  <c r="P1386" i="1"/>
  <c r="N1386" i="1"/>
  <c r="M1386" i="1"/>
  <c r="O1386" i="1" s="1"/>
  <c r="P1385" i="1"/>
  <c r="N1385" i="1"/>
  <c r="M1385" i="1"/>
  <c r="P1384" i="1"/>
  <c r="N1384" i="1"/>
  <c r="M1384" i="1"/>
  <c r="O1384" i="1" s="1"/>
  <c r="P1383" i="1"/>
  <c r="N1383" i="1"/>
  <c r="M1383" i="1"/>
  <c r="P1382" i="1"/>
  <c r="N1382" i="1"/>
  <c r="M1382" i="1"/>
  <c r="P1381" i="1"/>
  <c r="N1381" i="1"/>
  <c r="M1381" i="1"/>
  <c r="P1380" i="1"/>
  <c r="N1380" i="1"/>
  <c r="M1380" i="1"/>
  <c r="A1380" i="1" s="1"/>
  <c r="P1379" i="1"/>
  <c r="N1379" i="1"/>
  <c r="M1379" i="1"/>
  <c r="O1379" i="1" s="1"/>
  <c r="P1378" i="1"/>
  <c r="N1378" i="1"/>
  <c r="M1378" i="1"/>
  <c r="P1377" i="1"/>
  <c r="N1377" i="1"/>
  <c r="M1377" i="1"/>
  <c r="P1376" i="1"/>
  <c r="N1376" i="1"/>
  <c r="M1376" i="1"/>
  <c r="O1376" i="1" s="1"/>
  <c r="P1375" i="1"/>
  <c r="N1375" i="1"/>
  <c r="M1375" i="1"/>
  <c r="A1375" i="1" s="1"/>
  <c r="P1374" i="1"/>
  <c r="N1374" i="1"/>
  <c r="M1374" i="1"/>
  <c r="O1374" i="1" s="1"/>
  <c r="P1373" i="1"/>
  <c r="N1373" i="1"/>
  <c r="M1373" i="1"/>
  <c r="P1372" i="1"/>
  <c r="N1372" i="1"/>
  <c r="M1372" i="1"/>
  <c r="O1372" i="1" s="1"/>
  <c r="P1371" i="1"/>
  <c r="N1371" i="1"/>
  <c r="M1371" i="1"/>
  <c r="A1371" i="1" s="1"/>
  <c r="P1370" i="1"/>
  <c r="N1370" i="1"/>
  <c r="M1370" i="1"/>
  <c r="P1369" i="1"/>
  <c r="N1369" i="1"/>
  <c r="M1369" i="1"/>
  <c r="C1369" i="1" s="1"/>
  <c r="P1368" i="1"/>
  <c r="N1368" i="1"/>
  <c r="M1368" i="1"/>
  <c r="P1367" i="1"/>
  <c r="N1367" i="1"/>
  <c r="M1367" i="1"/>
  <c r="O1367" i="1" s="1"/>
  <c r="P1366" i="1"/>
  <c r="N1366" i="1"/>
  <c r="M1366" i="1"/>
  <c r="P1365" i="1"/>
  <c r="N1365" i="1"/>
  <c r="M1365" i="1"/>
  <c r="O1365" i="1" s="1"/>
  <c r="P1364" i="1"/>
  <c r="N1364" i="1"/>
  <c r="M1364" i="1"/>
  <c r="A1364" i="1" s="1"/>
  <c r="P1363" i="1"/>
  <c r="N1363" i="1"/>
  <c r="M1363" i="1"/>
  <c r="O1363" i="1" s="1"/>
  <c r="P1362" i="1"/>
  <c r="N1362" i="1"/>
  <c r="M1362" i="1"/>
  <c r="C1362" i="1" s="1"/>
  <c r="P1361" i="1"/>
  <c r="N1361" i="1"/>
  <c r="M1361" i="1"/>
  <c r="C1361" i="1" s="1"/>
  <c r="M1330" i="1"/>
  <c r="L1330" i="1"/>
  <c r="K1331" i="1" s="1"/>
  <c r="M1331" i="1" s="1"/>
  <c r="K1328" i="1"/>
  <c r="P1327" i="1"/>
  <c r="M1327" i="1"/>
  <c r="O1327" i="1" s="1"/>
  <c r="P1326" i="1"/>
  <c r="M1326" i="1"/>
  <c r="P1325" i="1"/>
  <c r="M1325" i="1"/>
  <c r="A1325" i="1" s="1"/>
  <c r="P1324" i="1"/>
  <c r="M1324" i="1"/>
  <c r="C1324" i="1" s="1"/>
  <c r="P1323" i="1"/>
  <c r="M1323" i="1"/>
  <c r="P1322" i="1"/>
  <c r="M1322" i="1"/>
  <c r="A1322" i="1" s="1"/>
  <c r="P1321" i="1"/>
  <c r="M1321" i="1"/>
  <c r="C1321" i="1" s="1"/>
  <c r="P1320" i="1"/>
  <c r="M1320" i="1"/>
  <c r="C1320" i="1" s="1"/>
  <c r="P1319" i="1"/>
  <c r="M1319" i="1"/>
  <c r="N1319" i="1" s="1"/>
  <c r="P1318" i="1"/>
  <c r="M1318" i="1"/>
  <c r="A1318" i="1" s="1"/>
  <c r="P1317" i="1"/>
  <c r="M1317" i="1"/>
  <c r="P1316" i="1"/>
  <c r="M1316" i="1"/>
  <c r="P1315" i="1"/>
  <c r="M1315" i="1"/>
  <c r="O1315" i="1" s="1"/>
  <c r="P1314" i="1"/>
  <c r="M1314" i="1"/>
  <c r="A1314" i="1" s="1"/>
  <c r="P1313" i="1"/>
  <c r="M1313" i="1"/>
  <c r="N1313" i="1" s="1"/>
  <c r="P1312" i="1"/>
  <c r="M1312" i="1"/>
  <c r="N1312" i="1" s="1"/>
  <c r="P1311" i="1"/>
  <c r="M1311" i="1"/>
  <c r="O1311" i="1" s="1"/>
  <c r="P1310" i="1"/>
  <c r="M1310" i="1"/>
  <c r="A1310" i="1" s="1"/>
  <c r="P1309" i="1"/>
  <c r="M1309" i="1"/>
  <c r="P1308" i="1"/>
  <c r="M1308" i="1"/>
  <c r="O1308" i="1" s="1"/>
  <c r="P1307" i="1"/>
  <c r="M1307" i="1"/>
  <c r="C1307" i="1" s="1"/>
  <c r="P1306" i="1"/>
  <c r="M1306" i="1"/>
  <c r="O1306" i="1" s="1"/>
  <c r="P1305" i="1"/>
  <c r="M1305" i="1"/>
  <c r="P1304" i="1"/>
  <c r="M1304" i="1"/>
  <c r="N1304" i="1" s="1"/>
  <c r="P1303" i="1"/>
  <c r="M1303" i="1"/>
  <c r="P1302" i="1"/>
  <c r="M1302" i="1"/>
  <c r="P1301" i="1"/>
  <c r="M1301" i="1"/>
  <c r="O1301" i="1" s="1"/>
  <c r="P1300" i="1"/>
  <c r="M1300" i="1"/>
  <c r="O1300" i="1" s="1"/>
  <c r="P1299" i="1"/>
  <c r="M1299" i="1"/>
  <c r="P1298" i="1"/>
  <c r="M1298" i="1"/>
  <c r="C1298" i="1" s="1"/>
  <c r="P1297" i="1"/>
  <c r="M1297" i="1"/>
  <c r="P1296" i="1"/>
  <c r="M1296" i="1"/>
  <c r="N1296" i="1" s="1"/>
  <c r="P1295" i="1"/>
  <c r="M1295" i="1"/>
  <c r="N1295" i="1" s="1"/>
  <c r="P1294" i="1"/>
  <c r="M1294" i="1"/>
  <c r="P1293" i="1"/>
  <c r="M1293" i="1"/>
  <c r="O1293" i="1" s="1"/>
  <c r="P1292" i="1"/>
  <c r="M1292" i="1"/>
  <c r="C1292" i="1" s="1"/>
  <c r="P1291" i="1"/>
  <c r="M1291" i="1"/>
  <c r="P1290" i="1"/>
  <c r="M1290" i="1"/>
  <c r="A1290" i="1" s="1"/>
  <c r="P1289" i="1"/>
  <c r="M1289" i="1"/>
  <c r="N1289" i="1" s="1"/>
  <c r="P1288" i="1"/>
  <c r="M1288" i="1"/>
  <c r="P1287" i="1"/>
  <c r="M1287" i="1"/>
  <c r="C1287" i="1" s="1"/>
  <c r="P1286" i="1"/>
  <c r="M1286" i="1"/>
  <c r="N1286" i="1" s="1"/>
  <c r="P1285" i="1"/>
  <c r="M1285" i="1"/>
  <c r="O1285" i="1" s="1"/>
  <c r="P1284" i="1"/>
  <c r="M1284" i="1"/>
  <c r="P1283" i="1"/>
  <c r="M1283" i="1"/>
  <c r="O1283" i="1" s="1"/>
  <c r="P1282" i="1"/>
  <c r="M1282" i="1"/>
  <c r="A1282" i="1" s="1"/>
  <c r="P1281" i="1"/>
  <c r="M1281" i="1"/>
  <c r="O1281" i="1" s="1"/>
  <c r="P1280" i="1"/>
  <c r="M1280" i="1"/>
  <c r="A1280" i="1" s="1"/>
  <c r="P1279" i="1"/>
  <c r="M1279" i="1"/>
  <c r="A1279" i="1" s="1"/>
  <c r="P1278" i="1"/>
  <c r="M1278" i="1"/>
  <c r="O1278" i="1" s="1"/>
  <c r="P1277" i="1"/>
  <c r="M1277" i="1"/>
  <c r="P1276" i="1"/>
  <c r="M1276" i="1"/>
  <c r="N1276" i="1" s="1"/>
  <c r="P1275" i="1"/>
  <c r="M1275" i="1"/>
  <c r="A1275" i="1" s="1"/>
  <c r="P1274" i="1"/>
  <c r="M1274" i="1"/>
  <c r="P1273" i="1"/>
  <c r="M1273" i="1"/>
  <c r="C1273" i="1" s="1"/>
  <c r="P1272" i="1"/>
  <c r="M1272" i="1"/>
  <c r="O1272" i="1" s="1"/>
  <c r="P1271" i="1"/>
  <c r="M1271" i="1"/>
  <c r="P1270" i="1"/>
  <c r="M1270" i="1"/>
  <c r="P1269" i="1"/>
  <c r="M1269" i="1"/>
  <c r="O1269" i="1" s="1"/>
  <c r="P1268" i="1"/>
  <c r="M1268" i="1"/>
  <c r="P1267" i="1"/>
  <c r="M1267" i="1"/>
  <c r="O1267" i="1" s="1"/>
  <c r="K1233" i="1"/>
  <c r="P1232" i="1"/>
  <c r="M1232" i="1"/>
  <c r="P1231" i="1"/>
  <c r="M1231" i="1"/>
  <c r="P1230" i="1"/>
  <c r="M1230" i="1"/>
  <c r="O1230" i="1" s="1"/>
  <c r="P1229" i="1"/>
  <c r="M1229" i="1"/>
  <c r="O1229" i="1" s="1"/>
  <c r="P1228" i="1"/>
  <c r="M1228" i="1"/>
  <c r="P1227" i="1"/>
  <c r="M1227" i="1"/>
  <c r="C1227" i="1" s="1"/>
  <c r="P1226" i="1"/>
  <c r="M1226" i="1"/>
  <c r="N1226" i="1" s="1"/>
  <c r="P1225" i="1"/>
  <c r="M1225" i="1"/>
  <c r="N1225" i="1" s="1"/>
  <c r="K1215" i="1"/>
  <c r="M1215" i="1" s="1"/>
  <c r="P1214" i="1"/>
  <c r="M1214" i="1"/>
  <c r="C1214" i="1" s="1"/>
  <c r="K1180" i="1"/>
  <c r="P1179" i="1"/>
  <c r="M1179" i="1"/>
  <c r="P1178" i="1"/>
  <c r="M1178" i="1"/>
  <c r="P1177" i="1"/>
  <c r="M1177" i="1"/>
  <c r="N1177" i="1" s="1"/>
  <c r="P1176" i="1"/>
  <c r="M1176" i="1"/>
  <c r="P1175" i="1"/>
  <c r="M1175" i="1"/>
  <c r="P1174" i="1"/>
  <c r="M1174" i="1"/>
  <c r="C1174" i="1" s="1"/>
  <c r="P1173" i="1"/>
  <c r="M1173" i="1"/>
  <c r="A1173" i="1" s="1"/>
  <c r="P1172" i="1"/>
  <c r="M1172" i="1"/>
  <c r="N1172" i="1" s="1"/>
  <c r="K1161" i="1"/>
  <c r="L1161" i="1" s="1"/>
  <c r="P1160" i="1"/>
  <c r="M1160" i="1"/>
  <c r="K1124" i="1"/>
  <c r="P1123" i="1"/>
  <c r="M1123" i="1"/>
  <c r="C1123" i="1" s="1"/>
  <c r="P1122" i="1"/>
  <c r="M1122" i="1"/>
  <c r="A1122" i="1" s="1"/>
  <c r="P1121" i="1"/>
  <c r="M1121" i="1"/>
  <c r="N1121" i="1" s="1"/>
  <c r="P1120" i="1"/>
  <c r="M1120" i="1"/>
  <c r="A1120" i="1" s="1"/>
  <c r="P1119" i="1"/>
  <c r="M1119" i="1"/>
  <c r="P1118" i="1"/>
  <c r="M1118" i="1"/>
  <c r="O1118" i="1" s="1"/>
  <c r="P1117" i="1"/>
  <c r="M1117" i="1"/>
  <c r="N1117" i="1" s="1"/>
  <c r="P1116" i="1"/>
  <c r="M1116" i="1"/>
  <c r="N1116" i="1" s="1"/>
  <c r="P1115" i="1"/>
  <c r="M1115" i="1"/>
  <c r="N1115" i="1" s="1"/>
  <c r="P1114" i="1"/>
  <c r="M1114" i="1"/>
  <c r="N1114" i="1" s="1"/>
  <c r="P1113" i="1"/>
  <c r="M1113" i="1"/>
  <c r="P1112" i="1"/>
  <c r="M1112" i="1"/>
  <c r="C1112" i="1" s="1"/>
  <c r="P1111" i="1"/>
  <c r="M1111" i="1"/>
  <c r="C1111" i="1" s="1"/>
  <c r="P1110" i="1"/>
  <c r="M1110" i="1"/>
  <c r="N1110" i="1" s="1"/>
  <c r="P1109" i="1"/>
  <c r="M1109" i="1"/>
  <c r="C1109" i="1" s="1"/>
  <c r="P1108" i="1"/>
  <c r="M1108" i="1"/>
  <c r="P1107" i="1"/>
  <c r="M1107" i="1"/>
  <c r="O1107" i="1" s="1"/>
  <c r="P1106" i="1"/>
  <c r="M1106" i="1"/>
  <c r="A1106" i="1" s="1"/>
  <c r="P1105" i="1"/>
  <c r="M1105" i="1"/>
  <c r="C1105" i="1" s="1"/>
  <c r="P1104" i="1"/>
  <c r="M1104" i="1"/>
  <c r="A1104" i="1" s="1"/>
  <c r="P1103" i="1"/>
  <c r="M1103" i="1"/>
  <c r="P1102" i="1"/>
  <c r="M1102" i="1"/>
  <c r="N1102" i="1" s="1"/>
  <c r="P1101" i="1"/>
  <c r="M1101" i="1"/>
  <c r="C1101" i="1" s="1"/>
  <c r="P1100" i="1"/>
  <c r="M1100" i="1"/>
  <c r="O1100" i="1" s="1"/>
  <c r="P1099" i="1"/>
  <c r="M1099" i="1"/>
  <c r="A1099" i="1" s="1"/>
  <c r="P1098" i="1"/>
  <c r="M1098" i="1"/>
  <c r="O1098" i="1" s="1"/>
  <c r="P1097" i="1"/>
  <c r="M1097" i="1"/>
  <c r="C1097" i="1" s="1"/>
  <c r="P1096" i="1"/>
  <c r="M1096" i="1"/>
  <c r="P1095" i="1"/>
  <c r="M1095" i="1"/>
  <c r="P1094" i="1"/>
  <c r="M1094" i="1"/>
  <c r="C1094" i="1" s="1"/>
  <c r="P1093" i="1"/>
  <c r="M1093" i="1"/>
  <c r="A1093" i="1" s="1"/>
  <c r="P1092" i="1"/>
  <c r="M1092" i="1"/>
  <c r="P1091" i="1"/>
  <c r="M1091" i="1"/>
  <c r="A1091" i="1" s="1"/>
  <c r="P1090" i="1"/>
  <c r="M1090" i="1"/>
  <c r="P1089" i="1"/>
  <c r="M1089" i="1"/>
  <c r="N1089" i="1" s="1"/>
  <c r="P1088" i="1"/>
  <c r="M1088" i="1"/>
  <c r="N1088" i="1" s="1"/>
  <c r="P1087" i="1"/>
  <c r="M1087" i="1"/>
  <c r="A1087" i="1" s="1"/>
  <c r="P1086" i="1"/>
  <c r="M1086" i="1"/>
  <c r="P1085" i="1"/>
  <c r="M1085" i="1"/>
  <c r="O1085" i="1" s="1"/>
  <c r="P1084" i="1"/>
  <c r="M1084" i="1"/>
  <c r="N1084" i="1" s="1"/>
  <c r="P1083" i="1"/>
  <c r="M1083" i="1"/>
  <c r="A1083" i="1" s="1"/>
  <c r="P1082" i="1"/>
  <c r="M1082" i="1"/>
  <c r="C1082" i="1" s="1"/>
  <c r="P1081" i="1"/>
  <c r="M1081" i="1"/>
  <c r="O1081" i="1" s="1"/>
  <c r="P1080" i="1"/>
  <c r="M1080" i="1"/>
  <c r="P1079" i="1"/>
  <c r="M1079" i="1"/>
  <c r="P1078" i="1"/>
  <c r="M1078" i="1"/>
  <c r="O1078" i="1" s="1"/>
  <c r="P1077" i="1"/>
  <c r="M1077" i="1"/>
  <c r="A1077" i="1" s="1"/>
  <c r="P1076" i="1"/>
  <c r="M1076" i="1"/>
  <c r="P1075" i="1"/>
  <c r="M1075" i="1"/>
  <c r="P1074" i="1"/>
  <c r="M1074" i="1"/>
  <c r="C1074" i="1" s="1"/>
  <c r="P1073" i="1"/>
  <c r="M1073" i="1"/>
  <c r="A1073" i="1" s="1"/>
  <c r="P1072" i="1"/>
  <c r="M1072" i="1"/>
  <c r="A1072" i="1" s="1"/>
  <c r="P1071" i="1"/>
  <c r="M1071" i="1"/>
  <c r="O1071" i="1" s="1"/>
  <c r="P1070" i="1"/>
  <c r="M1070" i="1"/>
  <c r="A1070" i="1" s="1"/>
  <c r="P1069" i="1"/>
  <c r="M1069" i="1"/>
  <c r="N1069" i="1" s="1"/>
  <c r="P1068" i="1"/>
  <c r="M1068" i="1"/>
  <c r="P1067" i="1"/>
  <c r="M1067" i="1"/>
  <c r="P1066" i="1"/>
  <c r="M1066" i="1"/>
  <c r="O1066" i="1" s="1"/>
  <c r="P1065" i="1"/>
  <c r="M1065" i="1"/>
  <c r="C1065" i="1" s="1"/>
  <c r="P1064" i="1"/>
  <c r="M1064" i="1"/>
  <c r="P1063" i="1"/>
  <c r="M1063" i="1"/>
  <c r="A1063" i="1" s="1"/>
  <c r="P1062" i="1"/>
  <c r="M1062" i="1"/>
  <c r="P1061" i="1"/>
  <c r="M1061" i="1"/>
  <c r="C1061" i="1" s="1"/>
  <c r="P1060" i="1"/>
  <c r="M1060" i="1"/>
  <c r="A1060" i="1" s="1"/>
  <c r="P1059" i="1"/>
  <c r="M1059" i="1"/>
  <c r="P1058" i="1"/>
  <c r="M1058" i="1"/>
  <c r="A1058" i="1" s="1"/>
  <c r="P1057" i="1"/>
  <c r="M1057" i="1"/>
  <c r="P1056" i="1"/>
  <c r="M1056" i="1"/>
  <c r="O1056" i="1" s="1"/>
  <c r="P1055" i="1"/>
  <c r="M1055" i="1"/>
  <c r="P1054" i="1"/>
  <c r="M1054" i="1"/>
  <c r="P1053" i="1"/>
  <c r="M1053" i="1"/>
  <c r="A1053" i="1" s="1"/>
  <c r="P1052" i="1"/>
  <c r="M1052" i="1"/>
  <c r="A1052" i="1" s="1"/>
  <c r="P1051" i="1"/>
  <c r="M1051" i="1"/>
  <c r="P1050" i="1"/>
  <c r="M1050" i="1"/>
  <c r="C1050" i="1" s="1"/>
  <c r="P1049" i="1"/>
  <c r="M1049" i="1"/>
  <c r="O1049" i="1" s="1"/>
  <c r="P1048" i="1"/>
  <c r="M1048" i="1"/>
  <c r="P1047" i="1"/>
  <c r="M1047" i="1"/>
  <c r="N1047" i="1" s="1"/>
  <c r="P1046" i="1"/>
  <c r="M1046" i="1"/>
  <c r="N1046" i="1" s="1"/>
  <c r="P1045" i="1"/>
  <c r="M1045" i="1"/>
  <c r="P1044" i="1"/>
  <c r="M1044" i="1"/>
  <c r="A1044" i="1" s="1"/>
  <c r="P1043" i="1"/>
  <c r="M1043" i="1"/>
  <c r="A1043" i="1" s="1"/>
  <c r="P1042" i="1"/>
  <c r="M1042" i="1"/>
  <c r="P1041" i="1"/>
  <c r="M1041" i="1"/>
  <c r="P1040" i="1"/>
  <c r="M1040" i="1"/>
  <c r="O1040" i="1" s="1"/>
  <c r="P1039" i="1"/>
  <c r="M1039" i="1"/>
  <c r="P1038" i="1"/>
  <c r="M1038" i="1"/>
  <c r="P1037" i="1"/>
  <c r="M1037" i="1"/>
  <c r="C1037" i="1" s="1"/>
  <c r="P1036" i="1"/>
  <c r="M1036" i="1"/>
  <c r="P1035" i="1"/>
  <c r="M1035" i="1"/>
  <c r="A1035" i="1" s="1"/>
  <c r="P1034" i="1"/>
  <c r="M1034" i="1"/>
  <c r="P1033" i="1"/>
  <c r="M1033" i="1"/>
  <c r="K1002" i="1"/>
  <c r="K1001" i="1"/>
  <c r="K1000" i="1"/>
  <c r="P1000" i="1" s="1"/>
  <c r="K999" i="1"/>
  <c r="M999" i="1" s="1"/>
  <c r="N999" i="1" s="1"/>
  <c r="K998" i="1"/>
  <c r="K997" i="1"/>
  <c r="M997" i="1" s="1"/>
  <c r="A997" i="1" s="1"/>
  <c r="K996" i="1"/>
  <c r="M996" i="1" s="1"/>
  <c r="K995" i="1"/>
  <c r="P995" i="1" s="1"/>
  <c r="K994" i="1"/>
  <c r="M994" i="1" s="1"/>
  <c r="K993" i="1"/>
  <c r="K992" i="1"/>
  <c r="K991" i="1"/>
  <c r="K990" i="1"/>
  <c r="P990" i="1" s="1"/>
  <c r="K989" i="1"/>
  <c r="K988" i="1"/>
  <c r="P988" i="1" s="1"/>
  <c r="K987" i="1"/>
  <c r="K986" i="1"/>
  <c r="P986" i="1" s="1"/>
  <c r="K985" i="1"/>
  <c r="M985" i="1" s="1"/>
  <c r="N985" i="1" s="1"/>
  <c r="K984" i="1"/>
  <c r="K983" i="1"/>
  <c r="P983" i="1" s="1"/>
  <c r="K982" i="1"/>
  <c r="M982" i="1" s="1"/>
  <c r="K981" i="1"/>
  <c r="M981" i="1" s="1"/>
  <c r="A981" i="1" s="1"/>
  <c r="K980" i="1"/>
  <c r="P980" i="1" s="1"/>
  <c r="P979" i="1"/>
  <c r="M979" i="1"/>
  <c r="A979" i="1" s="1"/>
  <c r="P978" i="1"/>
  <c r="M978" i="1"/>
  <c r="P977" i="1"/>
  <c r="M977" i="1"/>
  <c r="C977" i="1" s="1"/>
  <c r="P976" i="1"/>
  <c r="M976" i="1"/>
  <c r="P975" i="1"/>
  <c r="M975" i="1"/>
  <c r="O975" i="1" s="1"/>
  <c r="P974" i="1"/>
  <c r="M974" i="1"/>
  <c r="N974" i="1" s="1"/>
  <c r="P973" i="1"/>
  <c r="M973" i="1"/>
  <c r="A973" i="1" s="1"/>
  <c r="P972" i="1"/>
  <c r="M972" i="1"/>
  <c r="N972" i="1" s="1"/>
  <c r="P971" i="1"/>
  <c r="M971" i="1"/>
  <c r="P970" i="1"/>
  <c r="M970" i="1"/>
  <c r="O970" i="1" s="1"/>
  <c r="P969" i="1"/>
  <c r="M969" i="1"/>
  <c r="C969" i="1" s="1"/>
  <c r="P968" i="1"/>
  <c r="M968" i="1"/>
  <c r="C968" i="1" s="1"/>
  <c r="P967" i="1"/>
  <c r="M967" i="1"/>
  <c r="C967" i="1" s="1"/>
  <c r="P966" i="1"/>
  <c r="M966" i="1"/>
  <c r="C966" i="1" s="1"/>
  <c r="P965" i="1"/>
  <c r="M965" i="1"/>
  <c r="A965" i="1" s="1"/>
  <c r="P964" i="1"/>
  <c r="M964" i="1"/>
  <c r="C964" i="1" s="1"/>
  <c r="P963" i="1"/>
  <c r="M963" i="1"/>
  <c r="P962" i="1"/>
  <c r="M962" i="1"/>
  <c r="O962" i="1" s="1"/>
  <c r="P961" i="1"/>
  <c r="M961" i="1"/>
  <c r="N961" i="1" s="1"/>
  <c r="P960" i="1"/>
  <c r="M960" i="1"/>
  <c r="C960" i="1" s="1"/>
  <c r="P959" i="1"/>
  <c r="M959" i="1"/>
  <c r="N959" i="1" s="1"/>
  <c r="P958" i="1"/>
  <c r="M958" i="1"/>
  <c r="A958" i="1" s="1"/>
  <c r="P957" i="1"/>
  <c r="M957" i="1"/>
  <c r="P956" i="1"/>
  <c r="M956" i="1"/>
  <c r="N956" i="1" s="1"/>
  <c r="P955" i="1"/>
  <c r="M955" i="1"/>
  <c r="O955" i="1" s="1"/>
  <c r="P954" i="1"/>
  <c r="M954" i="1"/>
  <c r="C954" i="1" s="1"/>
  <c r="P953" i="1"/>
  <c r="M953" i="1"/>
  <c r="A953" i="1" s="1"/>
  <c r="P952" i="1"/>
  <c r="M952" i="1"/>
  <c r="A952" i="1" s="1"/>
  <c r="P951" i="1"/>
  <c r="M951" i="1"/>
  <c r="A951" i="1" s="1"/>
  <c r="P950" i="1"/>
  <c r="M950" i="1"/>
  <c r="O950" i="1" s="1"/>
  <c r="P949" i="1"/>
  <c r="M949" i="1"/>
  <c r="O949" i="1" s="1"/>
  <c r="P948" i="1"/>
  <c r="M948" i="1"/>
  <c r="C948" i="1" s="1"/>
  <c r="P947" i="1"/>
  <c r="M947" i="1"/>
  <c r="O947" i="1" s="1"/>
  <c r="P946" i="1"/>
  <c r="M946" i="1"/>
  <c r="O946" i="1" s="1"/>
  <c r="P945" i="1"/>
  <c r="M945" i="1"/>
  <c r="N945" i="1" s="1"/>
  <c r="P944" i="1"/>
  <c r="M944" i="1"/>
  <c r="P943" i="1"/>
  <c r="M943" i="1"/>
  <c r="C943" i="1" s="1"/>
  <c r="P942" i="1"/>
  <c r="M942" i="1"/>
  <c r="O942" i="1" s="1"/>
  <c r="P941" i="1"/>
  <c r="M941" i="1"/>
  <c r="A941" i="1" s="1"/>
  <c r="P940" i="1"/>
  <c r="M940" i="1"/>
  <c r="C940" i="1" s="1"/>
  <c r="P939" i="1"/>
  <c r="M939" i="1"/>
  <c r="O939" i="1" s="1"/>
  <c r="P938" i="1"/>
  <c r="M938" i="1"/>
  <c r="P937" i="1"/>
  <c r="M937" i="1"/>
  <c r="P936" i="1"/>
  <c r="M936" i="1"/>
  <c r="C936" i="1" s="1"/>
  <c r="P935" i="1"/>
  <c r="M935" i="1"/>
  <c r="N935" i="1" s="1"/>
  <c r="P934" i="1"/>
  <c r="M934" i="1"/>
  <c r="O934" i="1" s="1"/>
  <c r="P933" i="1"/>
  <c r="M933" i="1"/>
  <c r="P932" i="1"/>
  <c r="M932" i="1"/>
  <c r="A932" i="1" s="1"/>
  <c r="P931" i="1"/>
  <c r="M931" i="1"/>
  <c r="O931" i="1" s="1"/>
  <c r="P930" i="1"/>
  <c r="M930" i="1"/>
  <c r="A930" i="1" s="1"/>
  <c r="P929" i="1"/>
  <c r="M929" i="1"/>
  <c r="N929" i="1" s="1"/>
  <c r="P928" i="1"/>
  <c r="M928" i="1"/>
  <c r="P927" i="1"/>
  <c r="M927" i="1"/>
  <c r="P926" i="1"/>
  <c r="M926" i="1"/>
  <c r="C926" i="1" s="1"/>
  <c r="P925" i="1"/>
  <c r="M925" i="1"/>
  <c r="O925" i="1" s="1"/>
  <c r="P924" i="1"/>
  <c r="M924" i="1"/>
  <c r="P923" i="1"/>
  <c r="M923" i="1"/>
  <c r="C923" i="1" s="1"/>
  <c r="P922" i="1"/>
  <c r="M922" i="1"/>
  <c r="O922" i="1" s="1"/>
  <c r="P921" i="1"/>
  <c r="M921" i="1"/>
  <c r="C921" i="1" s="1"/>
  <c r="P920" i="1"/>
  <c r="M920" i="1"/>
  <c r="O920" i="1" s="1"/>
  <c r="P919" i="1"/>
  <c r="M919" i="1"/>
  <c r="O919" i="1" s="1"/>
  <c r="P918" i="1"/>
  <c r="M918" i="1"/>
  <c r="A918" i="1" s="1"/>
  <c r="P917" i="1"/>
  <c r="M917" i="1"/>
  <c r="O917" i="1" s="1"/>
  <c r="P916" i="1"/>
  <c r="M916" i="1"/>
  <c r="P915" i="1"/>
  <c r="M915" i="1"/>
  <c r="P914" i="1"/>
  <c r="M914" i="1"/>
  <c r="P913" i="1"/>
  <c r="M913" i="1"/>
  <c r="C913" i="1" s="1"/>
  <c r="P912" i="1"/>
  <c r="M912" i="1"/>
  <c r="A912" i="1" s="1"/>
  <c r="P911" i="1"/>
  <c r="M911" i="1"/>
  <c r="C911" i="1" s="1"/>
  <c r="P910" i="1"/>
  <c r="M910" i="1"/>
  <c r="A910" i="1" s="1"/>
  <c r="P909" i="1"/>
  <c r="M909" i="1"/>
  <c r="P908" i="1"/>
  <c r="M908" i="1"/>
  <c r="P907" i="1"/>
  <c r="M907" i="1"/>
  <c r="O907" i="1" s="1"/>
  <c r="P906" i="1"/>
  <c r="M906" i="1"/>
  <c r="P905" i="1"/>
  <c r="M905" i="1"/>
  <c r="A905" i="1" s="1"/>
  <c r="P904" i="1"/>
  <c r="M904" i="1"/>
  <c r="O904" i="1" s="1"/>
  <c r="P903" i="1"/>
  <c r="M903" i="1"/>
  <c r="P902" i="1"/>
  <c r="M902" i="1"/>
  <c r="I900" i="1"/>
  <c r="I899" i="1"/>
  <c r="I898" i="1"/>
  <c r="I896" i="1"/>
  <c r="I893" i="1"/>
  <c r="I892" i="1"/>
  <c r="I891" i="1"/>
  <c r="I890" i="1"/>
  <c r="I889" i="1"/>
  <c r="I888" i="1"/>
  <c r="I887" i="1"/>
  <c r="I886" i="1"/>
  <c r="I885" i="1"/>
  <c r="I884" i="1"/>
  <c r="I883" i="1"/>
  <c r="I882" i="1"/>
  <c r="I881" i="1"/>
  <c r="I880" i="1"/>
  <c r="I879" i="1"/>
  <c r="I878" i="1"/>
  <c r="K877" i="1"/>
  <c r="I877" i="1"/>
  <c r="P876" i="1"/>
  <c r="M876" i="1"/>
  <c r="C876" i="1" s="1"/>
  <c r="I876" i="1"/>
  <c r="P875" i="1"/>
  <c r="M875" i="1"/>
  <c r="I875" i="1"/>
  <c r="K874" i="1"/>
  <c r="I874" i="1"/>
  <c r="K873" i="1"/>
  <c r="I873" i="1"/>
  <c r="K872" i="1"/>
  <c r="P872" i="1" s="1"/>
  <c r="I872" i="1"/>
  <c r="P871" i="1"/>
  <c r="O871" i="1"/>
  <c r="N871" i="1"/>
  <c r="I871" i="1"/>
  <c r="C871" i="1"/>
  <c r="A871" i="1"/>
  <c r="P870" i="1"/>
  <c r="M870" i="1"/>
  <c r="N870" i="1" s="1"/>
  <c r="I870" i="1"/>
  <c r="P869" i="1"/>
  <c r="M869" i="1"/>
  <c r="I869" i="1"/>
  <c r="P868" i="1"/>
  <c r="M868" i="1"/>
  <c r="I868" i="1"/>
  <c r="P867" i="1"/>
  <c r="M867" i="1"/>
  <c r="I867" i="1"/>
  <c r="P866" i="1"/>
  <c r="M866" i="1"/>
  <c r="I866" i="1"/>
  <c r="P865" i="1"/>
  <c r="M865" i="1"/>
  <c r="I865" i="1"/>
  <c r="P864" i="1"/>
  <c r="M864" i="1"/>
  <c r="O864" i="1" s="1"/>
  <c r="I864" i="1"/>
  <c r="P863" i="1"/>
  <c r="M863" i="1"/>
  <c r="I863" i="1"/>
  <c r="P862" i="1"/>
  <c r="M862" i="1"/>
  <c r="I862" i="1"/>
  <c r="P861" i="1"/>
  <c r="M861" i="1"/>
  <c r="I861" i="1"/>
  <c r="P860" i="1"/>
  <c r="M860" i="1"/>
  <c r="A860" i="1" s="1"/>
  <c r="I860" i="1"/>
  <c r="P859" i="1"/>
  <c r="M859" i="1"/>
  <c r="I859" i="1"/>
  <c r="P858" i="1"/>
  <c r="M858" i="1"/>
  <c r="C858" i="1" s="1"/>
  <c r="I858" i="1"/>
  <c r="P857" i="1"/>
  <c r="M857" i="1"/>
  <c r="O857" i="1" s="1"/>
  <c r="I857" i="1"/>
  <c r="P856" i="1"/>
  <c r="M856" i="1"/>
  <c r="I856" i="1"/>
  <c r="P855" i="1"/>
  <c r="M855" i="1"/>
  <c r="C855" i="1" s="1"/>
  <c r="I855" i="1"/>
  <c r="P854" i="1"/>
  <c r="M854" i="1"/>
  <c r="A854" i="1" s="1"/>
  <c r="I854" i="1"/>
  <c r="P853" i="1"/>
  <c r="M853" i="1"/>
  <c r="O853" i="1" s="1"/>
  <c r="I853" i="1"/>
  <c r="P852" i="1"/>
  <c r="M852" i="1"/>
  <c r="N852" i="1" s="1"/>
  <c r="I852" i="1"/>
  <c r="P851" i="1"/>
  <c r="M851" i="1"/>
  <c r="O851" i="1" s="1"/>
  <c r="I851" i="1"/>
  <c r="P850" i="1"/>
  <c r="M850" i="1"/>
  <c r="A850" i="1" s="1"/>
  <c r="I850" i="1"/>
  <c r="K825" i="1"/>
  <c r="L825" i="1" s="1"/>
  <c r="P825" i="1" s="1"/>
  <c r="P824" i="1"/>
  <c r="M824" i="1"/>
  <c r="P823" i="1"/>
  <c r="M823" i="1"/>
  <c r="M818" i="1"/>
  <c r="O818" i="1" s="1"/>
  <c r="L818" i="1"/>
  <c r="P817" i="1"/>
  <c r="M817" i="1"/>
  <c r="N817" i="1" s="1"/>
  <c r="P816" i="1"/>
  <c r="M816" i="1"/>
  <c r="C816" i="1" s="1"/>
  <c r="P815" i="1"/>
  <c r="M815" i="1"/>
  <c r="P814" i="1"/>
  <c r="M814" i="1"/>
  <c r="A814" i="1" s="1"/>
  <c r="P813" i="1"/>
  <c r="M813" i="1"/>
  <c r="N813" i="1" s="1"/>
  <c r="P812" i="1"/>
  <c r="M812" i="1"/>
  <c r="A812" i="1" s="1"/>
  <c r="P811" i="1"/>
  <c r="M811" i="1"/>
  <c r="N811" i="1" s="1"/>
  <c r="P810" i="1"/>
  <c r="M810" i="1"/>
  <c r="P809" i="1"/>
  <c r="M809" i="1"/>
  <c r="P808" i="1"/>
  <c r="M808" i="1"/>
  <c r="P807" i="1"/>
  <c r="M807" i="1"/>
  <c r="P806" i="1"/>
  <c r="M806" i="1"/>
  <c r="P805" i="1"/>
  <c r="M805" i="1"/>
  <c r="P804" i="1"/>
  <c r="M804" i="1"/>
  <c r="C804" i="1" s="1"/>
  <c r="P803" i="1"/>
  <c r="M803" i="1"/>
  <c r="N803" i="1" s="1"/>
  <c r="P802" i="1"/>
  <c r="M802" i="1"/>
  <c r="P801" i="1"/>
  <c r="M801" i="1"/>
  <c r="P800" i="1"/>
  <c r="M800" i="1"/>
  <c r="O800" i="1" s="1"/>
  <c r="P799" i="1"/>
  <c r="M799" i="1"/>
  <c r="P798" i="1"/>
  <c r="M798" i="1"/>
  <c r="P797" i="1"/>
  <c r="M797" i="1"/>
  <c r="C797" i="1" s="1"/>
  <c r="P796" i="1"/>
  <c r="M796" i="1"/>
  <c r="C796" i="1" s="1"/>
  <c r="P795" i="1"/>
  <c r="M795" i="1"/>
  <c r="C795" i="1" s="1"/>
  <c r="P794" i="1"/>
  <c r="M794" i="1"/>
  <c r="N794" i="1" s="1"/>
  <c r="P793" i="1"/>
  <c r="M793" i="1"/>
  <c r="N793" i="1" s="1"/>
  <c r="P792" i="1"/>
  <c r="M792" i="1"/>
  <c r="P791" i="1"/>
  <c r="M791" i="1"/>
  <c r="P790" i="1"/>
  <c r="M790" i="1"/>
  <c r="C790" i="1" s="1"/>
  <c r="P789" i="1"/>
  <c r="M789" i="1"/>
  <c r="O789" i="1" s="1"/>
  <c r="P788" i="1"/>
  <c r="M788" i="1"/>
  <c r="P787" i="1"/>
  <c r="M787" i="1"/>
  <c r="P786" i="1"/>
  <c r="M786" i="1"/>
  <c r="N786" i="1" s="1"/>
  <c r="P785" i="1"/>
  <c r="M785" i="1"/>
  <c r="C785" i="1" s="1"/>
  <c r="P784" i="1"/>
  <c r="M784" i="1"/>
  <c r="C784" i="1" s="1"/>
  <c r="P783" i="1"/>
  <c r="M783" i="1"/>
  <c r="P782" i="1"/>
  <c r="M782" i="1"/>
  <c r="A782" i="1" s="1"/>
  <c r="P781" i="1"/>
  <c r="M781" i="1"/>
  <c r="C781" i="1" s="1"/>
  <c r="P780" i="1"/>
  <c r="M780" i="1"/>
  <c r="P779" i="1"/>
  <c r="M779" i="1"/>
  <c r="A779" i="1" s="1"/>
  <c r="P778" i="1"/>
  <c r="M778" i="1"/>
  <c r="P777" i="1"/>
  <c r="M777" i="1"/>
  <c r="P776" i="1"/>
  <c r="M776" i="1"/>
  <c r="C776" i="1" s="1"/>
  <c r="P775" i="1"/>
  <c r="M775" i="1"/>
  <c r="N775" i="1" s="1"/>
  <c r="P774" i="1"/>
  <c r="M774" i="1"/>
  <c r="O774" i="1" s="1"/>
  <c r="P773" i="1"/>
  <c r="M773" i="1"/>
  <c r="O773" i="1" s="1"/>
  <c r="P772" i="1"/>
  <c r="M772" i="1"/>
  <c r="A772" i="1" s="1"/>
  <c r="P771" i="1"/>
  <c r="M771" i="1"/>
  <c r="P770" i="1"/>
  <c r="M770" i="1"/>
  <c r="C770" i="1" s="1"/>
  <c r="P769" i="1"/>
  <c r="M769" i="1"/>
  <c r="P768" i="1"/>
  <c r="M768" i="1"/>
  <c r="P767" i="1"/>
  <c r="M767" i="1"/>
  <c r="P766" i="1"/>
  <c r="M766" i="1"/>
  <c r="C766" i="1" s="1"/>
  <c r="P765" i="1"/>
  <c r="M765" i="1"/>
  <c r="C765" i="1" s="1"/>
  <c r="P764" i="1"/>
  <c r="M764" i="1"/>
  <c r="C764" i="1" s="1"/>
  <c r="P763" i="1"/>
  <c r="M763" i="1"/>
  <c r="C763" i="1" s="1"/>
  <c r="P762" i="1"/>
  <c r="M762" i="1"/>
  <c r="N762" i="1" s="1"/>
  <c r="P761" i="1"/>
  <c r="M761" i="1"/>
  <c r="C761" i="1" s="1"/>
  <c r="P760" i="1"/>
  <c r="M760" i="1"/>
  <c r="P759" i="1"/>
  <c r="M759" i="1"/>
  <c r="A759" i="1" s="1"/>
  <c r="P758" i="1"/>
  <c r="M758" i="1"/>
  <c r="O758" i="1" s="1"/>
  <c r="P757" i="1"/>
  <c r="M757" i="1"/>
  <c r="P756" i="1"/>
  <c r="M756" i="1"/>
  <c r="P755" i="1"/>
  <c r="M755" i="1"/>
  <c r="A755" i="1" s="1"/>
  <c r="P754" i="1"/>
  <c r="M754" i="1"/>
  <c r="P753" i="1"/>
  <c r="M753" i="1"/>
  <c r="A753" i="1" s="1"/>
  <c r="P752" i="1"/>
  <c r="M752" i="1"/>
  <c r="C752" i="1" s="1"/>
  <c r="P751" i="1"/>
  <c r="M751" i="1"/>
  <c r="P750" i="1"/>
  <c r="M750" i="1"/>
  <c r="O750" i="1" s="1"/>
  <c r="P749" i="1"/>
  <c r="M749" i="1"/>
  <c r="O749" i="1" s="1"/>
  <c r="P748" i="1"/>
  <c r="M748" i="1"/>
  <c r="A748" i="1" s="1"/>
  <c r="P747" i="1"/>
  <c r="M747" i="1"/>
  <c r="N747" i="1" s="1"/>
  <c r="P746" i="1"/>
  <c r="M746" i="1"/>
  <c r="C746" i="1" s="1"/>
  <c r="P745" i="1"/>
  <c r="M745" i="1"/>
  <c r="A745" i="1" s="1"/>
  <c r="P744" i="1"/>
  <c r="M744" i="1"/>
  <c r="A744" i="1" s="1"/>
  <c r="P743" i="1"/>
  <c r="M743" i="1"/>
  <c r="A743" i="1" s="1"/>
  <c r="P742" i="1"/>
  <c r="M742" i="1"/>
  <c r="N742" i="1" s="1"/>
  <c r="P741" i="1"/>
  <c r="M741" i="1"/>
  <c r="N741" i="1" s="1"/>
  <c r="P740" i="1"/>
  <c r="M740" i="1"/>
  <c r="P739" i="1"/>
  <c r="M739" i="1"/>
  <c r="O739" i="1" s="1"/>
  <c r="P738" i="1"/>
  <c r="M738" i="1"/>
  <c r="O738" i="1" s="1"/>
  <c r="P737" i="1"/>
  <c r="M737" i="1"/>
  <c r="P736" i="1"/>
  <c r="M736" i="1"/>
  <c r="A736" i="1" s="1"/>
  <c r="P735" i="1"/>
  <c r="M735" i="1"/>
  <c r="A735" i="1" s="1"/>
  <c r="P734" i="1"/>
  <c r="M734" i="1"/>
  <c r="N734" i="1" s="1"/>
  <c r="P733" i="1"/>
  <c r="M733" i="1"/>
  <c r="C733" i="1" s="1"/>
  <c r="P732" i="1"/>
  <c r="M732" i="1"/>
  <c r="P731" i="1"/>
  <c r="M731" i="1"/>
  <c r="O731" i="1" s="1"/>
  <c r="P730" i="1"/>
  <c r="M730" i="1"/>
  <c r="A730" i="1" s="1"/>
  <c r="P729" i="1"/>
  <c r="M729" i="1"/>
  <c r="O729" i="1" s="1"/>
  <c r="P728" i="1"/>
  <c r="M728" i="1"/>
  <c r="P727" i="1"/>
  <c r="M727" i="1"/>
  <c r="P726" i="1"/>
  <c r="M726" i="1"/>
  <c r="C726" i="1" s="1"/>
  <c r="P725" i="1"/>
  <c r="M725" i="1"/>
  <c r="P724" i="1"/>
  <c r="M724" i="1"/>
  <c r="P723" i="1"/>
  <c r="M723" i="1"/>
  <c r="O723" i="1" s="1"/>
  <c r="P722" i="1"/>
  <c r="M722" i="1"/>
  <c r="P721" i="1"/>
  <c r="M721" i="1"/>
  <c r="O721" i="1" s="1"/>
  <c r="P720" i="1"/>
  <c r="M720" i="1"/>
  <c r="C720" i="1" s="1"/>
  <c r="K692" i="1"/>
  <c r="M692" i="1" s="1"/>
  <c r="N692" i="1" s="1"/>
  <c r="P691" i="1"/>
  <c r="M691" i="1"/>
  <c r="N691" i="1" s="1"/>
  <c r="K690" i="1"/>
  <c r="M690" i="1" s="1"/>
  <c r="C690" i="1" s="1"/>
  <c r="P689" i="1"/>
  <c r="M689" i="1"/>
  <c r="A689" i="1" s="1"/>
  <c r="P688" i="1"/>
  <c r="M688" i="1"/>
  <c r="P687" i="1"/>
  <c r="M687" i="1"/>
  <c r="P686" i="1"/>
  <c r="M686" i="1"/>
  <c r="P685" i="1"/>
  <c r="M685" i="1"/>
  <c r="O685" i="1" s="1"/>
  <c r="P684" i="1"/>
  <c r="M684" i="1"/>
  <c r="P683" i="1"/>
  <c r="M683" i="1"/>
  <c r="P682" i="1"/>
  <c r="M682" i="1"/>
  <c r="O682" i="1" s="1"/>
  <c r="P681" i="1"/>
  <c r="M681" i="1"/>
  <c r="N681" i="1" s="1"/>
  <c r="P680" i="1"/>
  <c r="M680" i="1"/>
  <c r="P679" i="1"/>
  <c r="M679" i="1"/>
  <c r="A679" i="1" s="1"/>
  <c r="P678" i="1"/>
  <c r="M678" i="1"/>
  <c r="A678" i="1" s="1"/>
  <c r="P677" i="1"/>
  <c r="M677" i="1"/>
  <c r="N677" i="1" s="1"/>
  <c r="P676" i="1"/>
  <c r="M676" i="1"/>
  <c r="P675" i="1"/>
  <c r="M675" i="1"/>
  <c r="P674" i="1"/>
  <c r="M674" i="1"/>
  <c r="P673" i="1"/>
  <c r="M673" i="1"/>
  <c r="N673" i="1" s="1"/>
  <c r="P672" i="1"/>
  <c r="M672" i="1"/>
  <c r="C672" i="1" s="1"/>
  <c r="P671" i="1"/>
  <c r="M671" i="1"/>
  <c r="N671" i="1" s="1"/>
  <c r="P670" i="1"/>
  <c r="M670" i="1"/>
  <c r="C670" i="1" s="1"/>
  <c r="P669" i="1"/>
  <c r="M669" i="1"/>
  <c r="N669" i="1" s="1"/>
  <c r="P668" i="1"/>
  <c r="M668" i="1"/>
  <c r="C668" i="1" s="1"/>
  <c r="P667" i="1"/>
  <c r="M667" i="1"/>
  <c r="A667" i="1" s="1"/>
  <c r="P666" i="1"/>
  <c r="M666" i="1"/>
  <c r="N666" i="1" s="1"/>
  <c r="P665" i="1"/>
  <c r="M665" i="1"/>
  <c r="O665" i="1" s="1"/>
  <c r="P664" i="1"/>
  <c r="M664" i="1"/>
  <c r="C664" i="1" s="1"/>
  <c r="P663" i="1"/>
  <c r="M663" i="1"/>
  <c r="P662" i="1"/>
  <c r="M662" i="1"/>
  <c r="A662" i="1" s="1"/>
  <c r="P661" i="1"/>
  <c r="M661" i="1"/>
  <c r="N661" i="1" s="1"/>
  <c r="P660" i="1"/>
  <c r="M660" i="1"/>
  <c r="N660" i="1" s="1"/>
  <c r="P659" i="1"/>
  <c r="M659" i="1"/>
  <c r="O659" i="1" s="1"/>
  <c r="P658" i="1"/>
  <c r="M658" i="1"/>
  <c r="N658" i="1" s="1"/>
  <c r="P657" i="1"/>
  <c r="M657" i="1"/>
  <c r="C657" i="1" s="1"/>
  <c r="P656" i="1"/>
  <c r="M656" i="1"/>
  <c r="A656" i="1" s="1"/>
  <c r="P655" i="1"/>
  <c r="M655" i="1"/>
  <c r="P654" i="1"/>
  <c r="M654" i="1"/>
  <c r="N654" i="1" s="1"/>
  <c r="P653" i="1"/>
  <c r="M653" i="1"/>
  <c r="O653" i="1" s="1"/>
  <c r="P652" i="1"/>
  <c r="M652" i="1"/>
  <c r="P651" i="1"/>
  <c r="M651" i="1"/>
  <c r="C651" i="1" s="1"/>
  <c r="P650" i="1"/>
  <c r="M650" i="1"/>
  <c r="N650" i="1" s="1"/>
  <c r="P649" i="1"/>
  <c r="M649" i="1"/>
  <c r="N649" i="1" s="1"/>
  <c r="P648" i="1"/>
  <c r="M648" i="1"/>
  <c r="O648" i="1" s="1"/>
  <c r="P647" i="1"/>
  <c r="M647" i="1"/>
  <c r="C647" i="1" s="1"/>
  <c r="P646" i="1"/>
  <c r="M646" i="1"/>
  <c r="A646" i="1" s="1"/>
  <c r="P645" i="1"/>
  <c r="M645" i="1"/>
  <c r="C645" i="1" s="1"/>
  <c r="P644" i="1"/>
  <c r="M644" i="1"/>
  <c r="A644" i="1" s="1"/>
  <c r="P643" i="1"/>
  <c r="M643" i="1"/>
  <c r="C643" i="1" s="1"/>
  <c r="P642" i="1"/>
  <c r="M642" i="1"/>
  <c r="C642" i="1" s="1"/>
  <c r="P641" i="1"/>
  <c r="M641" i="1"/>
  <c r="A641" i="1" s="1"/>
  <c r="P640" i="1"/>
  <c r="M640" i="1"/>
  <c r="P639" i="1"/>
  <c r="M639" i="1"/>
  <c r="A639" i="1" s="1"/>
  <c r="P638" i="1"/>
  <c r="M638" i="1"/>
  <c r="P637" i="1"/>
  <c r="M637" i="1"/>
  <c r="C637" i="1" s="1"/>
  <c r="P636" i="1"/>
  <c r="M636" i="1"/>
  <c r="A636" i="1" s="1"/>
  <c r="P635" i="1"/>
  <c r="M635" i="1"/>
  <c r="N635" i="1" s="1"/>
  <c r="P634" i="1"/>
  <c r="M634" i="1"/>
  <c r="C634" i="1" s="1"/>
  <c r="P633" i="1"/>
  <c r="M633" i="1"/>
  <c r="P632" i="1"/>
  <c r="M632" i="1"/>
  <c r="A632" i="1" s="1"/>
  <c r="P631" i="1"/>
  <c r="M631" i="1"/>
  <c r="N631" i="1" s="1"/>
  <c r="P630" i="1"/>
  <c r="M630" i="1"/>
  <c r="P629" i="1"/>
  <c r="M629" i="1"/>
  <c r="N629" i="1" s="1"/>
  <c r="P628" i="1"/>
  <c r="M628" i="1"/>
  <c r="P627" i="1"/>
  <c r="M627" i="1"/>
  <c r="C627" i="1" s="1"/>
  <c r="P626" i="1"/>
  <c r="M626" i="1"/>
  <c r="P625" i="1"/>
  <c r="M625" i="1"/>
  <c r="C625" i="1" s="1"/>
  <c r="P624" i="1"/>
  <c r="M624" i="1"/>
  <c r="C624" i="1" s="1"/>
  <c r="P623" i="1"/>
  <c r="M623" i="1"/>
  <c r="N623" i="1" s="1"/>
  <c r="P622" i="1"/>
  <c r="M622" i="1"/>
  <c r="C622" i="1" s="1"/>
  <c r="P621" i="1"/>
  <c r="M621" i="1"/>
  <c r="C621" i="1" s="1"/>
  <c r="P620" i="1"/>
  <c r="M620" i="1"/>
  <c r="N620" i="1" s="1"/>
  <c r="P619" i="1"/>
  <c r="M619" i="1"/>
  <c r="C619" i="1" s="1"/>
  <c r="P618" i="1"/>
  <c r="M618" i="1"/>
  <c r="K583" i="1"/>
  <c r="M583" i="1" s="1"/>
  <c r="P582" i="1"/>
  <c r="M582" i="1"/>
  <c r="O582" i="1" s="1"/>
  <c r="K569" i="1"/>
  <c r="C569" i="1" s="1"/>
  <c r="P568" i="1"/>
  <c r="M568" i="1"/>
  <c r="C568" i="1"/>
  <c r="P567" i="1"/>
  <c r="M567" i="1"/>
  <c r="C567" i="1"/>
  <c r="P566" i="1"/>
  <c r="M566" i="1"/>
  <c r="C566" i="1"/>
  <c r="P565" i="1"/>
  <c r="M565" i="1"/>
  <c r="C565" i="1"/>
  <c r="P564" i="1"/>
  <c r="M564" i="1"/>
  <c r="N564" i="1" s="1"/>
  <c r="C564" i="1"/>
  <c r="P563" i="1"/>
  <c r="M563" i="1"/>
  <c r="C563" i="1"/>
  <c r="P562" i="1"/>
  <c r="M562" i="1"/>
  <c r="C562" i="1"/>
  <c r="P561" i="1"/>
  <c r="M561" i="1"/>
  <c r="C561" i="1"/>
  <c r="P560" i="1"/>
  <c r="M560" i="1"/>
  <c r="A560" i="1" s="1"/>
  <c r="C560" i="1"/>
  <c r="P559" i="1"/>
  <c r="M559" i="1"/>
  <c r="C559" i="1"/>
  <c r="P558" i="1"/>
  <c r="M558" i="1"/>
  <c r="N558" i="1" s="1"/>
  <c r="C558" i="1"/>
  <c r="P557" i="1"/>
  <c r="M557" i="1"/>
  <c r="A557" i="1" s="1"/>
  <c r="C557" i="1"/>
  <c r="P556" i="1"/>
  <c r="M556" i="1"/>
  <c r="A556" i="1" s="1"/>
  <c r="C556" i="1"/>
  <c r="P555" i="1"/>
  <c r="M555" i="1"/>
  <c r="C555" i="1"/>
  <c r="P554" i="1"/>
  <c r="M554" i="1"/>
  <c r="O554" i="1" s="1"/>
  <c r="C554" i="1"/>
  <c r="P553" i="1"/>
  <c r="M553" i="1"/>
  <c r="C553" i="1"/>
  <c r="P552" i="1"/>
  <c r="M552" i="1"/>
  <c r="N552" i="1" s="1"/>
  <c r="C552" i="1"/>
  <c r="P551" i="1"/>
  <c r="M551" i="1"/>
  <c r="A551" i="1" s="1"/>
  <c r="C551" i="1"/>
  <c r="P550" i="1"/>
  <c r="M550" i="1"/>
  <c r="O550" i="1" s="1"/>
  <c r="C550" i="1"/>
  <c r="P549" i="1"/>
  <c r="M549" i="1"/>
  <c r="O549" i="1" s="1"/>
  <c r="C549" i="1"/>
  <c r="P548" i="1"/>
  <c r="M548" i="1"/>
  <c r="C548" i="1"/>
  <c r="P547" i="1"/>
  <c r="M547" i="1"/>
  <c r="O547" i="1" s="1"/>
  <c r="C547" i="1"/>
  <c r="P546" i="1"/>
  <c r="M546" i="1"/>
  <c r="C546" i="1"/>
  <c r="P545" i="1"/>
  <c r="M545" i="1"/>
  <c r="C545" i="1"/>
  <c r="P544" i="1"/>
  <c r="M544" i="1"/>
  <c r="O544" i="1" s="1"/>
  <c r="C544" i="1"/>
  <c r="P543" i="1"/>
  <c r="M543" i="1"/>
  <c r="C543" i="1"/>
  <c r="P542" i="1"/>
  <c r="M542" i="1"/>
  <c r="O542" i="1" s="1"/>
  <c r="C542" i="1"/>
  <c r="P541" i="1"/>
  <c r="M541" i="1"/>
  <c r="C541" i="1"/>
  <c r="P540" i="1"/>
  <c r="M540" i="1"/>
  <c r="A540" i="1" s="1"/>
  <c r="C540" i="1"/>
  <c r="P539" i="1"/>
  <c r="M539" i="1"/>
  <c r="C539" i="1"/>
  <c r="P538" i="1"/>
  <c r="M538" i="1"/>
  <c r="O538" i="1" s="1"/>
  <c r="C538" i="1"/>
  <c r="P537" i="1"/>
  <c r="M537" i="1"/>
  <c r="A537" i="1" s="1"/>
  <c r="C537" i="1"/>
  <c r="P536" i="1"/>
  <c r="M536" i="1"/>
  <c r="C536" i="1"/>
  <c r="P535" i="1"/>
  <c r="M535" i="1"/>
  <c r="C535" i="1"/>
  <c r="P534" i="1"/>
  <c r="M534" i="1"/>
  <c r="O534" i="1" s="1"/>
  <c r="C534" i="1"/>
  <c r="P533" i="1"/>
  <c r="M533" i="1"/>
  <c r="N533" i="1" s="1"/>
  <c r="C533" i="1"/>
  <c r="P532" i="1"/>
  <c r="M532" i="1"/>
  <c r="C532" i="1"/>
  <c r="P531" i="1"/>
  <c r="M531" i="1"/>
  <c r="N531" i="1" s="1"/>
  <c r="C531" i="1"/>
  <c r="P530" i="1"/>
  <c r="M530" i="1"/>
  <c r="O530" i="1" s="1"/>
  <c r="C530" i="1"/>
  <c r="P529" i="1"/>
  <c r="M529" i="1"/>
  <c r="A529" i="1" s="1"/>
  <c r="C529" i="1"/>
  <c r="P528" i="1"/>
  <c r="M528" i="1"/>
  <c r="O528" i="1" s="1"/>
  <c r="C528" i="1"/>
  <c r="P527" i="1"/>
  <c r="M527" i="1"/>
  <c r="O527" i="1" s="1"/>
  <c r="C527" i="1"/>
  <c r="P526" i="1"/>
  <c r="M526" i="1"/>
  <c r="C526" i="1"/>
  <c r="P525" i="1"/>
  <c r="M525" i="1"/>
  <c r="A525" i="1" s="1"/>
  <c r="C525" i="1"/>
  <c r="P524" i="1"/>
  <c r="M524" i="1"/>
  <c r="C524" i="1"/>
  <c r="P523" i="1"/>
  <c r="M523" i="1"/>
  <c r="N523" i="1" s="1"/>
  <c r="C523" i="1"/>
  <c r="P522" i="1"/>
  <c r="M522" i="1"/>
  <c r="O522" i="1" s="1"/>
  <c r="C522" i="1"/>
  <c r="P521" i="1"/>
  <c r="M521" i="1"/>
  <c r="A521" i="1" s="1"/>
  <c r="C521" i="1"/>
  <c r="P520" i="1"/>
  <c r="M520" i="1"/>
  <c r="A520" i="1" s="1"/>
  <c r="C520" i="1"/>
  <c r="M503" i="1"/>
  <c r="L503" i="1"/>
  <c r="C503" i="1"/>
  <c r="M502" i="1"/>
  <c r="N502" i="1" s="1"/>
  <c r="L502" i="1"/>
  <c r="P502" i="1" s="1"/>
  <c r="C502" i="1"/>
  <c r="K487" i="1"/>
  <c r="C487" i="1" s="1"/>
  <c r="K486" i="1"/>
  <c r="P486" i="1" s="1"/>
  <c r="K484" i="1"/>
  <c r="L484" i="1" s="1"/>
  <c r="K485" i="1" s="1"/>
  <c r="P485" i="1" s="1"/>
  <c r="K483" i="1"/>
  <c r="K482" i="1"/>
  <c r="C482" i="1" s="1"/>
  <c r="P481" i="1"/>
  <c r="M481" i="1"/>
  <c r="C481" i="1"/>
  <c r="P480" i="1"/>
  <c r="M480" i="1"/>
  <c r="C480" i="1"/>
  <c r="K479" i="1"/>
  <c r="P478" i="1"/>
  <c r="M478" i="1"/>
  <c r="C478" i="1"/>
  <c r="P477" i="1"/>
  <c r="M477" i="1"/>
  <c r="N477" i="1" s="1"/>
  <c r="C477" i="1"/>
  <c r="P476" i="1"/>
  <c r="M476" i="1"/>
  <c r="C476" i="1"/>
  <c r="P475" i="1"/>
  <c r="M475" i="1"/>
  <c r="A475" i="1" s="1"/>
  <c r="C475" i="1"/>
  <c r="P474" i="1"/>
  <c r="M474" i="1"/>
  <c r="N474" i="1" s="1"/>
  <c r="C474" i="1"/>
  <c r="P473" i="1"/>
  <c r="M473" i="1"/>
  <c r="A473" i="1" s="1"/>
  <c r="C473" i="1"/>
  <c r="P472" i="1"/>
  <c r="M472" i="1"/>
  <c r="C472" i="1"/>
  <c r="P471" i="1"/>
  <c r="M471" i="1"/>
  <c r="C471" i="1"/>
  <c r="P470" i="1"/>
  <c r="M470" i="1"/>
  <c r="N470" i="1" s="1"/>
  <c r="C470" i="1"/>
  <c r="P469" i="1"/>
  <c r="M469" i="1"/>
  <c r="A469" i="1" s="1"/>
  <c r="C469" i="1"/>
  <c r="P468" i="1"/>
  <c r="M468" i="1"/>
  <c r="C468" i="1"/>
  <c r="P467" i="1"/>
  <c r="M467" i="1"/>
  <c r="O467" i="1" s="1"/>
  <c r="C467" i="1"/>
  <c r="P466" i="1"/>
  <c r="M466" i="1"/>
  <c r="A466" i="1" s="1"/>
  <c r="C466" i="1"/>
  <c r="P465" i="1"/>
  <c r="M465" i="1"/>
  <c r="A465" i="1" s="1"/>
  <c r="C465" i="1"/>
  <c r="P464" i="1"/>
  <c r="M464" i="1"/>
  <c r="A464" i="1" s="1"/>
  <c r="C464" i="1"/>
  <c r="P463" i="1"/>
  <c r="M463" i="1"/>
  <c r="O463" i="1" s="1"/>
  <c r="C463" i="1"/>
  <c r="P462" i="1"/>
  <c r="M462" i="1"/>
  <c r="A462" i="1" s="1"/>
  <c r="C462" i="1"/>
  <c r="P461" i="1"/>
  <c r="M461" i="1"/>
  <c r="N461" i="1" s="1"/>
  <c r="C461" i="1"/>
  <c r="P460" i="1"/>
  <c r="M460" i="1"/>
  <c r="O460" i="1" s="1"/>
  <c r="C460" i="1"/>
  <c r="P459" i="1"/>
  <c r="M459" i="1"/>
  <c r="C459" i="1"/>
  <c r="P458" i="1"/>
  <c r="M458" i="1"/>
  <c r="C458" i="1"/>
  <c r="P457" i="1"/>
  <c r="M457" i="1"/>
  <c r="A457" i="1" s="1"/>
  <c r="C457" i="1"/>
  <c r="P456" i="1"/>
  <c r="M456" i="1"/>
  <c r="N456" i="1" s="1"/>
  <c r="C456" i="1"/>
  <c r="P455" i="1"/>
  <c r="M455" i="1"/>
  <c r="A455" i="1" s="1"/>
  <c r="C455" i="1"/>
  <c r="P454" i="1"/>
  <c r="M454" i="1"/>
  <c r="O454" i="1" s="1"/>
  <c r="C454" i="1"/>
  <c r="P453" i="1"/>
  <c r="M453" i="1"/>
  <c r="C453" i="1"/>
  <c r="P452" i="1"/>
  <c r="M452" i="1"/>
  <c r="N452" i="1" s="1"/>
  <c r="C452" i="1"/>
  <c r="P451" i="1"/>
  <c r="M451" i="1"/>
  <c r="C451" i="1"/>
  <c r="P450" i="1"/>
  <c r="M450" i="1"/>
  <c r="C450" i="1"/>
  <c r="P449" i="1"/>
  <c r="M449" i="1"/>
  <c r="C449" i="1"/>
  <c r="P448" i="1"/>
  <c r="M448" i="1"/>
  <c r="O448" i="1" s="1"/>
  <c r="C448" i="1"/>
  <c r="P447" i="1"/>
  <c r="M447" i="1"/>
  <c r="C447" i="1"/>
  <c r="P446" i="1"/>
  <c r="M446" i="1"/>
  <c r="N446" i="1" s="1"/>
  <c r="C446" i="1"/>
  <c r="P445" i="1"/>
  <c r="M445" i="1"/>
  <c r="O445" i="1" s="1"/>
  <c r="C445" i="1"/>
  <c r="P444" i="1"/>
  <c r="M444" i="1"/>
  <c r="C444" i="1"/>
  <c r="P443" i="1"/>
  <c r="M443" i="1"/>
  <c r="A443" i="1" s="1"/>
  <c r="C443" i="1"/>
  <c r="P442" i="1"/>
  <c r="M442" i="1"/>
  <c r="A442" i="1" s="1"/>
  <c r="C442" i="1"/>
  <c r="P441" i="1"/>
  <c r="M441" i="1"/>
  <c r="O441" i="1" s="1"/>
  <c r="C441" i="1"/>
  <c r="P440" i="1"/>
  <c r="M440" i="1"/>
  <c r="N440" i="1" s="1"/>
  <c r="C440" i="1"/>
  <c r="P439" i="1"/>
  <c r="M439" i="1"/>
  <c r="O439" i="1" s="1"/>
  <c r="C439" i="1"/>
  <c r="P438" i="1"/>
  <c r="M438" i="1"/>
  <c r="O438" i="1" s="1"/>
  <c r="C438" i="1"/>
  <c r="P437" i="1"/>
  <c r="M437" i="1"/>
  <c r="O437" i="1" s="1"/>
  <c r="C437" i="1"/>
  <c r="P436" i="1"/>
  <c r="M436" i="1"/>
  <c r="N436" i="1" s="1"/>
  <c r="C436" i="1"/>
  <c r="P435" i="1"/>
  <c r="M435" i="1"/>
  <c r="O435" i="1" s="1"/>
  <c r="C435" i="1"/>
  <c r="P434" i="1"/>
  <c r="M434" i="1"/>
  <c r="C434" i="1"/>
  <c r="P433" i="1"/>
  <c r="M433" i="1"/>
  <c r="A433" i="1" s="1"/>
  <c r="C433" i="1"/>
  <c r="P432" i="1"/>
  <c r="M432" i="1"/>
  <c r="N432" i="1" s="1"/>
  <c r="C432" i="1"/>
  <c r="P431" i="1"/>
  <c r="M431" i="1"/>
  <c r="O431" i="1" s="1"/>
  <c r="C431" i="1"/>
  <c r="P430" i="1"/>
  <c r="M430" i="1"/>
  <c r="O430" i="1" s="1"/>
  <c r="C430" i="1"/>
  <c r="P429" i="1"/>
  <c r="M429" i="1"/>
  <c r="A429" i="1" s="1"/>
  <c r="C429" i="1"/>
  <c r="P428" i="1"/>
  <c r="M428" i="1"/>
  <c r="C428" i="1"/>
  <c r="P427" i="1"/>
  <c r="M427" i="1"/>
  <c r="N427" i="1" s="1"/>
  <c r="C427" i="1"/>
  <c r="P426" i="1"/>
  <c r="M426" i="1"/>
  <c r="A426" i="1" s="1"/>
  <c r="C426" i="1"/>
  <c r="P425" i="1"/>
  <c r="M425" i="1"/>
  <c r="O425" i="1" s="1"/>
  <c r="C425" i="1"/>
  <c r="P424" i="1"/>
  <c r="M424" i="1"/>
  <c r="O424" i="1" s="1"/>
  <c r="C424" i="1"/>
  <c r="P423" i="1"/>
  <c r="M423" i="1"/>
  <c r="O423" i="1" s="1"/>
  <c r="C423" i="1"/>
  <c r="P422" i="1"/>
  <c r="M422" i="1"/>
  <c r="A422" i="1" s="1"/>
  <c r="C422" i="1"/>
  <c r="P421" i="1"/>
  <c r="M421" i="1"/>
  <c r="A421" i="1" s="1"/>
  <c r="C421" i="1"/>
  <c r="P420" i="1"/>
  <c r="M420" i="1"/>
  <c r="A420" i="1" s="1"/>
  <c r="C420" i="1"/>
  <c r="P419" i="1"/>
  <c r="M419" i="1"/>
  <c r="O419" i="1" s="1"/>
  <c r="C419" i="1"/>
  <c r="P418" i="1"/>
  <c r="M418" i="1"/>
  <c r="C418" i="1"/>
  <c r="P417" i="1"/>
  <c r="M417" i="1"/>
  <c r="O417" i="1" s="1"/>
  <c r="C417" i="1"/>
  <c r="P415" i="1"/>
  <c r="M415" i="1"/>
  <c r="A415" i="1" s="1"/>
  <c r="C415" i="1"/>
  <c r="P414" i="1"/>
  <c r="M414" i="1"/>
  <c r="A414" i="1" s="1"/>
  <c r="C414" i="1"/>
  <c r="P413" i="1"/>
  <c r="M413" i="1"/>
  <c r="N413" i="1" s="1"/>
  <c r="C413" i="1"/>
  <c r="P412" i="1"/>
  <c r="M412" i="1"/>
  <c r="N412" i="1" s="1"/>
  <c r="C412" i="1"/>
  <c r="P411" i="1"/>
  <c r="M411" i="1"/>
  <c r="C411" i="1"/>
  <c r="P410" i="1"/>
  <c r="M410" i="1"/>
  <c r="A410" i="1" s="1"/>
  <c r="C410" i="1"/>
  <c r="P409" i="1"/>
  <c r="M409" i="1"/>
  <c r="C409" i="1"/>
  <c r="P408" i="1"/>
  <c r="M408" i="1"/>
  <c r="C408" i="1"/>
  <c r="P407" i="1"/>
  <c r="M407" i="1"/>
  <c r="O407" i="1" s="1"/>
  <c r="C407" i="1"/>
  <c r="P406" i="1"/>
  <c r="M406" i="1"/>
  <c r="C406" i="1"/>
  <c r="P405" i="1"/>
  <c r="M405" i="1"/>
  <c r="O405" i="1" s="1"/>
  <c r="C405" i="1"/>
  <c r="P404" i="1"/>
  <c r="M404" i="1"/>
  <c r="C404" i="1"/>
  <c r="K389" i="1"/>
  <c r="M389" i="1" s="1"/>
  <c r="P388" i="1"/>
  <c r="M388" i="1"/>
  <c r="O388" i="1" s="1"/>
  <c r="K381" i="1"/>
  <c r="C381" i="1" s="1"/>
  <c r="K375" i="1"/>
  <c r="P374" i="1"/>
  <c r="M374" i="1"/>
  <c r="A374" i="1" s="1"/>
  <c r="C374" i="1"/>
  <c r="P373" i="1"/>
  <c r="M373" i="1"/>
  <c r="A373" i="1" s="1"/>
  <c r="C373" i="1"/>
  <c r="P372" i="1"/>
  <c r="M372" i="1"/>
  <c r="O372" i="1" s="1"/>
  <c r="C372" i="1"/>
  <c r="A372" i="1"/>
  <c r="P371" i="1"/>
  <c r="M371" i="1"/>
  <c r="O371" i="1" s="1"/>
  <c r="C371" i="1"/>
  <c r="A371" i="1"/>
  <c r="P370" i="1"/>
  <c r="M370" i="1"/>
  <c r="C370" i="1"/>
  <c r="P369" i="1"/>
  <c r="M369" i="1"/>
  <c r="O369" i="1" s="1"/>
  <c r="C369" i="1"/>
  <c r="P368" i="1"/>
  <c r="M368" i="1"/>
  <c r="A368" i="1" s="1"/>
  <c r="C368" i="1"/>
  <c r="P367" i="1"/>
  <c r="M367" i="1"/>
  <c r="N367" i="1" s="1"/>
  <c r="C367" i="1"/>
  <c r="P366" i="1"/>
  <c r="M366" i="1"/>
  <c r="A366" i="1" s="1"/>
  <c r="C366" i="1"/>
  <c r="P365" i="1"/>
  <c r="M365" i="1"/>
  <c r="O365" i="1" s="1"/>
  <c r="C365" i="1"/>
  <c r="P364" i="1"/>
  <c r="M364" i="1"/>
  <c r="O364" i="1" s="1"/>
  <c r="C364" i="1"/>
  <c r="A364" i="1"/>
  <c r="P363" i="1"/>
  <c r="M363" i="1"/>
  <c r="N363" i="1" s="1"/>
  <c r="C363" i="1"/>
  <c r="P362" i="1"/>
  <c r="M362" i="1"/>
  <c r="A362" i="1" s="1"/>
  <c r="C362" i="1"/>
  <c r="P361" i="1"/>
  <c r="M361" i="1"/>
  <c r="A361" i="1" s="1"/>
  <c r="C361" i="1"/>
  <c r="P360" i="1"/>
  <c r="M360" i="1"/>
  <c r="A360" i="1" s="1"/>
  <c r="C360" i="1"/>
  <c r="P359" i="1"/>
  <c r="M359" i="1"/>
  <c r="C359" i="1"/>
  <c r="P358" i="1"/>
  <c r="M358" i="1"/>
  <c r="O358" i="1" s="1"/>
  <c r="C358" i="1"/>
  <c r="P357" i="1"/>
  <c r="M357" i="1"/>
  <c r="C357" i="1"/>
  <c r="P356" i="1"/>
  <c r="M356" i="1"/>
  <c r="C356" i="1"/>
  <c r="P355" i="1"/>
  <c r="M355" i="1"/>
  <c r="A355" i="1" s="1"/>
  <c r="C355" i="1"/>
  <c r="P354" i="1"/>
  <c r="M354" i="1"/>
  <c r="A354" i="1" s="1"/>
  <c r="C354" i="1"/>
  <c r="P353" i="1"/>
  <c r="M353" i="1"/>
  <c r="A353" i="1" s="1"/>
  <c r="C353" i="1"/>
  <c r="P352" i="1"/>
  <c r="M352" i="1"/>
  <c r="A352" i="1" s="1"/>
  <c r="C352" i="1"/>
  <c r="P351" i="1"/>
  <c r="M351" i="1"/>
  <c r="A351" i="1" s="1"/>
  <c r="C351" i="1"/>
  <c r="P350" i="1"/>
  <c r="M350" i="1"/>
  <c r="C350" i="1"/>
  <c r="P349" i="1"/>
  <c r="M349" i="1"/>
  <c r="O349" i="1" s="1"/>
  <c r="C349" i="1"/>
  <c r="P348" i="1"/>
  <c r="M348" i="1"/>
  <c r="C348" i="1"/>
  <c r="P347" i="1"/>
  <c r="M347" i="1"/>
  <c r="C347" i="1"/>
  <c r="P346" i="1"/>
  <c r="M346" i="1"/>
  <c r="O346" i="1" s="1"/>
  <c r="C346" i="1"/>
  <c r="P345" i="1"/>
  <c r="M345" i="1"/>
  <c r="N345" i="1" s="1"/>
  <c r="C345" i="1"/>
  <c r="P344" i="1"/>
  <c r="M344" i="1"/>
  <c r="N344" i="1" s="1"/>
  <c r="C344" i="1"/>
  <c r="P343" i="1"/>
  <c r="M343" i="1"/>
  <c r="C343" i="1"/>
  <c r="P342" i="1"/>
  <c r="M342" i="1"/>
  <c r="A342" i="1" s="1"/>
  <c r="C342" i="1"/>
  <c r="P341" i="1"/>
  <c r="M341" i="1"/>
  <c r="C341" i="1"/>
  <c r="P340" i="1"/>
  <c r="M340" i="1"/>
  <c r="C340" i="1"/>
  <c r="P339" i="1"/>
  <c r="M339" i="1"/>
  <c r="O339" i="1" s="1"/>
  <c r="C339" i="1"/>
  <c r="P338" i="1"/>
  <c r="M338" i="1"/>
  <c r="N338" i="1" s="1"/>
  <c r="C338" i="1"/>
  <c r="P337" i="1"/>
  <c r="M337" i="1"/>
  <c r="A337" i="1" s="1"/>
  <c r="C337" i="1"/>
  <c r="P336" i="1"/>
  <c r="M336" i="1"/>
  <c r="C336" i="1"/>
  <c r="P335" i="1"/>
  <c r="M335" i="1"/>
  <c r="O335" i="1" s="1"/>
  <c r="C335" i="1"/>
  <c r="P334" i="1"/>
  <c r="M334" i="1"/>
  <c r="C334" i="1"/>
  <c r="P333" i="1"/>
  <c r="M333" i="1"/>
  <c r="A333" i="1" s="1"/>
  <c r="C333" i="1"/>
  <c r="P332" i="1"/>
  <c r="M332" i="1"/>
  <c r="C332" i="1"/>
  <c r="P331" i="1"/>
  <c r="M331" i="1"/>
  <c r="A331" i="1" s="1"/>
  <c r="C331" i="1"/>
  <c r="P330" i="1"/>
  <c r="M330" i="1"/>
  <c r="O330" i="1" s="1"/>
  <c r="C330" i="1"/>
  <c r="P329" i="1"/>
  <c r="M329" i="1"/>
  <c r="O329" i="1" s="1"/>
  <c r="C329" i="1"/>
  <c r="P328" i="1"/>
  <c r="M328" i="1"/>
  <c r="A328" i="1" s="1"/>
  <c r="C328" i="1"/>
  <c r="P327" i="1"/>
  <c r="M327" i="1"/>
  <c r="A327" i="1" s="1"/>
  <c r="C327" i="1"/>
  <c r="P326" i="1"/>
  <c r="M326" i="1"/>
  <c r="N326" i="1" s="1"/>
  <c r="C326" i="1"/>
  <c r="P325" i="1"/>
  <c r="M325" i="1"/>
  <c r="C325" i="1"/>
  <c r="P324" i="1"/>
  <c r="M324" i="1"/>
  <c r="A324" i="1" s="1"/>
  <c r="C324" i="1"/>
  <c r="P323" i="1"/>
  <c r="M323" i="1"/>
  <c r="A323" i="1" s="1"/>
  <c r="C323" i="1"/>
  <c r="P322" i="1"/>
  <c r="M322" i="1"/>
  <c r="C322" i="1"/>
  <c r="P321" i="1"/>
  <c r="M321" i="1"/>
  <c r="N321" i="1" s="1"/>
  <c r="C321" i="1"/>
  <c r="P320" i="1"/>
  <c r="M320" i="1"/>
  <c r="A320" i="1" s="1"/>
  <c r="C320" i="1"/>
  <c r="P319" i="1"/>
  <c r="M319" i="1"/>
  <c r="C319" i="1"/>
  <c r="P318" i="1"/>
  <c r="M318" i="1"/>
  <c r="O318" i="1" s="1"/>
  <c r="C318" i="1"/>
  <c r="P317" i="1"/>
  <c r="M317" i="1"/>
  <c r="O317" i="1" s="1"/>
  <c r="C317" i="1"/>
  <c r="P316" i="1"/>
  <c r="M316" i="1"/>
  <c r="O316" i="1" s="1"/>
  <c r="C316" i="1"/>
  <c r="P315" i="1"/>
  <c r="M315" i="1"/>
  <c r="O315" i="1" s="1"/>
  <c r="C315" i="1"/>
  <c r="P314" i="1"/>
  <c r="M314" i="1"/>
  <c r="N314" i="1" s="1"/>
  <c r="C314" i="1"/>
  <c r="P313" i="1"/>
  <c r="M313" i="1"/>
  <c r="C313" i="1"/>
  <c r="P312" i="1"/>
  <c r="M312" i="1"/>
  <c r="N312" i="1" s="1"/>
  <c r="C312" i="1"/>
  <c r="P311" i="1"/>
  <c r="M311" i="1"/>
  <c r="A311" i="1" s="1"/>
  <c r="C311" i="1"/>
  <c r="P310" i="1"/>
  <c r="M310" i="1"/>
  <c r="O310" i="1" s="1"/>
  <c r="C310" i="1"/>
  <c r="P309" i="1"/>
  <c r="M309" i="1"/>
  <c r="A309" i="1" s="1"/>
  <c r="C309" i="1"/>
  <c r="P308" i="1"/>
  <c r="M308" i="1"/>
  <c r="A308" i="1" s="1"/>
  <c r="C308" i="1"/>
  <c r="P307" i="1"/>
  <c r="M307" i="1"/>
  <c r="O307" i="1" s="1"/>
  <c r="C307" i="1"/>
  <c r="P306" i="1"/>
  <c r="M306" i="1"/>
  <c r="A306" i="1" s="1"/>
  <c r="C306" i="1"/>
  <c r="P305" i="1"/>
  <c r="M305" i="1"/>
  <c r="N305" i="1" s="1"/>
  <c r="C305" i="1"/>
  <c r="P304" i="1"/>
  <c r="M304" i="1"/>
  <c r="O304" i="1" s="1"/>
  <c r="C304" i="1"/>
  <c r="P303" i="1"/>
  <c r="M303" i="1"/>
  <c r="C303" i="1"/>
  <c r="P302" i="1"/>
  <c r="M302" i="1"/>
  <c r="C302" i="1"/>
  <c r="P301" i="1"/>
  <c r="M301" i="1"/>
  <c r="N301" i="1" s="1"/>
  <c r="C301" i="1"/>
  <c r="P300" i="1"/>
  <c r="M300" i="1"/>
  <c r="A300" i="1" s="1"/>
  <c r="C300" i="1"/>
  <c r="P299" i="1"/>
  <c r="M299" i="1"/>
  <c r="C299" i="1"/>
  <c r="P298" i="1"/>
  <c r="M298" i="1"/>
  <c r="O298" i="1" s="1"/>
  <c r="C298" i="1"/>
  <c r="P297" i="1"/>
  <c r="M297" i="1"/>
  <c r="N297" i="1" s="1"/>
  <c r="C297" i="1"/>
  <c r="P296" i="1"/>
  <c r="M296" i="1"/>
  <c r="A296" i="1" s="1"/>
  <c r="C296" i="1"/>
  <c r="P295" i="1"/>
  <c r="M295" i="1"/>
  <c r="A295" i="1" s="1"/>
  <c r="C295" i="1"/>
  <c r="P294" i="1"/>
  <c r="M294" i="1"/>
  <c r="O294" i="1" s="1"/>
  <c r="C294" i="1"/>
  <c r="P293" i="1"/>
  <c r="M293" i="1"/>
  <c r="C293" i="1"/>
  <c r="P292" i="1"/>
  <c r="M292" i="1"/>
  <c r="A292" i="1" s="1"/>
  <c r="C292" i="1"/>
  <c r="P291" i="1"/>
  <c r="M291" i="1"/>
  <c r="A291" i="1" s="1"/>
  <c r="C291" i="1"/>
  <c r="P290" i="1"/>
  <c r="M290" i="1"/>
  <c r="C290" i="1"/>
  <c r="P289" i="1"/>
  <c r="M289" i="1"/>
  <c r="N289" i="1" s="1"/>
  <c r="C289" i="1"/>
  <c r="P288" i="1"/>
  <c r="M288" i="1"/>
  <c r="O288" i="1" s="1"/>
  <c r="C288" i="1"/>
  <c r="P287" i="1"/>
  <c r="M287" i="1"/>
  <c r="A287" i="1" s="1"/>
  <c r="C287" i="1"/>
  <c r="P286" i="1"/>
  <c r="M286" i="1"/>
  <c r="O286" i="1" s="1"/>
  <c r="C286" i="1"/>
  <c r="P285" i="1"/>
  <c r="M285" i="1"/>
  <c r="A285" i="1" s="1"/>
  <c r="C285" i="1"/>
  <c r="P284" i="1"/>
  <c r="M284" i="1"/>
  <c r="N284" i="1" s="1"/>
  <c r="C284" i="1"/>
  <c r="P283" i="1"/>
  <c r="M283" i="1"/>
  <c r="N283" i="1" s="1"/>
  <c r="C283" i="1"/>
  <c r="P282" i="1"/>
  <c r="M282" i="1"/>
  <c r="C282" i="1"/>
  <c r="P281" i="1"/>
  <c r="M281" i="1"/>
  <c r="N281" i="1" s="1"/>
  <c r="C281" i="1"/>
  <c r="P280" i="1"/>
  <c r="M280" i="1"/>
  <c r="A280" i="1" s="1"/>
  <c r="C280" i="1"/>
  <c r="P279" i="1"/>
  <c r="M279" i="1"/>
  <c r="C279" i="1"/>
  <c r="P278" i="1"/>
  <c r="M278" i="1"/>
  <c r="O278" i="1" s="1"/>
  <c r="C278" i="1"/>
  <c r="P277" i="1"/>
  <c r="M277" i="1"/>
  <c r="N277" i="1" s="1"/>
  <c r="C277" i="1"/>
  <c r="P276" i="1"/>
  <c r="M276" i="1"/>
  <c r="O276" i="1" s="1"/>
  <c r="C276" i="1"/>
  <c r="P275" i="1"/>
  <c r="M275" i="1"/>
  <c r="C275" i="1"/>
  <c r="P274" i="1"/>
  <c r="M274" i="1"/>
  <c r="A274" i="1" s="1"/>
  <c r="C274" i="1"/>
  <c r="P273" i="1"/>
  <c r="M273" i="1"/>
  <c r="N273" i="1" s="1"/>
  <c r="C273" i="1"/>
  <c r="P272" i="1"/>
  <c r="M272" i="1"/>
  <c r="C272" i="1"/>
  <c r="P271" i="1"/>
  <c r="M271" i="1"/>
  <c r="A271" i="1" s="1"/>
  <c r="C271" i="1"/>
  <c r="P270" i="1"/>
  <c r="M270" i="1"/>
  <c r="O270" i="1" s="1"/>
  <c r="C270" i="1"/>
  <c r="P269" i="1"/>
  <c r="M269" i="1"/>
  <c r="N269" i="1" s="1"/>
  <c r="C269" i="1"/>
  <c r="P268" i="1"/>
  <c r="M268" i="1"/>
  <c r="A268" i="1" s="1"/>
  <c r="C268" i="1"/>
  <c r="P267" i="1"/>
  <c r="M267" i="1"/>
  <c r="O267" i="1" s="1"/>
  <c r="C267" i="1"/>
  <c r="P266" i="1"/>
  <c r="M266" i="1"/>
  <c r="O266" i="1" s="1"/>
  <c r="C266" i="1"/>
  <c r="P265" i="1"/>
  <c r="M265" i="1"/>
  <c r="A265" i="1" s="1"/>
  <c r="C265" i="1"/>
  <c r="P264" i="1"/>
  <c r="M264" i="1"/>
  <c r="C264" i="1"/>
  <c r="P263" i="1"/>
  <c r="M263" i="1"/>
  <c r="N263" i="1" s="1"/>
  <c r="C263" i="1"/>
  <c r="P262" i="1"/>
  <c r="M262" i="1"/>
  <c r="C262" i="1"/>
  <c r="P261" i="1"/>
  <c r="M261" i="1"/>
  <c r="C261" i="1"/>
  <c r="P260" i="1"/>
  <c r="M260" i="1"/>
  <c r="A260" i="1" s="1"/>
  <c r="C260" i="1"/>
  <c r="P259" i="1"/>
  <c r="M259" i="1"/>
  <c r="A259" i="1" s="1"/>
  <c r="C259" i="1"/>
  <c r="P258" i="1"/>
  <c r="M258" i="1"/>
  <c r="C258" i="1"/>
  <c r="P257" i="1"/>
  <c r="M257" i="1"/>
  <c r="O257" i="1" s="1"/>
  <c r="C257" i="1"/>
  <c r="P256" i="1"/>
  <c r="M256" i="1"/>
  <c r="N256" i="1" s="1"/>
  <c r="C256" i="1"/>
  <c r="P255" i="1"/>
  <c r="M255" i="1"/>
  <c r="A255" i="1" s="1"/>
  <c r="C255" i="1"/>
  <c r="P254" i="1"/>
  <c r="M254" i="1"/>
  <c r="O254" i="1" s="1"/>
  <c r="C254" i="1"/>
  <c r="P253" i="1"/>
  <c r="M253" i="1"/>
  <c r="A253" i="1" s="1"/>
  <c r="C253" i="1"/>
  <c r="P252" i="1"/>
  <c r="M252" i="1"/>
  <c r="C252" i="1"/>
  <c r="P251" i="1"/>
  <c r="M251" i="1"/>
  <c r="A251" i="1" s="1"/>
  <c r="C251" i="1"/>
  <c r="P250" i="1"/>
  <c r="M250" i="1"/>
  <c r="A250" i="1" s="1"/>
  <c r="C250" i="1"/>
  <c r="P249" i="1"/>
  <c r="M249" i="1"/>
  <c r="A249" i="1" s="1"/>
  <c r="C249" i="1"/>
  <c r="P248" i="1"/>
  <c r="M248" i="1"/>
  <c r="C248" i="1"/>
  <c r="P247" i="1"/>
  <c r="M247" i="1"/>
  <c r="O247" i="1" s="1"/>
  <c r="C247" i="1"/>
  <c r="P246" i="1"/>
  <c r="M246" i="1"/>
  <c r="O246" i="1" s="1"/>
  <c r="C246" i="1"/>
  <c r="P245" i="1"/>
  <c r="M245" i="1"/>
  <c r="O245" i="1" s="1"/>
  <c r="C245" i="1"/>
  <c r="P244" i="1"/>
  <c r="M244" i="1"/>
  <c r="O244" i="1" s="1"/>
  <c r="C244" i="1"/>
  <c r="P243" i="1"/>
  <c r="M243" i="1"/>
  <c r="C243" i="1"/>
  <c r="P242" i="1"/>
  <c r="M242" i="1"/>
  <c r="A242" i="1" s="1"/>
  <c r="C242" i="1"/>
  <c r="P241" i="1"/>
  <c r="M241" i="1"/>
  <c r="C241" i="1"/>
  <c r="P240" i="1"/>
  <c r="M240" i="1"/>
  <c r="C240" i="1"/>
  <c r="P239" i="1"/>
  <c r="M239" i="1"/>
  <c r="C239" i="1"/>
  <c r="P238" i="1"/>
  <c r="M238" i="1"/>
  <c r="A238" i="1" s="1"/>
  <c r="C238" i="1"/>
  <c r="P237" i="1"/>
  <c r="M237" i="1"/>
  <c r="C237" i="1"/>
  <c r="P236" i="1"/>
  <c r="M236" i="1"/>
  <c r="N236" i="1" s="1"/>
  <c r="C236" i="1"/>
  <c r="P235" i="1"/>
  <c r="M235" i="1"/>
  <c r="A235" i="1" s="1"/>
  <c r="C235" i="1"/>
  <c r="P234" i="1"/>
  <c r="M234" i="1"/>
  <c r="A234" i="1" s="1"/>
  <c r="C234" i="1"/>
  <c r="P233" i="1"/>
  <c r="M233" i="1"/>
  <c r="N233" i="1" s="1"/>
  <c r="C233" i="1"/>
  <c r="P232" i="1"/>
  <c r="M232" i="1"/>
  <c r="C232" i="1"/>
  <c r="P231" i="1"/>
  <c r="M231" i="1"/>
  <c r="N231" i="1" s="1"/>
  <c r="C231" i="1"/>
  <c r="P230" i="1"/>
  <c r="M230" i="1"/>
  <c r="O230" i="1" s="1"/>
  <c r="C230" i="1"/>
  <c r="P229" i="1"/>
  <c r="M229" i="1"/>
  <c r="O229" i="1" s="1"/>
  <c r="C229" i="1"/>
  <c r="P228" i="1"/>
  <c r="M228" i="1"/>
  <c r="N228" i="1" s="1"/>
  <c r="C228" i="1"/>
  <c r="P227" i="1"/>
  <c r="M227" i="1"/>
  <c r="O227" i="1" s="1"/>
  <c r="C227" i="1"/>
  <c r="P226" i="1"/>
  <c r="M226" i="1"/>
  <c r="A226" i="1" s="1"/>
  <c r="C226" i="1"/>
  <c r="P225" i="1"/>
  <c r="M225" i="1"/>
  <c r="C225" i="1"/>
  <c r="P224" i="1"/>
  <c r="M224" i="1"/>
  <c r="O224" i="1" s="1"/>
  <c r="C224" i="1"/>
  <c r="P223" i="1"/>
  <c r="M223" i="1"/>
  <c r="A223" i="1" s="1"/>
  <c r="C223" i="1"/>
  <c r="P222" i="1"/>
  <c r="M222" i="1"/>
  <c r="N222" i="1" s="1"/>
  <c r="C222" i="1"/>
  <c r="P221" i="1"/>
  <c r="M221" i="1"/>
  <c r="C221" i="1"/>
  <c r="P220" i="1"/>
  <c r="M220" i="1"/>
  <c r="A220" i="1" s="1"/>
  <c r="C220" i="1"/>
  <c r="P219" i="1"/>
  <c r="M219" i="1"/>
  <c r="O219" i="1" s="1"/>
  <c r="C219" i="1"/>
  <c r="P218" i="1"/>
  <c r="M218" i="1"/>
  <c r="A218" i="1" s="1"/>
  <c r="C218" i="1"/>
  <c r="P217" i="1"/>
  <c r="M217" i="1"/>
  <c r="O217" i="1" s="1"/>
  <c r="C217" i="1"/>
  <c r="P216" i="1"/>
  <c r="M216" i="1"/>
  <c r="A216" i="1" s="1"/>
  <c r="C216" i="1"/>
  <c r="P215" i="1"/>
  <c r="M215" i="1"/>
  <c r="A215" i="1" s="1"/>
  <c r="C215" i="1"/>
  <c r="P214" i="1"/>
  <c r="M214" i="1"/>
  <c r="C214" i="1"/>
  <c r="P213" i="1"/>
  <c r="M213" i="1"/>
  <c r="A213" i="1" s="1"/>
  <c r="C213" i="1"/>
  <c r="P212" i="1"/>
  <c r="M212" i="1"/>
  <c r="C212" i="1"/>
  <c r="P211" i="1"/>
  <c r="M211" i="1"/>
  <c r="A211" i="1" s="1"/>
  <c r="C211" i="1"/>
  <c r="P210" i="1"/>
  <c r="M210" i="1"/>
  <c r="C210" i="1"/>
  <c r="P209" i="1"/>
  <c r="M209" i="1"/>
  <c r="A209" i="1" s="1"/>
  <c r="C209" i="1"/>
  <c r="P208" i="1"/>
  <c r="M208" i="1"/>
  <c r="N208" i="1" s="1"/>
  <c r="C208" i="1"/>
  <c r="P207" i="1"/>
  <c r="M207" i="1"/>
  <c r="N207" i="1" s="1"/>
  <c r="C207" i="1"/>
  <c r="P206" i="1"/>
  <c r="M206" i="1"/>
  <c r="C206" i="1"/>
  <c r="P205" i="1"/>
  <c r="M205" i="1"/>
  <c r="A205" i="1" s="1"/>
  <c r="C205" i="1"/>
  <c r="P204" i="1"/>
  <c r="M204" i="1"/>
  <c r="A204" i="1" s="1"/>
  <c r="C204" i="1"/>
  <c r="P203" i="1"/>
  <c r="M203" i="1"/>
  <c r="C203" i="1"/>
  <c r="P202" i="1"/>
  <c r="M202" i="1"/>
  <c r="A202" i="1" s="1"/>
  <c r="C202" i="1"/>
  <c r="P201" i="1"/>
  <c r="M201" i="1"/>
  <c r="N201" i="1" s="1"/>
  <c r="C201" i="1"/>
  <c r="P200" i="1"/>
  <c r="M200" i="1"/>
  <c r="C200" i="1"/>
  <c r="P199" i="1"/>
  <c r="M199" i="1"/>
  <c r="N199" i="1" s="1"/>
  <c r="C199" i="1"/>
  <c r="P198" i="1"/>
  <c r="M198" i="1"/>
  <c r="C198" i="1"/>
  <c r="P197" i="1"/>
  <c r="M197" i="1"/>
  <c r="A197" i="1" s="1"/>
  <c r="C197" i="1"/>
  <c r="P196" i="1"/>
  <c r="M196" i="1"/>
  <c r="N196" i="1" s="1"/>
  <c r="C196" i="1"/>
  <c r="P195" i="1"/>
  <c r="M195" i="1"/>
  <c r="A195" i="1" s="1"/>
  <c r="C195" i="1"/>
  <c r="P194" i="1"/>
  <c r="M194" i="1"/>
  <c r="C194" i="1"/>
  <c r="P193" i="1"/>
  <c r="M193" i="1"/>
  <c r="C193" i="1"/>
  <c r="P192" i="1"/>
  <c r="M192" i="1"/>
  <c r="A192" i="1" s="1"/>
  <c r="C192" i="1"/>
  <c r="P191" i="1"/>
  <c r="M191" i="1"/>
  <c r="O191" i="1" s="1"/>
  <c r="C191" i="1"/>
  <c r="P190" i="1"/>
  <c r="M190" i="1"/>
  <c r="N190" i="1" s="1"/>
  <c r="C190" i="1"/>
  <c r="P189" i="1"/>
  <c r="M189" i="1"/>
  <c r="C189" i="1"/>
  <c r="P188" i="1"/>
  <c r="M188" i="1"/>
  <c r="A188" i="1" s="1"/>
  <c r="C188" i="1"/>
  <c r="P187" i="1"/>
  <c r="M187" i="1"/>
  <c r="O187" i="1" s="1"/>
  <c r="C187" i="1"/>
  <c r="P186" i="1"/>
  <c r="M186" i="1"/>
  <c r="N186" i="1" s="1"/>
  <c r="C186" i="1"/>
  <c r="P185" i="1"/>
  <c r="M185" i="1"/>
  <c r="C185" i="1"/>
  <c r="P184" i="1"/>
  <c r="M184" i="1"/>
  <c r="C184" i="1"/>
  <c r="P183" i="1"/>
  <c r="M183" i="1"/>
  <c r="N183" i="1" s="1"/>
  <c r="C183" i="1"/>
  <c r="P182" i="1"/>
  <c r="M182" i="1"/>
  <c r="O182" i="1" s="1"/>
  <c r="C182" i="1"/>
  <c r="P181" i="1"/>
  <c r="M181" i="1"/>
  <c r="O181" i="1" s="1"/>
  <c r="C181" i="1"/>
  <c r="P180" i="1"/>
  <c r="M180" i="1"/>
  <c r="A180" i="1" s="1"/>
  <c r="C180" i="1"/>
  <c r="P179" i="1"/>
  <c r="M179" i="1"/>
  <c r="N179" i="1" s="1"/>
  <c r="C179" i="1"/>
  <c r="P178" i="1"/>
  <c r="M178" i="1"/>
  <c r="A178" i="1" s="1"/>
  <c r="C178" i="1"/>
  <c r="P177" i="1"/>
  <c r="M177" i="1"/>
  <c r="O177" i="1" s="1"/>
  <c r="C177" i="1"/>
  <c r="P176" i="1"/>
  <c r="M176" i="1"/>
  <c r="A176" i="1" s="1"/>
  <c r="C176" i="1"/>
  <c r="P175" i="1"/>
  <c r="M175" i="1"/>
  <c r="A175" i="1" s="1"/>
  <c r="C175" i="1"/>
  <c r="P174" i="1"/>
  <c r="M174" i="1"/>
  <c r="O174" i="1" s="1"/>
  <c r="C174" i="1"/>
  <c r="P173" i="1"/>
  <c r="M173" i="1"/>
  <c r="O173" i="1" s="1"/>
  <c r="C173" i="1"/>
  <c r="P172" i="1"/>
  <c r="M172" i="1"/>
  <c r="A172" i="1" s="1"/>
  <c r="C172" i="1"/>
  <c r="P171" i="1"/>
  <c r="M171" i="1"/>
  <c r="A171" i="1" s="1"/>
  <c r="C171" i="1"/>
  <c r="P170" i="1"/>
  <c r="M170" i="1"/>
  <c r="O170" i="1" s="1"/>
  <c r="C170" i="1"/>
  <c r="P169" i="1"/>
  <c r="M169" i="1"/>
  <c r="N169" i="1" s="1"/>
  <c r="C169" i="1"/>
  <c r="P168" i="1"/>
  <c r="M168" i="1"/>
  <c r="A168" i="1" s="1"/>
  <c r="C168" i="1"/>
  <c r="P167" i="1"/>
  <c r="M167" i="1"/>
  <c r="O167" i="1" s="1"/>
  <c r="C167" i="1"/>
  <c r="P166" i="1"/>
  <c r="M166" i="1"/>
  <c r="O166" i="1" s="1"/>
  <c r="C166" i="1"/>
  <c r="P165" i="1"/>
  <c r="M165" i="1"/>
  <c r="O165" i="1" s="1"/>
  <c r="C165" i="1"/>
  <c r="P164" i="1"/>
  <c r="M164" i="1"/>
  <c r="O164" i="1" s="1"/>
  <c r="C164" i="1"/>
  <c r="P163" i="1"/>
  <c r="M163" i="1"/>
  <c r="O163" i="1" s="1"/>
  <c r="C163" i="1"/>
  <c r="P162" i="1"/>
  <c r="M162" i="1"/>
  <c r="A162" i="1" s="1"/>
  <c r="C162" i="1"/>
  <c r="P161" i="1"/>
  <c r="M161" i="1"/>
  <c r="O161" i="1" s="1"/>
  <c r="C161" i="1"/>
  <c r="P160" i="1"/>
  <c r="M160" i="1"/>
  <c r="N160" i="1" s="1"/>
  <c r="C160" i="1"/>
  <c r="P159" i="1"/>
  <c r="M159" i="1"/>
  <c r="O159" i="1" s="1"/>
  <c r="C159" i="1"/>
  <c r="P158" i="1"/>
  <c r="M158" i="1"/>
  <c r="O158" i="1" s="1"/>
  <c r="C158" i="1"/>
  <c r="P157" i="1"/>
  <c r="M157" i="1"/>
  <c r="A157" i="1" s="1"/>
  <c r="C157" i="1"/>
  <c r="P156" i="1"/>
  <c r="M156" i="1"/>
  <c r="O156" i="1" s="1"/>
  <c r="C156" i="1"/>
  <c r="P155" i="1"/>
  <c r="M155" i="1"/>
  <c r="O155" i="1" s="1"/>
  <c r="C155" i="1"/>
  <c r="P154" i="1"/>
  <c r="M154" i="1"/>
  <c r="O154" i="1" s="1"/>
  <c r="C154" i="1"/>
  <c r="P153" i="1"/>
  <c r="M153" i="1"/>
  <c r="N153" i="1" s="1"/>
  <c r="C153" i="1"/>
  <c r="P152" i="1"/>
  <c r="M152" i="1"/>
  <c r="A152" i="1" s="1"/>
  <c r="C152" i="1"/>
  <c r="P151" i="1"/>
  <c r="M151" i="1"/>
  <c r="A151" i="1" s="1"/>
  <c r="C151" i="1"/>
  <c r="P150" i="1"/>
  <c r="M150" i="1"/>
  <c r="O150" i="1" s="1"/>
  <c r="C150" i="1"/>
  <c r="P149" i="1"/>
  <c r="M149" i="1"/>
  <c r="A149" i="1" s="1"/>
  <c r="C149" i="1"/>
  <c r="P148" i="1"/>
  <c r="M148" i="1"/>
  <c r="C148" i="1"/>
  <c r="P147" i="1"/>
  <c r="M147" i="1"/>
  <c r="C147" i="1"/>
  <c r="P146" i="1"/>
  <c r="M146" i="1"/>
  <c r="C146" i="1"/>
  <c r="P145" i="1"/>
  <c r="M145" i="1"/>
  <c r="C145" i="1"/>
  <c r="P144" i="1"/>
  <c r="M144" i="1"/>
  <c r="O144" i="1" s="1"/>
  <c r="C144" i="1"/>
  <c r="P143" i="1"/>
  <c r="M143" i="1"/>
  <c r="O143" i="1" s="1"/>
  <c r="C143" i="1"/>
  <c r="P142" i="1"/>
  <c r="M142" i="1"/>
  <c r="A142" i="1" s="1"/>
  <c r="C142" i="1"/>
  <c r="P141" i="1"/>
  <c r="M141" i="1"/>
  <c r="O141" i="1" s="1"/>
  <c r="C141" i="1"/>
  <c r="P140" i="1"/>
  <c r="M140" i="1"/>
  <c r="A140" i="1" s="1"/>
  <c r="C140" i="1"/>
  <c r="P139" i="1"/>
  <c r="M139" i="1"/>
  <c r="N139" i="1" s="1"/>
  <c r="C139" i="1"/>
  <c r="P138" i="1"/>
  <c r="M138" i="1"/>
  <c r="N138" i="1" s="1"/>
  <c r="C138" i="1"/>
  <c r="P137" i="1"/>
  <c r="M137" i="1"/>
  <c r="A137" i="1" s="1"/>
  <c r="C137" i="1"/>
  <c r="P136" i="1"/>
  <c r="M136" i="1"/>
  <c r="O136" i="1" s="1"/>
  <c r="C136" i="1"/>
  <c r="P135" i="1"/>
  <c r="M135" i="1"/>
  <c r="N135" i="1" s="1"/>
  <c r="C135" i="1"/>
  <c r="P134" i="1"/>
  <c r="M134" i="1"/>
  <c r="O134" i="1" s="1"/>
  <c r="C134" i="1"/>
  <c r="P133" i="1"/>
  <c r="M133" i="1"/>
  <c r="A133" i="1" s="1"/>
  <c r="C133" i="1"/>
  <c r="P132" i="1"/>
  <c r="M132" i="1"/>
  <c r="O132" i="1" s="1"/>
  <c r="C132" i="1"/>
  <c r="P131" i="1"/>
  <c r="M131" i="1"/>
  <c r="O131" i="1" s="1"/>
  <c r="C131" i="1"/>
  <c r="P130" i="1"/>
  <c r="M130" i="1"/>
  <c r="N130" i="1" s="1"/>
  <c r="C130" i="1"/>
  <c r="P129" i="1"/>
  <c r="M129" i="1"/>
  <c r="O129" i="1" s="1"/>
  <c r="C129" i="1"/>
  <c r="P128" i="1"/>
  <c r="M128" i="1"/>
  <c r="A128" i="1" s="1"/>
  <c r="C128" i="1"/>
  <c r="P127" i="1"/>
  <c r="M127" i="1"/>
  <c r="O127" i="1" s="1"/>
  <c r="C127" i="1"/>
  <c r="P126" i="1"/>
  <c r="M126" i="1"/>
  <c r="C126" i="1"/>
  <c r="P125" i="1"/>
  <c r="M125" i="1"/>
  <c r="N125" i="1" s="1"/>
  <c r="C125" i="1"/>
  <c r="P124" i="1"/>
  <c r="M124" i="1"/>
  <c r="N124" i="1" s="1"/>
  <c r="C124" i="1"/>
  <c r="P123" i="1"/>
  <c r="M123" i="1"/>
  <c r="N123" i="1" s="1"/>
  <c r="C123" i="1"/>
  <c r="P122" i="1"/>
  <c r="M122" i="1"/>
  <c r="A122" i="1" s="1"/>
  <c r="C122" i="1"/>
  <c r="P121" i="1"/>
  <c r="M121" i="1"/>
  <c r="O121" i="1" s="1"/>
  <c r="C121" i="1"/>
  <c r="P120" i="1"/>
  <c r="M120" i="1"/>
  <c r="A120" i="1" s="1"/>
  <c r="C120" i="1"/>
  <c r="P119" i="1"/>
  <c r="M119" i="1"/>
  <c r="A119" i="1" s="1"/>
  <c r="C119" i="1"/>
  <c r="P118" i="1"/>
  <c r="M118" i="1"/>
  <c r="C118" i="1"/>
  <c r="P117" i="1"/>
  <c r="M117" i="1"/>
  <c r="A117" i="1" s="1"/>
  <c r="C117" i="1"/>
  <c r="P116" i="1"/>
  <c r="M116" i="1"/>
  <c r="N116" i="1" s="1"/>
  <c r="C116" i="1"/>
  <c r="P115" i="1"/>
  <c r="M115" i="1"/>
  <c r="O115" i="1" s="1"/>
  <c r="C115" i="1"/>
  <c r="P114" i="1"/>
  <c r="M114" i="1"/>
  <c r="C114" i="1"/>
  <c r="P113" i="1"/>
  <c r="M113" i="1"/>
  <c r="A113" i="1" s="1"/>
  <c r="C113" i="1"/>
  <c r="P112" i="1"/>
  <c r="M112" i="1"/>
  <c r="O112" i="1" s="1"/>
  <c r="C112" i="1"/>
  <c r="P111" i="1"/>
  <c r="M111" i="1"/>
  <c r="N111" i="1" s="1"/>
  <c r="C111" i="1"/>
  <c r="P110" i="1"/>
  <c r="M110" i="1"/>
  <c r="N110" i="1" s="1"/>
  <c r="C110" i="1"/>
  <c r="P109" i="1"/>
  <c r="M109" i="1"/>
  <c r="N109" i="1" s="1"/>
  <c r="C109" i="1"/>
  <c r="P108" i="1"/>
  <c r="M108" i="1"/>
  <c r="O108" i="1" s="1"/>
  <c r="C108" i="1"/>
  <c r="P107" i="1"/>
  <c r="M107" i="1"/>
  <c r="N107" i="1" s="1"/>
  <c r="C107" i="1"/>
  <c r="P106" i="1"/>
  <c r="M106" i="1"/>
  <c r="O106" i="1" s="1"/>
  <c r="C106" i="1"/>
  <c r="P105" i="1"/>
  <c r="M105" i="1"/>
  <c r="N105" i="1" s="1"/>
  <c r="C105" i="1"/>
  <c r="P104" i="1"/>
  <c r="M104" i="1"/>
  <c r="C104" i="1"/>
  <c r="P103" i="1"/>
  <c r="M103" i="1"/>
  <c r="O103" i="1" s="1"/>
  <c r="C103" i="1"/>
  <c r="P102" i="1"/>
  <c r="M102" i="1"/>
  <c r="N102" i="1" s="1"/>
  <c r="C102" i="1"/>
  <c r="P101" i="1"/>
  <c r="M101" i="1"/>
  <c r="A101" i="1" s="1"/>
  <c r="C101" i="1"/>
  <c r="P100" i="1"/>
  <c r="M100" i="1"/>
  <c r="A100" i="1" s="1"/>
  <c r="C100" i="1"/>
  <c r="P99" i="1"/>
  <c r="M99" i="1"/>
  <c r="O99" i="1" s="1"/>
  <c r="C99" i="1"/>
  <c r="P98" i="1"/>
  <c r="M98" i="1"/>
  <c r="O98" i="1" s="1"/>
  <c r="C98" i="1"/>
  <c r="P97" i="1"/>
  <c r="M97" i="1"/>
  <c r="O97" i="1" s="1"/>
  <c r="C97" i="1"/>
  <c r="P96" i="1"/>
  <c r="M96" i="1"/>
  <c r="N96" i="1" s="1"/>
  <c r="C96" i="1"/>
  <c r="P95" i="1"/>
  <c r="M95" i="1"/>
  <c r="A95" i="1" s="1"/>
  <c r="C95" i="1"/>
  <c r="P94" i="1"/>
  <c r="M94" i="1"/>
  <c r="N94" i="1" s="1"/>
  <c r="C94" i="1"/>
  <c r="P93" i="1"/>
  <c r="M93" i="1"/>
  <c r="A93" i="1" s="1"/>
  <c r="C93" i="1"/>
  <c r="P92" i="1"/>
  <c r="M92" i="1"/>
  <c r="A92" i="1" s="1"/>
  <c r="C92" i="1"/>
  <c r="P91" i="1"/>
  <c r="M91" i="1"/>
  <c r="N91" i="1" s="1"/>
  <c r="C91" i="1"/>
  <c r="P90" i="1"/>
  <c r="M90" i="1"/>
  <c r="A90" i="1" s="1"/>
  <c r="C90" i="1"/>
  <c r="P89" i="1"/>
  <c r="M89" i="1"/>
  <c r="C89" i="1"/>
  <c r="P88" i="1"/>
  <c r="M88" i="1"/>
  <c r="O88" i="1" s="1"/>
  <c r="C88" i="1"/>
  <c r="P87" i="1"/>
  <c r="M87" i="1"/>
  <c r="O87" i="1" s="1"/>
  <c r="C87" i="1"/>
  <c r="P86" i="1"/>
  <c r="M86" i="1"/>
  <c r="A86" i="1" s="1"/>
  <c r="C86" i="1"/>
  <c r="P85" i="1"/>
  <c r="M85" i="1"/>
  <c r="O85" i="1" s="1"/>
  <c r="C85" i="1"/>
  <c r="P84" i="1"/>
  <c r="M84" i="1"/>
  <c r="A84" i="1" s="1"/>
  <c r="C84" i="1"/>
  <c r="P83" i="1"/>
  <c r="M83" i="1"/>
  <c r="A83" i="1" s="1"/>
  <c r="C83" i="1"/>
  <c r="P82" i="1"/>
  <c r="M82" i="1"/>
  <c r="O82" i="1" s="1"/>
  <c r="C82" i="1"/>
  <c r="P81" i="1"/>
  <c r="M81" i="1"/>
  <c r="N81" i="1" s="1"/>
  <c r="C81" i="1"/>
  <c r="P80" i="1"/>
  <c r="M80" i="1"/>
  <c r="A80" i="1" s="1"/>
  <c r="C80" i="1"/>
  <c r="P79" i="1"/>
  <c r="M79" i="1"/>
  <c r="O79" i="1" s="1"/>
  <c r="C79" i="1"/>
  <c r="P78" i="1"/>
  <c r="M78" i="1"/>
  <c r="A78" i="1" s="1"/>
  <c r="C78" i="1"/>
  <c r="P77" i="1"/>
  <c r="M77" i="1"/>
  <c r="A77" i="1" s="1"/>
  <c r="C77" i="1"/>
  <c r="P76" i="1"/>
  <c r="M76" i="1"/>
  <c r="N76" i="1" s="1"/>
  <c r="C76" i="1"/>
  <c r="P75" i="1"/>
  <c r="M75" i="1"/>
  <c r="A75" i="1" s="1"/>
  <c r="C75" i="1"/>
  <c r="P74" i="1"/>
  <c r="M74" i="1"/>
  <c r="A74" i="1" s="1"/>
  <c r="C74" i="1"/>
  <c r="P73" i="1"/>
  <c r="M73" i="1"/>
  <c r="O73" i="1" s="1"/>
  <c r="C73" i="1"/>
  <c r="P72" i="1"/>
  <c r="M72" i="1"/>
  <c r="A72" i="1" s="1"/>
  <c r="C72" i="1"/>
  <c r="P71" i="1"/>
  <c r="M71" i="1"/>
  <c r="A71" i="1" s="1"/>
  <c r="C71" i="1"/>
  <c r="P70" i="1"/>
  <c r="M70" i="1"/>
  <c r="O70" i="1" s="1"/>
  <c r="C70" i="1"/>
  <c r="P69" i="1"/>
  <c r="M69" i="1"/>
  <c r="N69" i="1" s="1"/>
  <c r="C69" i="1"/>
  <c r="P68" i="1"/>
  <c r="M68" i="1"/>
  <c r="A68" i="1" s="1"/>
  <c r="C68" i="1"/>
  <c r="P67" i="1"/>
  <c r="M67" i="1"/>
  <c r="O67" i="1" s="1"/>
  <c r="C67" i="1"/>
  <c r="P66" i="1"/>
  <c r="M66" i="1"/>
  <c r="N66" i="1" s="1"/>
  <c r="C66" i="1"/>
  <c r="P65" i="1"/>
  <c r="M65" i="1"/>
  <c r="A65" i="1" s="1"/>
  <c r="C65" i="1"/>
  <c r="P64" i="1"/>
  <c r="M64" i="1"/>
  <c r="O64" i="1" s="1"/>
  <c r="C64" i="1"/>
  <c r="P63" i="1"/>
  <c r="M63" i="1"/>
  <c r="A63" i="1" s="1"/>
  <c r="C63" i="1"/>
  <c r="P62" i="1"/>
  <c r="M62" i="1"/>
  <c r="A62" i="1" s="1"/>
  <c r="C62" i="1"/>
  <c r="P61" i="1"/>
  <c r="M61" i="1"/>
  <c r="C61" i="1"/>
  <c r="P60" i="1"/>
  <c r="M60" i="1"/>
  <c r="O60" i="1" s="1"/>
  <c r="C60" i="1"/>
  <c r="P59" i="1"/>
  <c r="M59" i="1"/>
  <c r="A59" i="1" s="1"/>
  <c r="C59" i="1"/>
  <c r="P58" i="1"/>
  <c r="M58" i="1"/>
  <c r="O58" i="1" s="1"/>
  <c r="C58" i="1"/>
  <c r="P57" i="1"/>
  <c r="M57" i="1"/>
  <c r="C57" i="1"/>
  <c r="P56" i="1"/>
  <c r="M56" i="1"/>
  <c r="N56" i="1" s="1"/>
  <c r="C56" i="1"/>
  <c r="P55" i="1"/>
  <c r="M55" i="1"/>
  <c r="O55" i="1" s="1"/>
  <c r="C55" i="1"/>
  <c r="P54" i="1"/>
  <c r="M54" i="1"/>
  <c r="O54" i="1" s="1"/>
  <c r="C54" i="1"/>
  <c r="P53" i="1"/>
  <c r="M53" i="1"/>
  <c r="O53" i="1" s="1"/>
  <c r="C53" i="1"/>
  <c r="P52" i="1"/>
  <c r="M52" i="1"/>
  <c r="O52" i="1" s="1"/>
  <c r="C52" i="1"/>
  <c r="P51" i="1"/>
  <c r="M51" i="1"/>
  <c r="N51" i="1" s="1"/>
  <c r="C51" i="1"/>
  <c r="P50" i="1"/>
  <c r="M50" i="1"/>
  <c r="C50" i="1"/>
  <c r="P49" i="1"/>
  <c r="M49" i="1"/>
  <c r="O49" i="1" s="1"/>
  <c r="C49" i="1"/>
  <c r="P48" i="1"/>
  <c r="M48" i="1"/>
  <c r="A48" i="1" s="1"/>
  <c r="C48" i="1"/>
  <c r="P47" i="1"/>
  <c r="M47" i="1"/>
  <c r="O47" i="1" s="1"/>
  <c r="C47" i="1"/>
  <c r="P46" i="1"/>
  <c r="M46" i="1"/>
  <c r="A46" i="1" s="1"/>
  <c r="C46" i="1"/>
  <c r="P45" i="1"/>
  <c r="M45" i="1"/>
  <c r="A45" i="1" s="1"/>
  <c r="C45" i="1"/>
  <c r="P44" i="1"/>
  <c r="M44" i="1"/>
  <c r="C44" i="1"/>
  <c r="P43" i="1"/>
  <c r="M43" i="1"/>
  <c r="A43" i="1" s="1"/>
  <c r="C43" i="1"/>
  <c r="P42" i="1"/>
  <c r="M42" i="1"/>
  <c r="A42" i="1" s="1"/>
  <c r="C42" i="1"/>
  <c r="P41" i="1"/>
  <c r="M41" i="1"/>
  <c r="N41" i="1" s="1"/>
  <c r="C41" i="1"/>
  <c r="P40" i="1"/>
  <c r="M40" i="1"/>
  <c r="N40" i="1" s="1"/>
  <c r="C40" i="1"/>
  <c r="P39" i="1"/>
  <c r="M39" i="1"/>
  <c r="O39" i="1" s="1"/>
  <c r="C39" i="1"/>
  <c r="P38" i="1"/>
  <c r="M38" i="1"/>
  <c r="N38" i="1" s="1"/>
  <c r="C38" i="1"/>
  <c r="P37" i="1"/>
  <c r="M37" i="1"/>
  <c r="A37" i="1" s="1"/>
  <c r="C37" i="1"/>
  <c r="P36" i="1"/>
  <c r="M36" i="1"/>
  <c r="A36" i="1" s="1"/>
  <c r="C36" i="1"/>
  <c r="P35" i="1"/>
  <c r="M35" i="1"/>
  <c r="O35" i="1" s="1"/>
  <c r="C35" i="1"/>
  <c r="P34" i="1"/>
  <c r="M34" i="1"/>
  <c r="C34" i="1"/>
  <c r="P33" i="1"/>
  <c r="M33" i="1"/>
  <c r="A33" i="1" s="1"/>
  <c r="C33" i="1"/>
  <c r="P32" i="1"/>
  <c r="M32" i="1"/>
  <c r="C32" i="1"/>
  <c r="P31" i="1"/>
  <c r="M31" i="1"/>
  <c r="O31" i="1" s="1"/>
  <c r="C31" i="1"/>
  <c r="P30" i="1"/>
  <c r="M30" i="1"/>
  <c r="O30" i="1" s="1"/>
  <c r="C30" i="1"/>
  <c r="P29" i="1"/>
  <c r="M29" i="1"/>
  <c r="C29" i="1"/>
  <c r="P28" i="1"/>
  <c r="M28" i="1"/>
  <c r="C28" i="1"/>
  <c r="P27" i="1"/>
  <c r="M27" i="1"/>
  <c r="O27" i="1" s="1"/>
  <c r="C27" i="1"/>
  <c r="P26" i="1"/>
  <c r="M26" i="1"/>
  <c r="C26" i="1"/>
  <c r="P25" i="1"/>
  <c r="M25" i="1"/>
  <c r="N25" i="1" s="1"/>
  <c r="C25" i="1"/>
  <c r="P24" i="1"/>
  <c r="M24" i="1"/>
  <c r="N24" i="1" s="1"/>
  <c r="C24" i="1"/>
  <c r="P23" i="1"/>
  <c r="M23" i="1"/>
  <c r="O23" i="1" s="1"/>
  <c r="C23" i="1"/>
  <c r="P22" i="1"/>
  <c r="M22" i="1"/>
  <c r="O22" i="1" s="1"/>
  <c r="C22" i="1"/>
  <c r="P21" i="1"/>
  <c r="M21" i="1"/>
  <c r="C21" i="1"/>
  <c r="P20" i="1"/>
  <c r="M20" i="1"/>
  <c r="O20" i="1" s="1"/>
  <c r="C20" i="1"/>
  <c r="P19" i="1"/>
  <c r="M19" i="1"/>
  <c r="O19" i="1" s="1"/>
  <c r="C19" i="1"/>
  <c r="P18" i="1"/>
  <c r="M18" i="1"/>
  <c r="N18" i="1" s="1"/>
  <c r="C18" i="1"/>
  <c r="P17" i="1"/>
  <c r="M17" i="1"/>
  <c r="O17" i="1" s="1"/>
  <c r="C17" i="1"/>
  <c r="P16" i="1"/>
  <c r="M16" i="1"/>
  <c r="O16" i="1" s="1"/>
  <c r="C16" i="1"/>
  <c r="P15" i="1"/>
  <c r="M15" i="1"/>
  <c r="A15" i="1" s="1"/>
  <c r="C15" i="1"/>
  <c r="P14" i="1"/>
  <c r="M14" i="1"/>
  <c r="N14" i="1" s="1"/>
  <c r="C14" i="1"/>
  <c r="P13" i="1"/>
  <c r="M13" i="1"/>
  <c r="A13" i="1" s="1"/>
  <c r="C13" i="1"/>
  <c r="P12" i="1"/>
  <c r="M12" i="1"/>
  <c r="A12" i="1" s="1"/>
  <c r="C12" i="1"/>
  <c r="P11" i="1"/>
  <c r="M11" i="1"/>
  <c r="C11" i="1"/>
  <c r="P10" i="1"/>
  <c r="M10" i="1"/>
  <c r="N10" i="1" s="1"/>
  <c r="C10" i="1"/>
  <c r="P9" i="1"/>
  <c r="M9" i="1"/>
  <c r="N9" i="1" s="1"/>
  <c r="C9" i="1"/>
  <c r="P8" i="1"/>
  <c r="M8" i="1"/>
  <c r="O8" i="1" s="1"/>
  <c r="C8" i="1"/>
  <c r="P7" i="1"/>
  <c r="M7" i="1"/>
  <c r="O7" i="1" s="1"/>
  <c r="C7" i="1"/>
  <c r="P6" i="1"/>
  <c r="M6" i="1"/>
  <c r="O6" i="1" s="1"/>
  <c r="C6" i="1"/>
  <c r="P5" i="1"/>
  <c r="M5" i="1"/>
  <c r="O5" i="1" s="1"/>
  <c r="C5" i="1"/>
  <c r="P4" i="1"/>
  <c r="M4" i="1"/>
  <c r="N4" i="1" s="1"/>
  <c r="C4" i="1"/>
  <c r="P3" i="1"/>
  <c r="M3" i="1"/>
  <c r="A3" i="1" s="1"/>
  <c r="C3" i="1"/>
  <c r="A1473" i="1" l="1"/>
  <c r="A1620" i="1"/>
  <c r="C1479" i="1"/>
  <c r="A672" i="1"/>
  <c r="C1364" i="1"/>
  <c r="C1372" i="1"/>
  <c r="A945" i="1"/>
  <c r="A917" i="1"/>
  <c r="A742" i="1"/>
  <c r="A763" i="1"/>
  <c r="C904" i="1"/>
  <c r="N414" i="1"/>
  <c r="C1267" i="1"/>
  <c r="C1091" i="1"/>
  <c r="C860" i="1"/>
  <c r="A1074" i="1"/>
  <c r="A1598" i="1"/>
  <c r="A1478" i="1"/>
  <c r="A907" i="1"/>
  <c r="C1380" i="1"/>
  <c r="C736" i="1"/>
  <c r="A1376" i="1"/>
  <c r="C1275" i="1"/>
  <c r="C1376" i="1"/>
  <c r="A970" i="1"/>
  <c r="C1459" i="1"/>
  <c r="A1599" i="1"/>
  <c r="C631" i="1"/>
  <c r="C689" i="1"/>
  <c r="A1056" i="1"/>
  <c r="A681" i="1"/>
  <c r="C1114" i="1"/>
  <c r="C1620" i="1"/>
  <c r="A942" i="1"/>
  <c r="A1089" i="1"/>
  <c r="C1098" i="1"/>
  <c r="A1117" i="1"/>
  <c r="A1444" i="1"/>
  <c r="C1489" i="1"/>
  <c r="A749" i="1"/>
  <c r="A929" i="1"/>
  <c r="A1298" i="1"/>
  <c r="C1404" i="1"/>
  <c r="A1466" i="1"/>
  <c r="A99" i="1"/>
  <c r="A73" i="1"/>
  <c r="A67" i="1"/>
  <c r="A139" i="1"/>
  <c r="A534" i="1"/>
  <c r="C759" i="1"/>
  <c r="C1049" i="1"/>
  <c r="A307" i="1"/>
  <c r="A530" i="1"/>
  <c r="C1596" i="1"/>
  <c r="A301" i="1"/>
  <c r="N193" i="1"/>
  <c r="A193" i="1"/>
  <c r="A531" i="1"/>
  <c r="C388" i="1"/>
  <c r="A620" i="1"/>
  <c r="A326" i="1"/>
  <c r="A349" i="1"/>
  <c r="A1034" i="1"/>
  <c r="C1034" i="1"/>
  <c r="C806" i="1"/>
  <c r="A806" i="1"/>
  <c r="A217" i="1"/>
  <c r="C1377" i="1"/>
  <c r="A1377" i="1"/>
  <c r="A1403" i="1"/>
  <c r="N732" i="1"/>
  <c r="C732" i="1"/>
  <c r="A1372" i="1"/>
  <c r="A1490" i="1"/>
  <c r="A622" i="1"/>
  <c r="C1282" i="1"/>
  <c r="C1612" i="1"/>
  <c r="A177" i="1"/>
  <c r="A441" i="1"/>
  <c r="A904" i="1"/>
  <c r="C1384" i="1"/>
  <c r="C1602" i="1"/>
  <c r="A187" i="1"/>
  <c r="A1406" i="1"/>
  <c r="C1599" i="1"/>
  <c r="A115" i="1"/>
  <c r="A637" i="1"/>
  <c r="C758" i="1"/>
  <c r="C814" i="1"/>
  <c r="C1406" i="1"/>
  <c r="C1480" i="1"/>
  <c r="A1532" i="1"/>
  <c r="A339" i="1"/>
  <c r="C669" i="1"/>
  <c r="C1319" i="1"/>
  <c r="A1384" i="1"/>
  <c r="A317" i="1"/>
  <c r="A346" i="1"/>
  <c r="A642" i="1"/>
  <c r="A959" i="1"/>
  <c r="A977" i="1"/>
  <c r="A1047" i="1"/>
  <c r="A1065" i="1"/>
  <c r="C1283" i="1"/>
  <c r="A1397" i="1"/>
  <c r="A1438" i="1"/>
  <c r="A1470" i="1"/>
  <c r="A1476" i="1"/>
  <c r="A52" i="1"/>
  <c r="A123" i="1"/>
  <c r="C782" i="1"/>
  <c r="A1227" i="1"/>
  <c r="A1570" i="1"/>
  <c r="A247" i="1"/>
  <c r="A962" i="1"/>
  <c r="C1104" i="1"/>
  <c r="A1286" i="1"/>
  <c r="C1570" i="1"/>
  <c r="C1278" i="1"/>
  <c r="C1286" i="1"/>
  <c r="A1597" i="1"/>
  <c r="A424" i="1"/>
  <c r="A407" i="1"/>
  <c r="A30" i="1"/>
  <c r="A263" i="1"/>
  <c r="A276" i="1"/>
  <c r="C951" i="1"/>
  <c r="C635" i="1"/>
  <c r="A24" i="1"/>
  <c r="C748" i="1"/>
  <c r="A199" i="1"/>
  <c r="A621" i="1"/>
  <c r="A1121" i="1"/>
  <c r="A1596" i="1"/>
  <c r="C1613" i="1"/>
  <c r="A236" i="1"/>
  <c r="A477" i="1"/>
  <c r="C1566" i="1"/>
  <c r="O202" i="1"/>
  <c r="A19" i="1"/>
  <c r="A25" i="1"/>
  <c r="A186" i="1"/>
  <c r="A230" i="1"/>
  <c r="A1296" i="1"/>
  <c r="A1678" i="1"/>
  <c r="A9" i="1"/>
  <c r="A445" i="1"/>
  <c r="C1269" i="1"/>
  <c r="O1404" i="1"/>
  <c r="K1839" i="1"/>
  <c r="M1839" i="1" s="1"/>
  <c r="N1839" i="1" s="1"/>
  <c r="A85" i="1"/>
  <c r="C744" i="1"/>
  <c r="C1102" i="1"/>
  <c r="A1114" i="1"/>
  <c r="A1443" i="1"/>
  <c r="A1527" i="1"/>
  <c r="N311" i="1"/>
  <c r="P997" i="1"/>
  <c r="M1850" i="1"/>
  <c r="A1850" i="1" s="1"/>
  <c r="O142" i="1"/>
  <c r="O236" i="1"/>
  <c r="O429" i="1"/>
  <c r="A665" i="1"/>
  <c r="A920" i="1"/>
  <c r="A1116" i="1"/>
  <c r="A1465" i="1"/>
  <c r="A1664" i="1"/>
  <c r="A1877" i="1"/>
  <c r="M1705" i="1"/>
  <c r="O1705" i="1" s="1"/>
  <c r="N142" i="1"/>
  <c r="O242" i="1"/>
  <c r="N973" i="1"/>
  <c r="O973" i="1"/>
  <c r="M1962" i="1"/>
  <c r="N1962" i="1" s="1"/>
  <c r="A39" i="1"/>
  <c r="A107" i="1"/>
  <c r="A163" i="1"/>
  <c r="A330" i="1"/>
  <c r="C665" i="1"/>
  <c r="A797" i="1"/>
  <c r="C920" i="1"/>
  <c r="C1116" i="1"/>
  <c r="A1389" i="1"/>
  <c r="C1465" i="1"/>
  <c r="C1664" i="1"/>
  <c r="C1759" i="1"/>
  <c r="M1838" i="1"/>
  <c r="A1838" i="1" s="1"/>
  <c r="A127" i="1"/>
  <c r="A1295" i="1"/>
  <c r="P1958" i="1"/>
  <c r="A269" i="1"/>
  <c r="A22" i="1"/>
  <c r="A96" i="1"/>
  <c r="A196" i="1"/>
  <c r="A227" i="1"/>
  <c r="A270" i="1"/>
  <c r="A289" i="1"/>
  <c r="A431" i="1"/>
  <c r="A527" i="1"/>
  <c r="A934" i="1"/>
  <c r="A4" i="1"/>
  <c r="A10" i="1"/>
  <c r="A283" i="1"/>
  <c r="A413" i="1"/>
  <c r="A427" i="1"/>
  <c r="O531" i="1"/>
  <c r="A661" i="1"/>
  <c r="O672" i="1"/>
  <c r="C739" i="1"/>
  <c r="C934" i="1"/>
  <c r="C1072" i="1"/>
  <c r="A1101" i="1"/>
  <c r="A1267" i="1"/>
  <c r="C1295" i="1"/>
  <c r="A1313" i="1"/>
  <c r="A1529" i="1"/>
  <c r="A1618" i="1"/>
  <c r="O752" i="1"/>
  <c r="P996" i="1"/>
  <c r="A66" i="1"/>
  <c r="A423" i="1"/>
  <c r="A523" i="1"/>
  <c r="C620" i="1"/>
  <c r="C917" i="1"/>
  <c r="C941" i="1"/>
  <c r="O1084" i="1"/>
  <c r="C1279" i="1"/>
  <c r="O1295" i="1"/>
  <c r="O256" i="1"/>
  <c r="P982" i="1"/>
  <c r="A17" i="1"/>
  <c r="A60" i="1"/>
  <c r="A134" i="1"/>
  <c r="A246" i="1"/>
  <c r="A54" i="1"/>
  <c r="O427" i="1"/>
  <c r="A446" i="1"/>
  <c r="C656" i="1"/>
  <c r="C775" i="1"/>
  <c r="A1285" i="1"/>
  <c r="A1308" i="1"/>
  <c r="O1618" i="1"/>
  <c r="N316" i="1"/>
  <c r="A110" i="1"/>
  <c r="A160" i="1"/>
  <c r="A419" i="1"/>
  <c r="A437" i="1"/>
  <c r="A461" i="1"/>
  <c r="A542" i="1"/>
  <c r="A800" i="1"/>
  <c r="C1073" i="1"/>
  <c r="A1102" i="1"/>
  <c r="C1285" i="1"/>
  <c r="C1308" i="1"/>
  <c r="C1704" i="1"/>
  <c r="A1871" i="1"/>
  <c r="A1526" i="1"/>
  <c r="O1307" i="1"/>
  <c r="L1852" i="1"/>
  <c r="P1852" i="1" s="1"/>
  <c r="N339" i="1"/>
  <c r="N917" i="1"/>
  <c r="A153" i="1"/>
  <c r="A201" i="1"/>
  <c r="A266" i="1"/>
  <c r="A335" i="1"/>
  <c r="A438" i="1"/>
  <c r="A544" i="1"/>
  <c r="A653" i="1"/>
  <c r="A721" i="1"/>
  <c r="A913" i="1"/>
  <c r="P994" i="1"/>
  <c r="A1304" i="1"/>
  <c r="A1461" i="1"/>
  <c r="A141" i="1"/>
  <c r="A207" i="1"/>
  <c r="N242" i="1"/>
  <c r="A278" i="1"/>
  <c r="A314" i="1"/>
  <c r="A412" i="1"/>
  <c r="C653" i="1"/>
  <c r="C721" i="1"/>
  <c r="A733" i="1"/>
  <c r="C789" i="1"/>
  <c r="M988" i="1"/>
  <c r="A988" i="1" s="1"/>
  <c r="C1304" i="1"/>
  <c r="A1400" i="1"/>
  <c r="A1452" i="1"/>
  <c r="C1461" i="1"/>
  <c r="A1486" i="1"/>
  <c r="N1122" i="1"/>
  <c r="P1803" i="1"/>
  <c r="A27" i="1"/>
  <c r="O45" i="1"/>
  <c r="A106" i="1"/>
  <c r="A463" i="1"/>
  <c r="A554" i="1"/>
  <c r="C667" i="1"/>
  <c r="C942" i="1"/>
  <c r="O951" i="1"/>
  <c r="C962" i="1"/>
  <c r="A1084" i="1"/>
  <c r="O1122" i="1"/>
  <c r="A1289" i="1"/>
  <c r="A94" i="1"/>
  <c r="A112" i="1"/>
  <c r="A167" i="1"/>
  <c r="A179" i="1"/>
  <c r="N202" i="1"/>
  <c r="C623" i="1"/>
  <c r="C919" i="1"/>
  <c r="C947" i="1"/>
  <c r="C1289" i="1"/>
  <c r="P1411" i="1"/>
  <c r="A1453" i="1"/>
  <c r="A244" i="1"/>
  <c r="A298" i="1"/>
  <c r="A304" i="1"/>
  <c r="A310" i="1"/>
  <c r="C582" i="1"/>
  <c r="C659" i="1"/>
  <c r="O153" i="1"/>
  <c r="O442" i="1"/>
  <c r="A316" i="1"/>
  <c r="A417" i="1"/>
  <c r="A432" i="1"/>
  <c r="A467" i="1"/>
  <c r="C735" i="1"/>
  <c r="N947" i="1"/>
  <c r="O1289" i="1"/>
  <c r="A1610" i="1"/>
  <c r="N1676" i="1"/>
  <c r="C1972" i="1"/>
  <c r="N1077" i="1"/>
  <c r="N1073" i="1"/>
  <c r="O235" i="1"/>
  <c r="N1065" i="1"/>
  <c r="N295" i="1"/>
  <c r="N726" i="1"/>
  <c r="A436" i="1"/>
  <c r="C486" i="1"/>
  <c r="C929" i="1"/>
  <c r="C979" i="1"/>
  <c r="A1046" i="1"/>
  <c r="A1281" i="1"/>
  <c r="C1306" i="1"/>
  <c r="A1361" i="1"/>
  <c r="C1597" i="1"/>
  <c r="C1610" i="1"/>
  <c r="O1676" i="1"/>
  <c r="N47" i="1"/>
  <c r="A624" i="1"/>
  <c r="N672" i="1"/>
  <c r="A752" i="1"/>
  <c r="A943" i="1"/>
  <c r="C1046" i="1"/>
  <c r="O1089" i="1"/>
  <c r="O1114" i="1"/>
  <c r="A1230" i="1"/>
  <c r="C1281" i="1"/>
  <c r="C1405" i="1"/>
  <c r="A1467" i="1"/>
  <c r="C1798" i="1"/>
  <c r="N551" i="1"/>
  <c r="M980" i="1"/>
  <c r="A980" i="1" s="1"/>
  <c r="O1073" i="1"/>
  <c r="O176" i="1"/>
  <c r="P981" i="1"/>
  <c r="O86" i="1"/>
  <c r="A967" i="1"/>
  <c r="O1304" i="1"/>
  <c r="O412" i="1"/>
  <c r="N951" i="1"/>
  <c r="A47" i="1"/>
  <c r="O186" i="1"/>
  <c r="A660" i="1"/>
  <c r="A925" i="1"/>
  <c r="A1484" i="1"/>
  <c r="L389" i="1"/>
  <c r="P389" i="1" s="1"/>
  <c r="N176" i="1"/>
  <c r="N276" i="1"/>
  <c r="O1065" i="1"/>
  <c r="O658" i="1"/>
  <c r="A5" i="1"/>
  <c r="O222" i="1"/>
  <c r="A294" i="1"/>
  <c r="A538" i="1"/>
  <c r="C660" i="1"/>
  <c r="N752" i="1"/>
  <c r="A775" i="1"/>
  <c r="C925" i="1"/>
  <c r="C974" i="1"/>
  <c r="N1281" i="1"/>
  <c r="A1450" i="1"/>
  <c r="A1480" i="1"/>
  <c r="C1484" i="1"/>
  <c r="M1973" i="1"/>
  <c r="N1973" i="1" s="1"/>
  <c r="O764" i="1"/>
  <c r="N165" i="1"/>
  <c r="C676" i="1"/>
  <c r="A676" i="1"/>
  <c r="C927" i="1"/>
  <c r="A927" i="1"/>
  <c r="O969" i="1"/>
  <c r="A969" i="1"/>
  <c r="N293" i="1"/>
  <c r="A293" i="1"/>
  <c r="O543" i="1"/>
  <c r="A543" i="1"/>
  <c r="N744" i="1"/>
  <c r="M1564" i="1"/>
  <c r="O1564" i="1" s="1"/>
  <c r="N177" i="1"/>
  <c r="O183" i="1"/>
  <c r="N1072" i="1"/>
  <c r="O1072" i="1"/>
  <c r="M479" i="1"/>
  <c r="P479" i="1"/>
  <c r="N1092" i="1"/>
  <c r="C1092" i="1"/>
  <c r="A1092" i="1"/>
  <c r="O1092" i="1"/>
  <c r="O1488" i="1"/>
  <c r="C1488" i="1"/>
  <c r="A1488" i="1"/>
  <c r="N29" i="1"/>
  <c r="A29" i="1"/>
  <c r="O1370" i="1"/>
  <c r="C1370" i="1"/>
  <c r="A1370" i="1"/>
  <c r="N460" i="1"/>
  <c r="A460" i="1"/>
  <c r="M484" i="1"/>
  <c r="N484" i="1" s="1"/>
  <c r="O502" i="1"/>
  <c r="N560" i="1"/>
  <c r="O560" i="1"/>
  <c r="O793" i="1"/>
  <c r="N1269" i="1"/>
  <c r="N1298" i="1"/>
  <c r="A1320" i="1"/>
  <c r="O1320" i="1"/>
  <c r="N1320" i="1"/>
  <c r="C1399" i="1"/>
  <c r="A1399" i="1"/>
  <c r="O744" i="1"/>
  <c r="C799" i="1"/>
  <c r="A799" i="1"/>
  <c r="N1230" i="1"/>
  <c r="C1294" i="1"/>
  <c r="A1294" i="1"/>
  <c r="O1380" i="1"/>
  <c r="O799" i="1"/>
  <c r="N189" i="1"/>
  <c r="A189" i="1"/>
  <c r="N282" i="1"/>
  <c r="A282" i="1"/>
  <c r="N419" i="1"/>
  <c r="N457" i="1"/>
  <c r="O1326" i="1"/>
  <c r="C1326" i="1"/>
  <c r="A1326" i="1"/>
  <c r="A155" i="1"/>
  <c r="O184" i="1"/>
  <c r="A184" i="1"/>
  <c r="N246" i="1"/>
  <c r="O322" i="1"/>
  <c r="A322" i="1"/>
  <c r="O457" i="1"/>
  <c r="O730" i="1"/>
  <c r="A852" i="1"/>
  <c r="N955" i="1"/>
  <c r="C1468" i="1"/>
  <c r="O1468" i="1"/>
  <c r="A38" i="1"/>
  <c r="A143" i="1"/>
  <c r="N322" i="1"/>
  <c r="O449" i="1"/>
  <c r="A449" i="1"/>
  <c r="A528" i="1"/>
  <c r="O536" i="1"/>
  <c r="A536" i="1"/>
  <c r="N687" i="1"/>
  <c r="C687" i="1"/>
  <c r="A687" i="1"/>
  <c r="N789" i="1"/>
  <c r="A789" i="1"/>
  <c r="C852" i="1"/>
  <c r="M1952" i="1"/>
  <c r="N1952" i="1" s="1"/>
  <c r="P1952" i="1"/>
  <c r="O226" i="1"/>
  <c r="N226" i="1"/>
  <c r="O215" i="1"/>
  <c r="A802" i="1"/>
  <c r="N802" i="1"/>
  <c r="O1094" i="1"/>
  <c r="O1291" i="1"/>
  <c r="C1291" i="1"/>
  <c r="P1955" i="1"/>
  <c r="M1955" i="1"/>
  <c r="N1955" i="1" s="1"/>
  <c r="A105" i="1"/>
  <c r="N145" i="1"/>
  <c r="A145" i="1"/>
  <c r="O296" i="1"/>
  <c r="O404" i="1"/>
  <c r="A404" i="1"/>
  <c r="O633" i="1"/>
  <c r="C633" i="1"/>
  <c r="A633" i="1"/>
  <c r="N758" i="1"/>
  <c r="A758" i="1"/>
  <c r="A769" i="1"/>
  <c r="C769" i="1"/>
  <c r="O802" i="1"/>
  <c r="O1282" i="1"/>
  <c r="N1331" i="1"/>
  <c r="O1331" i="1"/>
  <c r="C1390" i="1"/>
  <c r="A1390" i="1"/>
  <c r="A1408" i="1"/>
  <c r="O1408" i="1"/>
  <c r="O478" i="1"/>
  <c r="A478" i="1"/>
  <c r="O526" i="1"/>
  <c r="A526" i="1"/>
  <c r="A931" i="1"/>
  <c r="C931" i="1"/>
  <c r="O971" i="1"/>
  <c r="C971" i="1"/>
  <c r="A971" i="1"/>
  <c r="N1109" i="1"/>
  <c r="A1109" i="1"/>
  <c r="O328" i="1"/>
  <c r="O652" i="1"/>
  <c r="N652" i="1"/>
  <c r="N773" i="1"/>
  <c r="O1109" i="1"/>
  <c r="A1481" i="1"/>
  <c r="O1481" i="1"/>
  <c r="N1667" i="1"/>
  <c r="C1667" i="1"/>
  <c r="P1836" i="1"/>
  <c r="M1836" i="1"/>
  <c r="C1836" i="1" s="1"/>
  <c r="O1530" i="1"/>
  <c r="A1530" i="1"/>
  <c r="O524" i="1"/>
  <c r="A524" i="1"/>
  <c r="N1082" i="1"/>
  <c r="A1082" i="1"/>
  <c r="C779" i="1"/>
  <c r="O779" i="1"/>
  <c r="N1098" i="1"/>
  <c r="A1098" i="1"/>
  <c r="N215" i="1"/>
  <c r="N674" i="1"/>
  <c r="C674" i="1"/>
  <c r="A674" i="1"/>
  <c r="N296" i="1"/>
  <c r="O567" i="1"/>
  <c r="A567" i="1"/>
  <c r="N302" i="1"/>
  <c r="A302" i="1"/>
  <c r="O948" i="1"/>
  <c r="N948" i="1"/>
  <c r="C996" i="1"/>
  <c r="A996" i="1"/>
  <c r="C1066" i="1"/>
  <c r="O1273" i="1"/>
  <c r="A1273" i="1"/>
  <c r="P1808" i="1"/>
  <c r="M1808" i="1"/>
  <c r="N1808" i="1" s="1"/>
  <c r="O350" i="1"/>
  <c r="A350" i="1"/>
  <c r="O1303" i="1"/>
  <c r="A1303" i="1"/>
  <c r="O564" i="1"/>
  <c r="N219" i="1"/>
  <c r="A219" i="1"/>
  <c r="N1085" i="1"/>
  <c r="A1085" i="1"/>
  <c r="O553" i="1"/>
  <c r="A553" i="1"/>
  <c r="N1105" i="1"/>
  <c r="A1105" i="1"/>
  <c r="A1160" i="1"/>
  <c r="C1160" i="1"/>
  <c r="N174" i="1"/>
  <c r="N553" i="1"/>
  <c r="N388" i="1"/>
  <c r="A388" i="1"/>
  <c r="O1611" i="1"/>
  <c r="C1611" i="1"/>
  <c r="O56" i="1"/>
  <c r="A56" i="1"/>
  <c r="O1082" i="1"/>
  <c r="N779" i="1"/>
  <c r="N1282" i="1"/>
  <c r="A35" i="1"/>
  <c r="A76" i="1"/>
  <c r="A135" i="1"/>
  <c r="A286" i="1"/>
  <c r="O302" i="1"/>
  <c r="N921" i="1"/>
  <c r="O921" i="1"/>
  <c r="A1045" i="1"/>
  <c r="C1045" i="1"/>
  <c r="N1045" i="1"/>
  <c r="A1115" i="1"/>
  <c r="N1273" i="1"/>
  <c r="O1324" i="1"/>
  <c r="A1324" i="1"/>
  <c r="M1679" i="1"/>
  <c r="O1679" i="1" s="1"/>
  <c r="P1679" i="1"/>
  <c r="N555" i="1"/>
  <c r="A555" i="1"/>
  <c r="O555" i="1"/>
  <c r="O1568" i="1"/>
  <c r="A1568" i="1"/>
  <c r="N286" i="1"/>
  <c r="O959" i="1"/>
  <c r="C959" i="1"/>
  <c r="O1115" i="1"/>
  <c r="O138" i="1"/>
  <c r="A138" i="1"/>
  <c r="N49" i="1"/>
  <c r="N61" i="1"/>
  <c r="A61" i="1"/>
  <c r="O362" i="1"/>
  <c r="C1375" i="1"/>
  <c r="O1375" i="1"/>
  <c r="N1744" i="1"/>
  <c r="C1744" i="1"/>
  <c r="A1744" i="1"/>
  <c r="O50" i="1"/>
  <c r="A50" i="1"/>
  <c r="N243" i="1"/>
  <c r="A243" i="1"/>
  <c r="N920" i="1"/>
  <c r="O243" i="1"/>
  <c r="O627" i="1"/>
  <c r="A627" i="1"/>
  <c r="N1057" i="1"/>
  <c r="C1057" i="1"/>
  <c r="A1057" i="1"/>
  <c r="M1760" i="1"/>
  <c r="N1760" i="1" s="1"/>
  <c r="N627" i="1"/>
  <c r="C869" i="1"/>
  <c r="A869" i="1"/>
  <c r="A1457" i="1"/>
  <c r="O1457" i="1"/>
  <c r="A87" i="1"/>
  <c r="A82" i="1"/>
  <c r="O297" i="1"/>
  <c r="A297" i="1"/>
  <c r="N429" i="1"/>
  <c r="O436" i="1"/>
  <c r="A502" i="1"/>
  <c r="N521" i="1"/>
  <c r="O521" i="1"/>
  <c r="A564" i="1"/>
  <c r="N689" i="1"/>
  <c r="O689" i="1"/>
  <c r="O809" i="1"/>
  <c r="C809" i="1"/>
  <c r="A809" i="1"/>
  <c r="M874" i="1"/>
  <c r="P874" i="1"/>
  <c r="N1111" i="1"/>
  <c r="A1111" i="1"/>
  <c r="C1115" i="1"/>
  <c r="A1617" i="1"/>
  <c r="P1864" i="1"/>
  <c r="C907" i="1"/>
  <c r="M1668" i="1"/>
  <c r="N1668" i="1" s="1"/>
  <c r="M1737" i="1"/>
  <c r="O1737" i="1" s="1"/>
  <c r="P1873" i="1"/>
  <c r="O66" i="1"/>
  <c r="N749" i="1"/>
  <c r="N1314" i="1"/>
  <c r="N36" i="1"/>
  <c r="A97" i="1"/>
  <c r="A103" i="1"/>
  <c r="A108" i="1"/>
  <c r="N158" i="1"/>
  <c r="O196" i="1"/>
  <c r="N218" i="1"/>
  <c r="N234" i="1"/>
  <c r="N244" i="1"/>
  <c r="N249" i="1"/>
  <c r="A267" i="1"/>
  <c r="O283" i="1"/>
  <c r="N294" i="1"/>
  <c r="N298" i="1"/>
  <c r="O374" i="1"/>
  <c r="A405" i="1"/>
  <c r="N431" i="1"/>
  <c r="A452" i="1"/>
  <c r="A456" i="1"/>
  <c r="N653" i="1"/>
  <c r="A658" i="1"/>
  <c r="A738" i="1"/>
  <c r="O775" i="1"/>
  <c r="A811" i="1"/>
  <c r="A922" i="1"/>
  <c r="A926" i="1"/>
  <c r="A950" i="1"/>
  <c r="O953" i="1"/>
  <c r="M990" i="1"/>
  <c r="O990" i="1" s="1"/>
  <c r="C1084" i="1"/>
  <c r="A1110" i="1"/>
  <c r="N1267" i="1"/>
  <c r="A1276" i="1"/>
  <c r="A1293" i="1"/>
  <c r="O1389" i="1"/>
  <c r="C1400" i="1"/>
  <c r="A1493" i="1"/>
  <c r="A1547" i="1"/>
  <c r="O961" i="1"/>
  <c r="A8" i="1"/>
  <c r="A31" i="1"/>
  <c r="O36" i="1"/>
  <c r="A181" i="1"/>
  <c r="O218" i="1"/>
  <c r="O249" i="1"/>
  <c r="A273" i="1"/>
  <c r="A435" i="1"/>
  <c r="N527" i="1"/>
  <c r="C658" i="1"/>
  <c r="A682" i="1"/>
  <c r="C738" i="1"/>
  <c r="A747" i="1"/>
  <c r="A786" i="1"/>
  <c r="N904" i="1"/>
  <c r="C922" i="1"/>
  <c r="C950" i="1"/>
  <c r="C1110" i="1"/>
  <c r="C1172" i="1"/>
  <c r="A1177" i="1"/>
  <c r="C1272" i="1"/>
  <c r="C1276" i="1"/>
  <c r="C1293" i="1"/>
  <c r="A1306" i="1"/>
  <c r="A1386" i="1"/>
  <c r="O1403" i="1"/>
  <c r="O1489" i="1"/>
  <c r="C1547" i="1"/>
  <c r="C1869" i="1"/>
  <c r="M1669" i="1"/>
  <c r="N1669" i="1" s="1"/>
  <c r="O107" i="1"/>
  <c r="N330" i="1"/>
  <c r="N349" i="1"/>
  <c r="O413" i="1"/>
  <c r="M486" i="1"/>
  <c r="A486" i="1" s="1"/>
  <c r="M1824" i="1"/>
  <c r="O1824" i="1" s="1"/>
  <c r="M1956" i="1"/>
  <c r="O1956" i="1" s="1"/>
  <c r="N953" i="1"/>
  <c r="O1296" i="1"/>
  <c r="P1868" i="1"/>
  <c r="M1909" i="1"/>
  <c r="C1909" i="1" s="1"/>
  <c r="A69" i="1"/>
  <c r="A159" i="1"/>
  <c r="N164" i="1"/>
  <c r="A208" i="1"/>
  <c r="A224" i="1"/>
  <c r="A256" i="1"/>
  <c r="N346" i="1"/>
  <c r="N445" i="1"/>
  <c r="O558" i="1"/>
  <c r="C666" i="1"/>
  <c r="C682" i="1"/>
  <c r="A766" i="1"/>
  <c r="O811" i="1"/>
  <c r="O62" i="1"/>
  <c r="N417" i="1"/>
  <c r="N441" i="1"/>
  <c r="N634" i="1"/>
  <c r="N860" i="1"/>
  <c r="M1677" i="1"/>
  <c r="O1677" i="1" s="1"/>
  <c r="N374" i="1"/>
  <c r="N542" i="1"/>
  <c r="O634" i="1"/>
  <c r="O860" i="1"/>
  <c r="N120" i="1"/>
  <c r="N405" i="1"/>
  <c r="O452" i="1"/>
  <c r="O786" i="1"/>
  <c r="N939" i="1"/>
  <c r="N950" i="1"/>
  <c r="N975" i="1"/>
  <c r="P985" i="1"/>
  <c r="A1061" i="1"/>
  <c r="C1077" i="1"/>
  <c r="C1117" i="1"/>
  <c r="C1122" i="1"/>
  <c r="O1177" i="1"/>
  <c r="N1293" i="1"/>
  <c r="O1493" i="1"/>
  <c r="O1116" i="1"/>
  <c r="O1449" i="1"/>
  <c r="A858" i="1"/>
  <c r="N919" i="1"/>
  <c r="A947" i="1"/>
  <c r="P1415" i="1"/>
  <c r="O1442" i="1"/>
  <c r="A1459" i="1"/>
  <c r="P1547" i="1"/>
  <c r="M1959" i="1"/>
  <c r="A1959" i="1" s="1"/>
  <c r="O146" i="1"/>
  <c r="A146" i="1"/>
  <c r="N117" i="1"/>
  <c r="N389" i="1"/>
  <c r="A389" i="1"/>
  <c r="N784" i="1"/>
  <c r="N1079" i="1"/>
  <c r="A1079" i="1"/>
  <c r="C1079" i="1"/>
  <c r="N239" i="1"/>
  <c r="O239" i="1"/>
  <c r="N426" i="1"/>
  <c r="O546" i="1"/>
  <c r="A546" i="1"/>
  <c r="O1607" i="1"/>
  <c r="C1607" i="1"/>
  <c r="A1607" i="1"/>
  <c r="C1277" i="1"/>
  <c r="A1277" i="1"/>
  <c r="N46" i="1"/>
  <c r="O46" i="1"/>
  <c r="N223" i="1"/>
  <c r="O223" i="1"/>
  <c r="N361" i="1"/>
  <c r="N624" i="1"/>
  <c r="O687" i="1"/>
  <c r="N159" i="1"/>
  <c r="N313" i="1"/>
  <c r="O313" i="1"/>
  <c r="N866" i="1"/>
  <c r="A866" i="1"/>
  <c r="O21" i="1"/>
  <c r="A21" i="1"/>
  <c r="N1060" i="1"/>
  <c r="O1060" i="1"/>
  <c r="C1060" i="1"/>
  <c r="O1225" i="1"/>
  <c r="O59" i="1"/>
  <c r="N248" i="1"/>
  <c r="A248" i="1"/>
  <c r="O26" i="1"/>
  <c r="N26" i="1"/>
  <c r="N67" i="1"/>
  <c r="O662" i="1"/>
  <c r="C662" i="1"/>
  <c r="O188" i="1"/>
  <c r="N188" i="1"/>
  <c r="N334" i="1"/>
  <c r="A334" i="1"/>
  <c r="O342" i="1"/>
  <c r="A359" i="1"/>
  <c r="O359" i="1"/>
  <c r="A408" i="1"/>
  <c r="O408" i="1"/>
  <c r="O529" i="1"/>
  <c r="N529" i="1"/>
  <c r="N619" i="1"/>
  <c r="A619" i="1"/>
  <c r="A767" i="1"/>
  <c r="C767" i="1"/>
  <c r="O767" i="1"/>
  <c r="N809" i="1"/>
  <c r="N907" i="1"/>
  <c r="O787" i="1"/>
  <c r="N787" i="1"/>
  <c r="N469" i="1"/>
  <c r="N88" i="1"/>
  <c r="N946" i="1"/>
  <c r="O264" i="1"/>
  <c r="A264" i="1"/>
  <c r="N264" i="1"/>
  <c r="N443" i="1"/>
  <c r="O443" i="1"/>
  <c r="N1229" i="1"/>
  <c r="C903" i="1"/>
  <c r="A903" i="1"/>
  <c r="N104" i="1"/>
  <c r="A104" i="1"/>
  <c r="N805" i="1"/>
  <c r="C805" i="1"/>
  <c r="A805" i="1"/>
  <c r="N59" i="1"/>
  <c r="O432" i="1"/>
  <c r="N520" i="1"/>
  <c r="A688" i="1"/>
  <c r="O688" i="1"/>
  <c r="N688" i="1"/>
  <c r="C688" i="1"/>
  <c r="M1823" i="1"/>
  <c r="O1823" i="1" s="1"/>
  <c r="A148" i="1"/>
  <c r="O148" i="1"/>
  <c r="O415" i="1"/>
  <c r="O523" i="1"/>
  <c r="C630" i="1"/>
  <c r="O630" i="1"/>
  <c r="N630" i="1"/>
  <c r="A630" i="1"/>
  <c r="N1054" i="1"/>
  <c r="O1054" i="1"/>
  <c r="C1054" i="1"/>
  <c r="M1807" i="1"/>
  <c r="C1807" i="1" s="1"/>
  <c r="A64" i="1"/>
  <c r="N140" i="1"/>
  <c r="O140" i="1"/>
  <c r="N148" i="1"/>
  <c r="A18" i="1"/>
  <c r="N22" i="1"/>
  <c r="O44" i="1"/>
  <c r="A44" i="1"/>
  <c r="O96" i="1"/>
  <c r="N128" i="1"/>
  <c r="A165" i="1"/>
  <c r="A174" i="1"/>
  <c r="N181" i="1"/>
  <c r="N253" i="1"/>
  <c r="O253" i="1"/>
  <c r="A262" i="1"/>
  <c r="O262" i="1"/>
  <c r="N359" i="1"/>
  <c r="N408" i="1"/>
  <c r="A411" i="1"/>
  <c r="O411" i="1"/>
  <c r="O447" i="1"/>
  <c r="A447" i="1"/>
  <c r="N480" i="1"/>
  <c r="A480" i="1"/>
  <c r="O619" i="1"/>
  <c r="N767" i="1"/>
  <c r="A1041" i="1"/>
  <c r="C1041" i="1"/>
  <c r="O1041" i="1"/>
  <c r="N1041" i="1"/>
  <c r="N1096" i="1"/>
  <c r="O1096" i="1"/>
  <c r="C1096" i="1"/>
  <c r="A1096" i="1"/>
  <c r="C1178" i="1"/>
  <c r="A1178" i="1"/>
  <c r="O1178" i="1"/>
  <c r="N1178" i="1"/>
  <c r="C1478" i="1"/>
  <c r="O972" i="1"/>
  <c r="A972" i="1"/>
  <c r="M1666" i="1"/>
  <c r="O1666" i="1" s="1"/>
  <c r="P1666" i="1"/>
  <c r="O784" i="1"/>
  <c r="N203" i="1"/>
  <c r="A203" i="1"/>
  <c r="O308" i="1"/>
  <c r="O1948" i="1"/>
  <c r="A1948" i="1"/>
  <c r="C1948" i="1"/>
  <c r="A191" i="1"/>
  <c r="N191" i="1"/>
  <c r="N371" i="1"/>
  <c r="A671" i="1"/>
  <c r="C671" i="1"/>
  <c r="O418" i="1"/>
  <c r="A418" i="1"/>
  <c r="C1271" i="1"/>
  <c r="A1271" i="1"/>
  <c r="N348" i="1"/>
  <c r="A348" i="1"/>
  <c r="O421" i="1"/>
  <c r="O671" i="1"/>
  <c r="A1483" i="1"/>
  <c r="C1483" i="1"/>
  <c r="O104" i="1"/>
  <c r="N184" i="1"/>
  <c r="O290" i="1"/>
  <c r="A290" i="1"/>
  <c r="N1071" i="1"/>
  <c r="A1071" i="1"/>
  <c r="C1071" i="1"/>
  <c r="N173" i="1"/>
  <c r="A173" i="1"/>
  <c r="O241" i="1"/>
  <c r="A241" i="1"/>
  <c r="N415" i="1"/>
  <c r="M1746" i="1"/>
  <c r="C1746" i="1" s="1"/>
  <c r="P1746" i="1"/>
  <c r="N72" i="1"/>
  <c r="O72" i="1"/>
  <c r="N241" i="1"/>
  <c r="O928" i="1"/>
  <c r="C928" i="1"/>
  <c r="A928" i="1"/>
  <c r="N928" i="1"/>
  <c r="O77" i="1"/>
  <c r="N77" i="1"/>
  <c r="O114" i="1"/>
  <c r="N114" i="1"/>
  <c r="A114" i="1"/>
  <c r="O40" i="1"/>
  <c r="A40" i="1"/>
  <c r="O124" i="1"/>
  <c r="A124" i="1"/>
  <c r="O128" i="1"/>
  <c r="A185" i="1"/>
  <c r="O185" i="1"/>
  <c r="N185" i="1"/>
  <c r="A222" i="1"/>
  <c r="A245" i="1"/>
  <c r="N245" i="1"/>
  <c r="N262" i="1"/>
  <c r="N266" i="1"/>
  <c r="N319" i="1"/>
  <c r="A319" i="1"/>
  <c r="O352" i="1"/>
  <c r="N352" i="1"/>
  <c r="N411" i="1"/>
  <c r="O477" i="1"/>
  <c r="O480" i="1"/>
  <c r="N656" i="1"/>
  <c r="O656" i="1"/>
  <c r="A794" i="1"/>
  <c r="C794" i="1"/>
  <c r="M995" i="1"/>
  <c r="A1051" i="1"/>
  <c r="N1051" i="1"/>
  <c r="O1051" i="1"/>
  <c r="C1051" i="1"/>
  <c r="O545" i="1"/>
  <c r="A545" i="1"/>
  <c r="P818" i="1"/>
  <c r="K819" i="1"/>
  <c r="L819" i="1" s="1"/>
  <c r="N57" i="1"/>
  <c r="O57" i="1"/>
  <c r="A565" i="1"/>
  <c r="O565" i="1"/>
  <c r="N565" i="1"/>
  <c r="O367" i="1"/>
  <c r="A367" i="1"/>
  <c r="O1392" i="1"/>
  <c r="A1392" i="1"/>
  <c r="A321" i="1"/>
  <c r="O321" i="1"/>
  <c r="O426" i="1"/>
  <c r="O677" i="1"/>
  <c r="C677" i="1"/>
  <c r="A677" i="1"/>
  <c r="O1290" i="1"/>
  <c r="C1290" i="1"/>
  <c r="O203" i="1"/>
  <c r="N525" i="1"/>
  <c r="O769" i="1"/>
  <c r="N1076" i="1"/>
  <c r="O1076" i="1"/>
  <c r="C1076" i="1"/>
  <c r="A1076" i="1"/>
  <c r="N1277" i="1"/>
  <c r="O289" i="1"/>
  <c r="N437" i="1"/>
  <c r="O525" i="1"/>
  <c r="C724" i="1"/>
  <c r="A724" i="1"/>
  <c r="O724" i="1"/>
  <c r="N724" i="1"/>
  <c r="C937" i="1"/>
  <c r="O937" i="1"/>
  <c r="O1287" i="1"/>
  <c r="A1287" i="1"/>
  <c r="O216" i="1"/>
  <c r="N216" i="1"/>
  <c r="N1287" i="1"/>
  <c r="P1870" i="1"/>
  <c r="M1001" i="1"/>
  <c r="O1001" i="1" s="1"/>
  <c r="P1001" i="1"/>
  <c r="N1086" i="1"/>
  <c r="O1086" i="1"/>
  <c r="C1086" i="1"/>
  <c r="A1086" i="1"/>
  <c r="L1233" i="1"/>
  <c r="P1233" i="1" s="1"/>
  <c r="M1233" i="1"/>
  <c r="O1233" i="1" s="1"/>
  <c r="A1492" i="1"/>
  <c r="C1492" i="1"/>
  <c r="O261" i="1"/>
  <c r="A261" i="1"/>
  <c r="O1271" i="1"/>
  <c r="O11" i="1"/>
  <c r="A11" i="1"/>
  <c r="O269" i="1"/>
  <c r="O759" i="1"/>
  <c r="O911" i="1"/>
  <c r="A911" i="1"/>
  <c r="C1268" i="1"/>
  <c r="A1268" i="1"/>
  <c r="P1801" i="1"/>
  <c r="M1801" i="1"/>
  <c r="A1801" i="1" s="1"/>
  <c r="N342" i="1"/>
  <c r="O459" i="1"/>
  <c r="N459" i="1"/>
  <c r="A459" i="1"/>
  <c r="O258" i="1"/>
  <c r="A258" i="1"/>
  <c r="N323" i="1"/>
  <c r="O323" i="1"/>
  <c r="O18" i="1"/>
  <c r="A49" i="1"/>
  <c r="A53" i="1"/>
  <c r="A102" i="1"/>
  <c r="O120" i="1"/>
  <c r="N161" i="1"/>
  <c r="O234" i="1"/>
  <c r="N439" i="1"/>
  <c r="A439" i="1"/>
  <c r="N545" i="1"/>
  <c r="O552" i="1"/>
  <c r="A552" i="1"/>
  <c r="A558" i="1"/>
  <c r="O790" i="1"/>
  <c r="A790" i="1"/>
  <c r="O794" i="1"/>
  <c r="O810" i="1"/>
  <c r="C810" i="1"/>
  <c r="A810" i="1"/>
  <c r="O908" i="1"/>
  <c r="N908" i="1"/>
  <c r="C908" i="1"/>
  <c r="A908" i="1"/>
  <c r="N1038" i="1"/>
  <c r="A1038" i="1"/>
  <c r="C1038" i="1"/>
  <c r="O1448" i="1"/>
  <c r="A1448" i="1"/>
  <c r="P992" i="1"/>
  <c r="M992" i="1"/>
  <c r="N1059" i="1"/>
  <c r="C1059" i="1"/>
  <c r="A1059" i="1"/>
  <c r="N680" i="1"/>
  <c r="C680" i="1"/>
  <c r="A680" i="1"/>
  <c r="O1088" i="1"/>
  <c r="N308" i="1"/>
  <c r="A332" i="1"/>
  <c r="N332" i="1"/>
  <c r="O332" i="1"/>
  <c r="A1113" i="1"/>
  <c r="O1113" i="1"/>
  <c r="N1327" i="1"/>
  <c r="N522" i="1"/>
  <c r="A522" i="1"/>
  <c r="A562" i="1"/>
  <c r="O562" i="1"/>
  <c r="N562" i="1"/>
  <c r="N769" i="1"/>
  <c r="N84" i="1"/>
  <c r="O84" i="1"/>
  <c r="O207" i="1"/>
  <c r="O966" i="1"/>
  <c r="A966" i="1"/>
  <c r="N89" i="1"/>
  <c r="O89" i="1"/>
  <c r="A89" i="1"/>
  <c r="O117" i="1"/>
  <c r="O361" i="1"/>
  <c r="A212" i="1"/>
  <c r="O212" i="1"/>
  <c r="N131" i="1"/>
  <c r="A131" i="1"/>
  <c r="N187" i="1"/>
  <c r="N1271" i="1"/>
  <c r="N118" i="1"/>
  <c r="O118" i="1"/>
  <c r="A118" i="1"/>
  <c r="N424" i="1"/>
  <c r="N759" i="1"/>
  <c r="N143" i="1"/>
  <c r="N204" i="1"/>
  <c r="O204" i="1"/>
  <c r="N261" i="1"/>
  <c r="O1492" i="1"/>
  <c r="N30" i="1"/>
  <c r="O282" i="1"/>
  <c r="A801" i="1"/>
  <c r="O801" i="1"/>
  <c r="N801" i="1"/>
  <c r="C801" i="1"/>
  <c r="O1483" i="1"/>
  <c r="N206" i="1"/>
  <c r="A206" i="1"/>
  <c r="O210" i="1"/>
  <c r="A210" i="1"/>
  <c r="N238" i="1"/>
  <c r="O238" i="1"/>
  <c r="N303" i="1"/>
  <c r="A303" i="1"/>
  <c r="C389" i="1"/>
  <c r="A406" i="1"/>
  <c r="O406" i="1"/>
  <c r="A568" i="1"/>
  <c r="O568" i="1"/>
  <c r="A787" i="1"/>
  <c r="A1088" i="1"/>
  <c r="C1606" i="1"/>
  <c r="A1606" i="1"/>
  <c r="O1606" i="1"/>
  <c r="O162" i="1"/>
  <c r="A312" i="1"/>
  <c r="O312" i="1"/>
  <c r="O1059" i="1"/>
  <c r="O680" i="1"/>
  <c r="N364" i="1"/>
  <c r="O1528" i="1"/>
  <c r="A1528" i="1"/>
  <c r="C640" i="1"/>
  <c r="A640" i="1"/>
  <c r="O640" i="1"/>
  <c r="O1277" i="1"/>
  <c r="N151" i="1"/>
  <c r="O151" i="1"/>
  <c r="N421" i="1"/>
  <c r="N640" i="1"/>
  <c r="N937" i="1"/>
  <c r="A305" i="1"/>
  <c r="O305" i="1"/>
  <c r="A252" i="1"/>
  <c r="O252" i="1"/>
  <c r="O348" i="1"/>
  <c r="N763" i="1"/>
  <c r="O763" i="1"/>
  <c r="A823" i="1"/>
  <c r="C823" i="1"/>
  <c r="O823" i="1"/>
  <c r="N290" i="1"/>
  <c r="O355" i="1"/>
  <c r="N685" i="1"/>
  <c r="A685" i="1"/>
  <c r="C685" i="1"/>
  <c r="N823" i="1"/>
  <c r="M1866" i="1"/>
  <c r="O1866" i="1" s="1"/>
  <c r="P1866" i="1"/>
  <c r="N17" i="1"/>
  <c r="O338" i="1"/>
  <c r="A338" i="1"/>
  <c r="O214" i="1"/>
  <c r="A214" i="1"/>
  <c r="A41" i="1"/>
  <c r="A57" i="1"/>
  <c r="N45" i="1"/>
  <c r="A116" i="1"/>
  <c r="A121" i="1"/>
  <c r="A129" i="1"/>
  <c r="N129" i="1"/>
  <c r="O133" i="1"/>
  <c r="N133" i="1"/>
  <c r="O206" i="1"/>
  <c r="N210" i="1"/>
  <c r="O303" i="1"/>
  <c r="A370" i="1"/>
  <c r="O370" i="1"/>
  <c r="N370" i="1"/>
  <c r="N406" i="1"/>
  <c r="N442" i="1"/>
  <c r="N448" i="1"/>
  <c r="A448" i="1"/>
  <c r="O539" i="1"/>
  <c r="A539" i="1"/>
  <c r="N568" i="1"/>
  <c r="A784" i="1"/>
  <c r="C787" i="1"/>
  <c r="N958" i="1"/>
  <c r="C1088" i="1"/>
  <c r="N1106" i="1"/>
  <c r="O1106" i="1"/>
  <c r="C1106" i="1"/>
  <c r="A1567" i="1"/>
  <c r="C1567" i="1"/>
  <c r="M1665" i="1"/>
  <c r="C1665" i="1" s="1"/>
  <c r="O28" i="1"/>
  <c r="A28" i="1"/>
  <c r="O32" i="1"/>
  <c r="A32" i="1"/>
  <c r="A79" i="1"/>
  <c r="A88" i="1"/>
  <c r="A125" i="1"/>
  <c r="O125" i="1"/>
  <c r="A154" i="1"/>
  <c r="N194" i="1"/>
  <c r="A194" i="1"/>
  <c r="O198" i="1"/>
  <c r="A198" i="1"/>
  <c r="A239" i="1"/>
  <c r="A409" i="1"/>
  <c r="N409" i="1"/>
  <c r="O409" i="1"/>
  <c r="N481" i="1"/>
  <c r="A481" i="1"/>
  <c r="O533" i="1"/>
  <c r="A533" i="1"/>
  <c r="A946" i="1"/>
  <c r="C972" i="1"/>
  <c r="O1075" i="1"/>
  <c r="C1075" i="1"/>
  <c r="C1392" i="1"/>
  <c r="K1675" i="1"/>
  <c r="M1675" i="1" s="1"/>
  <c r="P1669" i="1"/>
  <c r="K1761" i="1"/>
  <c r="P1760" i="1"/>
  <c r="C678" i="1"/>
  <c r="N678" i="1"/>
  <c r="N748" i="1"/>
  <c r="O748" i="1"/>
  <c r="C774" i="1"/>
  <c r="A774" i="1"/>
  <c r="O795" i="1"/>
  <c r="A795" i="1"/>
  <c r="N806" i="1"/>
  <c r="O806" i="1"/>
  <c r="N1080" i="1"/>
  <c r="C1080" i="1"/>
  <c r="A1080" i="1"/>
  <c r="N1275" i="1"/>
  <c r="O1275" i="1"/>
  <c r="A14" i="1"/>
  <c r="A81" i="1"/>
  <c r="A144" i="1"/>
  <c r="A166" i="1"/>
  <c r="A182" i="1"/>
  <c r="N365" i="1"/>
  <c r="A365" i="1"/>
  <c r="A425" i="1"/>
  <c r="A550" i="1"/>
  <c r="O678" i="1"/>
  <c r="A732" i="1"/>
  <c r="A739" i="1"/>
  <c r="C742" i="1"/>
  <c r="O742" i="1"/>
  <c r="O770" i="1"/>
  <c r="A770" i="1"/>
  <c r="N774" i="1"/>
  <c r="A781" i="1"/>
  <c r="O781" i="1"/>
  <c r="N781" i="1"/>
  <c r="N795" i="1"/>
  <c r="A870" i="1"/>
  <c r="N931" i="1"/>
  <c r="N934" i="1"/>
  <c r="M983" i="1"/>
  <c r="C983" i="1" s="1"/>
  <c r="O1057" i="1"/>
  <c r="O1080" i="1"/>
  <c r="N1118" i="1"/>
  <c r="A1118" i="1"/>
  <c r="C1118" i="1"/>
  <c r="A1174" i="1"/>
  <c r="N1174" i="1"/>
  <c r="C644" i="1"/>
  <c r="N644" i="1"/>
  <c r="N785" i="1"/>
  <c r="A785" i="1"/>
  <c r="A824" i="1"/>
  <c r="N824" i="1"/>
  <c r="C824" i="1"/>
  <c r="A876" i="1"/>
  <c r="O876" i="1"/>
  <c r="N1048" i="1"/>
  <c r="C1048" i="1"/>
  <c r="A1048" i="1"/>
  <c r="O1048" i="1"/>
  <c r="P1161" i="1"/>
  <c r="K1162" i="1"/>
  <c r="L1162" i="1" s="1"/>
  <c r="N1321" i="1"/>
  <c r="A1321" i="1"/>
  <c r="A347" i="1"/>
  <c r="O347" i="1"/>
  <c r="N347" i="1"/>
  <c r="N425" i="1"/>
  <c r="N455" i="1"/>
  <c r="N535" i="1"/>
  <c r="A535" i="1"/>
  <c r="O732" i="1"/>
  <c r="N739" i="1"/>
  <c r="C757" i="1"/>
  <c r="A757" i="1"/>
  <c r="N764" i="1"/>
  <c r="A764" i="1"/>
  <c r="O771" i="1"/>
  <c r="C771" i="1"/>
  <c r="A771" i="1"/>
  <c r="A804" i="1"/>
  <c r="N807" i="1"/>
  <c r="A807" i="1"/>
  <c r="O824" i="1"/>
  <c r="N876" i="1"/>
  <c r="M1161" i="1"/>
  <c r="C1161" i="1" s="1"/>
  <c r="A1175" i="1"/>
  <c r="C1175" i="1"/>
  <c r="O1175" i="1"/>
  <c r="N1231" i="1"/>
  <c r="C1231" i="1"/>
  <c r="A1231" i="1"/>
  <c r="N1292" i="1"/>
  <c r="O532" i="1"/>
  <c r="A532" i="1"/>
  <c r="O535" i="1"/>
  <c r="A547" i="1"/>
  <c r="N547" i="1"/>
  <c r="A657" i="1"/>
  <c r="O657" i="1"/>
  <c r="O753" i="1"/>
  <c r="C753" i="1"/>
  <c r="O909" i="1"/>
  <c r="N909" i="1"/>
  <c r="C909" i="1"/>
  <c r="A909" i="1"/>
  <c r="C1042" i="1"/>
  <c r="O1042" i="1"/>
  <c r="O1466" i="1"/>
  <c r="N583" i="1"/>
  <c r="C583" i="1"/>
  <c r="A583" i="1"/>
  <c r="O651" i="1"/>
  <c r="A651" i="1"/>
  <c r="N657" i="1"/>
  <c r="O736" i="1"/>
  <c r="N736" i="1"/>
  <c r="N753" i="1"/>
  <c r="N782" i="1"/>
  <c r="N902" i="1"/>
  <c r="A902" i="1"/>
  <c r="N977" i="1"/>
  <c r="M1000" i="1"/>
  <c r="C1000" i="1" s="1"/>
  <c r="N1318" i="1"/>
  <c r="O1318" i="1"/>
  <c r="C1318" i="1"/>
  <c r="M1961" i="1"/>
  <c r="N1961" i="1" s="1"/>
  <c r="O1970" i="1"/>
  <c r="C1970" i="1"/>
  <c r="A1970" i="1"/>
  <c r="N163" i="1"/>
  <c r="N27" i="1"/>
  <c r="O263" i="1"/>
  <c r="A183" i="1"/>
  <c r="A233" i="1"/>
  <c r="N251" i="1"/>
  <c r="N279" i="1"/>
  <c r="A279" i="1"/>
  <c r="N287" i="1"/>
  <c r="O287" i="1"/>
  <c r="N306" i="1"/>
  <c r="N366" i="1"/>
  <c r="L381" i="1"/>
  <c r="K382" i="1" s="1"/>
  <c r="C382" i="1" s="1"/>
  <c r="M381" i="1"/>
  <c r="N381" i="1" s="1"/>
  <c r="N407" i="1"/>
  <c r="O461" i="1"/>
  <c r="N464" i="1"/>
  <c r="O464" i="1"/>
  <c r="C479" i="1"/>
  <c r="N544" i="1"/>
  <c r="L583" i="1"/>
  <c r="K584" i="1" s="1"/>
  <c r="L584" i="1" s="1"/>
  <c r="N648" i="1"/>
  <c r="A670" i="1"/>
  <c r="O670" i="1"/>
  <c r="L692" i="1"/>
  <c r="N743" i="1"/>
  <c r="C743" i="1"/>
  <c r="O761" i="1"/>
  <c r="A761" i="1"/>
  <c r="N761" i="1"/>
  <c r="O782" i="1"/>
  <c r="N804" i="1"/>
  <c r="O850" i="1"/>
  <c r="C850" i="1"/>
  <c r="O926" i="1"/>
  <c r="N926" i="1"/>
  <c r="O932" i="1"/>
  <c r="N932" i="1"/>
  <c r="O935" i="1"/>
  <c r="P989" i="1"/>
  <c r="M989" i="1"/>
  <c r="N989" i="1" s="1"/>
  <c r="L1874" i="1"/>
  <c r="P1874" i="1" s="1"/>
  <c r="M1874" i="1"/>
  <c r="O1874" i="1" s="1"/>
  <c r="P1970" i="1"/>
  <c r="N19" i="1"/>
  <c r="N182" i="1"/>
  <c r="N39" i="1"/>
  <c r="N54" i="1"/>
  <c r="O208" i="1"/>
  <c r="O69" i="1"/>
  <c r="N73" i="1"/>
  <c r="O110" i="1"/>
  <c r="O201" i="1"/>
  <c r="N58" i="1"/>
  <c r="A70" i="1"/>
  <c r="N90" i="1"/>
  <c r="N103" i="1"/>
  <c r="A111" i="1"/>
  <c r="N115" i="1"/>
  <c r="O123" i="1"/>
  <c r="N149" i="1"/>
  <c r="O251" i="1"/>
  <c r="O306" i="1"/>
  <c r="O326" i="1"/>
  <c r="O337" i="1"/>
  <c r="N337" i="1"/>
  <c r="N341" i="1"/>
  <c r="A341" i="1"/>
  <c r="O428" i="1"/>
  <c r="A428" i="1"/>
  <c r="N433" i="1"/>
  <c r="O470" i="1"/>
  <c r="A470" i="1"/>
  <c r="M482" i="1"/>
  <c r="P482" i="1"/>
  <c r="O583" i="1"/>
  <c r="O641" i="1"/>
  <c r="N641" i="1"/>
  <c r="C641" i="1"/>
  <c r="A740" i="1"/>
  <c r="C740" i="1"/>
  <c r="O804" i="1"/>
  <c r="N815" i="1"/>
  <c r="C815" i="1"/>
  <c r="A815" i="1"/>
  <c r="O856" i="1"/>
  <c r="C856" i="1"/>
  <c r="N913" i="1"/>
  <c r="O913" i="1"/>
  <c r="C981" i="1"/>
  <c r="O981" i="1"/>
  <c r="N1108" i="1"/>
  <c r="C1108" i="1"/>
  <c r="A1108" i="1"/>
  <c r="N1123" i="1"/>
  <c r="A1123" i="1"/>
  <c r="O1176" i="1"/>
  <c r="N1176" i="1"/>
  <c r="C1368" i="1"/>
  <c r="A1368" i="1"/>
  <c r="N5" i="1"/>
  <c r="O94" i="1"/>
  <c r="O10" i="1"/>
  <c r="O90" i="1"/>
  <c r="O149" i="1"/>
  <c r="O160" i="1"/>
  <c r="N267" i="1"/>
  <c r="O314" i="1"/>
  <c r="N350" i="1"/>
  <c r="A357" i="1"/>
  <c r="O357" i="1"/>
  <c r="O433" i="1"/>
  <c r="N563" i="1"/>
  <c r="A563" i="1"/>
  <c r="O645" i="1"/>
  <c r="A645" i="1"/>
  <c r="O667" i="1"/>
  <c r="N667" i="1"/>
  <c r="N740" i="1"/>
  <c r="O772" i="1"/>
  <c r="O815" i="1"/>
  <c r="K826" i="1"/>
  <c r="M826" i="1" s="1"/>
  <c r="L877" i="1"/>
  <c r="M877" i="1"/>
  <c r="A877" i="1" s="1"/>
  <c r="N923" i="1"/>
  <c r="O923" i="1"/>
  <c r="N981" i="1"/>
  <c r="N1090" i="1"/>
  <c r="C1090" i="1"/>
  <c r="A1090" i="1"/>
  <c r="O1108" i="1"/>
  <c r="P1869" i="1"/>
  <c r="O81" i="1"/>
  <c r="A232" i="1"/>
  <c r="O232" i="1"/>
  <c r="N232" i="1"/>
  <c r="O130" i="1"/>
  <c r="O24" i="1"/>
  <c r="N62" i="1"/>
  <c r="N82" i="1"/>
  <c r="O221" i="1"/>
  <c r="A221" i="1"/>
  <c r="N357" i="1"/>
  <c r="N444" i="1"/>
  <c r="A444" i="1"/>
  <c r="K504" i="1"/>
  <c r="C504" i="1" s="1"/>
  <c r="P503" i="1"/>
  <c r="O551" i="1"/>
  <c r="O563" i="1"/>
  <c r="O631" i="1"/>
  <c r="A631" i="1"/>
  <c r="N645" i="1"/>
  <c r="O740" i="1"/>
  <c r="C961" i="1"/>
  <c r="A961" i="1"/>
  <c r="N971" i="1"/>
  <c r="A994" i="1"/>
  <c r="C994" i="1"/>
  <c r="O1090" i="1"/>
  <c r="O1368" i="1"/>
  <c r="C681" i="1"/>
  <c r="C749" i="1"/>
  <c r="C800" i="1"/>
  <c r="N941" i="1"/>
  <c r="O941" i="1"/>
  <c r="C944" i="1"/>
  <c r="A944" i="1"/>
  <c r="N1091" i="1"/>
  <c r="O1091" i="1"/>
  <c r="A1487" i="1"/>
  <c r="C1487" i="1"/>
  <c r="C1676" i="1"/>
  <c r="O311" i="1"/>
  <c r="O733" i="1"/>
  <c r="N733" i="1"/>
  <c r="O780" i="1"/>
  <c r="C780" i="1"/>
  <c r="A780" i="1"/>
  <c r="N851" i="1"/>
  <c r="C851" i="1"/>
  <c r="A851" i="1"/>
  <c r="A921" i="1"/>
  <c r="P998" i="1"/>
  <c r="M998" i="1"/>
  <c r="C998" i="1" s="1"/>
  <c r="N1094" i="1"/>
  <c r="A1094" i="1"/>
  <c r="N1100" i="1"/>
  <c r="C1100" i="1"/>
  <c r="A1100" i="1"/>
  <c r="A1269" i="1"/>
  <c r="A1272" i="1"/>
  <c r="N1272" i="1"/>
  <c r="O1454" i="1"/>
  <c r="A1454" i="1"/>
  <c r="A1464" i="1"/>
  <c r="C1490" i="1"/>
  <c r="A1612" i="1"/>
  <c r="C1482" i="1"/>
  <c r="A1482" i="1"/>
  <c r="P1680" i="1"/>
  <c r="M1680" i="1"/>
  <c r="N1680" i="1" s="1"/>
  <c r="C939" i="1"/>
  <c r="A939" i="1"/>
  <c r="O979" i="1"/>
  <c r="N979" i="1"/>
  <c r="C1311" i="1"/>
  <c r="L1417" i="1"/>
  <c r="M1417" i="1"/>
  <c r="O1417" i="1" s="1"/>
  <c r="C1485" i="1"/>
  <c r="C1568" i="1"/>
  <c r="A1571" i="1"/>
  <c r="O1571" i="1"/>
  <c r="M1743" i="1"/>
  <c r="A1743" i="1" s="1"/>
  <c r="P1743" i="1"/>
  <c r="N1043" i="1"/>
  <c r="O1070" i="1"/>
  <c r="N1307" i="1"/>
  <c r="A1307" i="1"/>
  <c r="O1464" i="1"/>
  <c r="O1482" i="1"/>
  <c r="M1800" i="1"/>
  <c r="C1800" i="1" s="1"/>
  <c r="A1849" i="1"/>
  <c r="C1849" i="1"/>
  <c r="O1872" i="1"/>
  <c r="C1872" i="1"/>
  <c r="A1872" i="1"/>
  <c r="C1067" i="1"/>
  <c r="A1067" i="1"/>
  <c r="N1112" i="1"/>
  <c r="O1112" i="1"/>
  <c r="A1112" i="1"/>
  <c r="A1228" i="1"/>
  <c r="C1228" i="1"/>
  <c r="C1297" i="1"/>
  <c r="A1297" i="1"/>
  <c r="M1738" i="1"/>
  <c r="O1738" i="1" s="1"/>
  <c r="N1849" i="1"/>
  <c r="C1863" i="1"/>
  <c r="N1863" i="1"/>
  <c r="N1872" i="1"/>
  <c r="C484" i="1"/>
  <c r="A655" i="1"/>
  <c r="C655" i="1"/>
  <c r="O912" i="1"/>
  <c r="N912" i="1"/>
  <c r="O960" i="1"/>
  <c r="A960" i="1"/>
  <c r="M986" i="1"/>
  <c r="N996" i="1"/>
  <c r="N1067" i="1"/>
  <c r="N1095" i="1"/>
  <c r="C1095" i="1"/>
  <c r="A1095" i="1"/>
  <c r="O1228" i="1"/>
  <c r="N1297" i="1"/>
  <c r="C1322" i="1"/>
  <c r="O1322" i="1"/>
  <c r="O1390" i="1"/>
  <c r="P1410" i="1"/>
  <c r="M1410" i="1"/>
  <c r="C1410" i="1" s="1"/>
  <c r="C1477" i="1"/>
  <c r="A1477" i="1"/>
  <c r="A1616" i="1"/>
  <c r="O1616" i="1"/>
  <c r="P1805" i="1"/>
  <c r="O1849" i="1"/>
  <c r="O1863" i="1"/>
  <c r="M1965" i="1"/>
  <c r="M1971" i="1"/>
  <c r="N423" i="1"/>
  <c r="N435" i="1"/>
  <c r="N478" i="1"/>
  <c r="N543" i="1"/>
  <c r="N554" i="1"/>
  <c r="O635" i="1"/>
  <c r="A635" i="1"/>
  <c r="N655" i="1"/>
  <c r="N679" i="1"/>
  <c r="C679" i="1"/>
  <c r="O869" i="1"/>
  <c r="N869" i="1"/>
  <c r="N936" i="1"/>
  <c r="N942" i="1"/>
  <c r="N960" i="1"/>
  <c r="N970" i="1"/>
  <c r="O996" i="1"/>
  <c r="P999" i="1"/>
  <c r="N1058" i="1"/>
  <c r="C1058" i="1"/>
  <c r="O1067" i="1"/>
  <c r="O1095" i="1"/>
  <c r="N1279" i="1"/>
  <c r="N1285" i="1"/>
  <c r="O1297" i="1"/>
  <c r="O1455" i="1"/>
  <c r="O1485" i="1"/>
  <c r="K1887" i="1"/>
  <c r="L1887" i="1" s="1"/>
  <c r="O295" i="1"/>
  <c r="O720" i="1"/>
  <c r="A720" i="1"/>
  <c r="O1058" i="1"/>
  <c r="N1104" i="1"/>
  <c r="O1104" i="1"/>
  <c r="O1279" i="1"/>
  <c r="O1362" i="1"/>
  <c r="A1362" i="1"/>
  <c r="O1477" i="1"/>
  <c r="O1594" i="1"/>
  <c r="P1739" i="1"/>
  <c r="M1739" i="1"/>
  <c r="A1739" i="1" s="1"/>
  <c r="C1089" i="1"/>
  <c r="C1467" i="1"/>
  <c r="C1481" i="1"/>
  <c r="C1598" i="1"/>
  <c r="A1667" i="1"/>
  <c r="A1972" i="1"/>
  <c r="C1177" i="1"/>
  <c r="C1230" i="1"/>
  <c r="A1278" i="1"/>
  <c r="A1283" i="1"/>
  <c r="A1291" i="1"/>
  <c r="C1296" i="1"/>
  <c r="A1319" i="1"/>
  <c r="A1369" i="1"/>
  <c r="O1399" i="1"/>
  <c r="C1473" i="1"/>
  <c r="C1486" i="1"/>
  <c r="C1491" i="1"/>
  <c r="A1566" i="1"/>
  <c r="A1704" i="1"/>
  <c r="P1667" i="1"/>
  <c r="N1972" i="1"/>
  <c r="O1470" i="1"/>
  <c r="O1476" i="1"/>
  <c r="P1871" i="1"/>
  <c r="P1918" i="1"/>
  <c r="M1951" i="1"/>
  <c r="O1951" i="1" s="1"/>
  <c r="M1963" i="1"/>
  <c r="A1963" i="1" s="1"/>
  <c r="M1969" i="1"/>
  <c r="O1227" i="1"/>
  <c r="N1278" i="1"/>
  <c r="N1283" i="1"/>
  <c r="N1291" i="1"/>
  <c r="P1330" i="1"/>
  <c r="O1369" i="1"/>
  <c r="O1491" i="1"/>
  <c r="M1623" i="1"/>
  <c r="O1623" i="1" s="1"/>
  <c r="M1681" i="1"/>
  <c r="A1681" i="1" s="1"/>
  <c r="O1704" i="1"/>
  <c r="O1798" i="1"/>
  <c r="M1802" i="1"/>
  <c r="A1802" i="1" s="1"/>
  <c r="M1806" i="1"/>
  <c r="A1806" i="1" s="1"/>
  <c r="M1851" i="1"/>
  <c r="A1851" i="1" s="1"/>
  <c r="N1623" i="1"/>
  <c r="M1736" i="1"/>
  <c r="N1736" i="1" s="1"/>
  <c r="L1740" i="1"/>
  <c r="C786" i="1"/>
  <c r="C802" i="1"/>
  <c r="C811" i="1"/>
  <c r="C973" i="1"/>
  <c r="N1037" i="1"/>
  <c r="O1045" i="1"/>
  <c r="O1077" i="1"/>
  <c r="C1085" i="1"/>
  <c r="O1097" i="1"/>
  <c r="O1102" i="1"/>
  <c r="O1286" i="1"/>
  <c r="N1294" i="1"/>
  <c r="C1313" i="1"/>
  <c r="N1326" i="1"/>
  <c r="C1386" i="1"/>
  <c r="O1397" i="1"/>
  <c r="A1468" i="1"/>
  <c r="O1479" i="1"/>
  <c r="P1664" i="1"/>
  <c r="P1678" i="1"/>
  <c r="N799" i="1"/>
  <c r="N925" i="1"/>
  <c r="O1037" i="1"/>
  <c r="L1215" i="1"/>
  <c r="K1216" i="1" s="1"/>
  <c r="O1294" i="1"/>
  <c r="L1331" i="1"/>
  <c r="O1364" i="1"/>
  <c r="P1623" i="1"/>
  <c r="O620" i="1"/>
  <c r="O660" i="1"/>
  <c r="O1105" i="1"/>
  <c r="O1110" i="1"/>
  <c r="O1276" i="1"/>
  <c r="N274" i="1"/>
  <c r="N119" i="1"/>
  <c r="N299" i="1"/>
  <c r="A299" i="1"/>
  <c r="A356" i="1"/>
  <c r="O356" i="1"/>
  <c r="N356" i="1"/>
  <c r="N473" i="1"/>
  <c r="N503" i="1"/>
  <c r="A503" i="1"/>
  <c r="L569" i="1"/>
  <c r="A1388" i="1"/>
  <c r="C1388" i="1"/>
  <c r="O1388" i="1"/>
  <c r="N122" i="1"/>
  <c r="N74" i="1"/>
  <c r="O93" i="1"/>
  <c r="O643" i="1"/>
  <c r="A643" i="1"/>
  <c r="O776" i="1"/>
  <c r="N776" i="1"/>
  <c r="A776" i="1"/>
  <c r="C654" i="1"/>
  <c r="A654" i="1"/>
  <c r="O654" i="1"/>
  <c r="O63" i="1"/>
  <c r="N63" i="1"/>
  <c r="N93" i="1"/>
  <c r="N60" i="1"/>
  <c r="O71" i="1"/>
  <c r="N112" i="1"/>
  <c r="N166" i="1"/>
  <c r="O194" i="1"/>
  <c r="O237" i="1"/>
  <c r="A237" i="1"/>
  <c r="N265" i="1"/>
  <c r="N268" i="1"/>
  <c r="A318" i="1"/>
  <c r="O324" i="1"/>
  <c r="N458" i="1"/>
  <c r="O458" i="1"/>
  <c r="A458" i="1"/>
  <c r="N643" i="1"/>
  <c r="C686" i="1"/>
  <c r="A686" i="1"/>
  <c r="O686" i="1"/>
  <c r="N686" i="1"/>
  <c r="O755" i="1"/>
  <c r="N755" i="1"/>
  <c r="C755" i="1"/>
  <c r="A541" i="1"/>
  <c r="O541" i="1"/>
  <c r="N541" i="1"/>
  <c r="O791" i="1"/>
  <c r="A791" i="1"/>
  <c r="N791" i="1"/>
  <c r="C791" i="1"/>
  <c r="O284" i="1"/>
  <c r="C863" i="1"/>
  <c r="A863" i="1"/>
  <c r="P1416" i="1"/>
  <c r="M1416" i="1"/>
  <c r="N16" i="1"/>
  <c r="N42" i="1"/>
  <c r="O147" i="1"/>
  <c r="N147" i="1"/>
  <c r="O42" i="1"/>
  <c r="N100" i="1"/>
  <c r="O122" i="1"/>
  <c r="O169" i="1"/>
  <c r="A225" i="1"/>
  <c r="O225" i="1"/>
  <c r="N336" i="1"/>
  <c r="A336" i="1"/>
  <c r="A343" i="1"/>
  <c r="O343" i="1"/>
  <c r="N353" i="1"/>
  <c r="A566" i="1"/>
  <c r="O566" i="1"/>
  <c r="N566" i="1"/>
  <c r="O100" i="1"/>
  <c r="O336" i="1"/>
  <c r="N343" i="1"/>
  <c r="N31" i="1"/>
  <c r="A126" i="1"/>
  <c r="O126" i="1"/>
  <c r="N126" i="1"/>
  <c r="O197" i="1"/>
  <c r="N197" i="1"/>
  <c r="O74" i="1"/>
  <c r="O78" i="1"/>
  <c r="N78" i="1"/>
  <c r="O119" i="1"/>
  <c r="O240" i="1"/>
  <c r="N240" i="1"/>
  <c r="A240" i="1"/>
  <c r="O250" i="1"/>
  <c r="N250" i="1"/>
  <c r="N278" i="1"/>
  <c r="O299" i="1"/>
  <c r="N327" i="1"/>
  <c r="N333" i="1"/>
  <c r="N351" i="1"/>
  <c r="N422" i="1"/>
  <c r="N468" i="1"/>
  <c r="A468" i="1"/>
  <c r="O473" i="1"/>
  <c r="O503" i="1"/>
  <c r="A561" i="1"/>
  <c r="O561" i="1"/>
  <c r="M569" i="1"/>
  <c r="N1309" i="1"/>
  <c r="O1309" i="1"/>
  <c r="C1309" i="1"/>
  <c r="A1309" i="1"/>
  <c r="C1316" i="1"/>
  <c r="A1316" i="1"/>
  <c r="N1316" i="1"/>
  <c r="O1316" i="1"/>
  <c r="O13" i="1"/>
  <c r="N13" i="1"/>
  <c r="N97" i="1"/>
  <c r="A275" i="1"/>
  <c r="O275" i="1"/>
  <c r="O327" i="1"/>
  <c r="O333" i="1"/>
  <c r="O351" i="1"/>
  <c r="O422" i="1"/>
  <c r="O468" i="1"/>
  <c r="N561" i="1"/>
  <c r="O9" i="1"/>
  <c r="N28" i="1"/>
  <c r="O43" i="1"/>
  <c r="N43" i="1"/>
  <c r="N71" i="1"/>
  <c r="O271" i="1"/>
  <c r="O25" i="1"/>
  <c r="O75" i="1"/>
  <c r="N75" i="1"/>
  <c r="N86" i="1"/>
  <c r="A109" i="1"/>
  <c r="O116" i="1"/>
  <c r="N156" i="1"/>
  <c r="A156" i="1"/>
  <c r="N212" i="1"/>
  <c r="N237" i="1"/>
  <c r="N247" i="1"/>
  <c r="O265" i="1"/>
  <c r="O268" i="1"/>
  <c r="O414" i="1"/>
  <c r="N567" i="1"/>
  <c r="O200" i="1"/>
  <c r="N200" i="1"/>
  <c r="P483" i="1"/>
  <c r="M483" i="1"/>
  <c r="C626" i="1"/>
  <c r="O626" i="1"/>
  <c r="N626" i="1"/>
  <c r="O34" i="1"/>
  <c r="N34" i="1"/>
  <c r="N12" i="1"/>
  <c r="O228" i="1"/>
  <c r="O281" i="1"/>
  <c r="N369" i="1"/>
  <c r="O623" i="1"/>
  <c r="A623" i="1"/>
  <c r="A659" i="1"/>
  <c r="N659" i="1"/>
  <c r="N863" i="1"/>
  <c r="K2007" i="1"/>
  <c r="L2007" i="1" s="1"/>
  <c r="P2006" i="1"/>
  <c r="O12" i="1"/>
  <c r="O274" i="1"/>
  <c r="O309" i="1"/>
  <c r="N309" i="1"/>
  <c r="O788" i="1"/>
  <c r="A788" i="1"/>
  <c r="C788" i="1"/>
  <c r="N788" i="1"/>
  <c r="O863" i="1"/>
  <c r="N225" i="1"/>
  <c r="O353" i="1"/>
  <c r="N144" i="1"/>
  <c r="O190" i="1"/>
  <c r="A190" i="1"/>
  <c r="N271" i="1"/>
  <c r="A434" i="1"/>
  <c r="O434" i="1"/>
  <c r="N434" i="1"/>
  <c r="O476" i="1"/>
  <c r="A476" i="1"/>
  <c r="N476" i="1"/>
  <c r="N141" i="1"/>
  <c r="N275" i="1"/>
  <c r="O293" i="1"/>
  <c r="N324" i="1"/>
  <c r="A340" i="1"/>
  <c r="O340" i="1"/>
  <c r="N340" i="1"/>
  <c r="A6" i="1"/>
  <c r="A51" i="1"/>
  <c r="A471" i="1"/>
  <c r="O471" i="1"/>
  <c r="N471" i="1"/>
  <c r="N683" i="1"/>
  <c r="C683" i="1"/>
  <c r="O683" i="1"/>
  <c r="A683" i="1"/>
  <c r="N727" i="1"/>
  <c r="O727" i="1"/>
  <c r="C727" i="1"/>
  <c r="A727" i="1"/>
  <c r="N1040" i="1"/>
  <c r="A1040" i="1"/>
  <c r="C1040" i="1"/>
  <c r="N259" i="1"/>
  <c r="O259" i="1"/>
  <c r="N450" i="1"/>
  <c r="A450" i="1"/>
  <c r="N466" i="1"/>
  <c r="O466" i="1"/>
  <c r="C737" i="1"/>
  <c r="N737" i="1"/>
  <c r="A737" i="1"/>
  <c r="O737" i="1"/>
  <c r="N83" i="1"/>
  <c r="O109" i="1"/>
  <c r="N178" i="1"/>
  <c r="N360" i="1"/>
  <c r="O450" i="1"/>
  <c r="A453" i="1"/>
  <c r="N453" i="1"/>
  <c r="O83" i="1"/>
  <c r="O360" i="1"/>
  <c r="N15" i="1"/>
  <c r="O33" i="1"/>
  <c r="O37" i="1"/>
  <c r="N37" i="1"/>
  <c r="N48" i="1"/>
  <c r="O51" i="1"/>
  <c r="O65" i="1"/>
  <c r="N80" i="1"/>
  <c r="N87" i="1"/>
  <c r="N106" i="1"/>
  <c r="O135" i="1"/>
  <c r="O157" i="1"/>
  <c r="N157" i="1"/>
  <c r="N172" i="1"/>
  <c r="O175" i="1"/>
  <c r="N213" i="1"/>
  <c r="O213" i="1"/>
  <c r="A345" i="1"/>
  <c r="O345" i="1"/>
  <c r="C684" i="1"/>
  <c r="A684" i="1"/>
  <c r="O684" i="1"/>
  <c r="N684" i="1"/>
  <c r="O978" i="1"/>
  <c r="C978" i="1"/>
  <c r="N978" i="1"/>
  <c r="A978" i="1"/>
  <c r="O548" i="1"/>
  <c r="A548" i="1"/>
  <c r="A325" i="1"/>
  <c r="O325" i="1"/>
  <c r="N325" i="1"/>
  <c r="C375" i="1"/>
  <c r="L375" i="1"/>
  <c r="N548" i="1"/>
  <c r="N6" i="1"/>
  <c r="N209" i="1"/>
  <c r="A363" i="1"/>
  <c r="O363" i="1"/>
  <c r="M375" i="1"/>
  <c r="N175" i="1"/>
  <c r="O178" i="1"/>
  <c r="O209" i="1"/>
  <c r="A231" i="1"/>
  <c r="O231" i="1"/>
  <c r="A315" i="1"/>
  <c r="N315" i="1"/>
  <c r="O453" i="1"/>
  <c r="O924" i="1"/>
  <c r="N924" i="1"/>
  <c r="C924" i="1"/>
  <c r="A924" i="1"/>
  <c r="O15" i="1"/>
  <c r="O48" i="1"/>
  <c r="O80" i="1"/>
  <c r="A132" i="1"/>
  <c r="N132" i="1"/>
  <c r="O172" i="1"/>
  <c r="A200" i="1"/>
  <c r="A284" i="1"/>
  <c r="C638" i="1"/>
  <c r="A638" i="1"/>
  <c r="O638" i="1"/>
  <c r="N638" i="1"/>
  <c r="N318" i="1"/>
  <c r="O68" i="1"/>
  <c r="N33" i="1"/>
  <c r="N65" i="1"/>
  <c r="A34" i="1"/>
  <c r="N150" i="1"/>
  <c r="A150" i="1"/>
  <c r="A228" i="1"/>
  <c r="A281" i="1"/>
  <c r="A369" i="1"/>
  <c r="N373" i="1"/>
  <c r="O373" i="1"/>
  <c r="C483" i="1"/>
  <c r="A626" i="1"/>
  <c r="A272" i="1"/>
  <c r="O272" i="1"/>
  <c r="N272" i="1"/>
  <c r="N68" i="1"/>
  <c r="O3" i="1"/>
  <c r="N3" i="1"/>
  <c r="A16" i="1"/>
  <c r="A147" i="1"/>
  <c r="A169" i="1"/>
  <c r="O277" i="1"/>
  <c r="A277" i="1"/>
  <c r="A358" i="1"/>
  <c r="N358" i="1"/>
  <c r="O1439" i="1"/>
  <c r="A1439" i="1"/>
  <c r="O1445" i="1"/>
  <c r="A1445" i="1"/>
  <c r="A1451" i="1"/>
  <c r="O1451" i="1"/>
  <c r="P2005" i="1"/>
  <c r="O420" i="1"/>
  <c r="N420" i="1"/>
  <c r="O451" i="1"/>
  <c r="A451" i="1"/>
  <c r="O556" i="1"/>
  <c r="N556" i="1"/>
  <c r="O621" i="1"/>
  <c r="N621" i="1"/>
  <c r="C646" i="1"/>
  <c r="O646" i="1"/>
  <c r="N646" i="1"/>
  <c r="A816" i="1"/>
  <c r="O816" i="1"/>
  <c r="L1002" i="1"/>
  <c r="M1002" i="1"/>
  <c r="O1284" i="1"/>
  <c r="C1284" i="1"/>
  <c r="A1284" i="1"/>
  <c r="N1284" i="1"/>
  <c r="A20" i="1"/>
  <c r="A23" i="1"/>
  <c r="A55" i="1"/>
  <c r="A91" i="1"/>
  <c r="A98" i="1"/>
  <c r="O113" i="1"/>
  <c r="N113" i="1"/>
  <c r="A136" i="1"/>
  <c r="A170" i="1"/>
  <c r="A229" i="1"/>
  <c r="A254" i="1"/>
  <c r="A257" i="1"/>
  <c r="A288" i="1"/>
  <c r="O300" i="1"/>
  <c r="N300" i="1"/>
  <c r="A430" i="1"/>
  <c r="O446" i="1"/>
  <c r="N451" i="1"/>
  <c r="A668" i="1"/>
  <c r="A729" i="1"/>
  <c r="O746" i="1"/>
  <c r="A746" i="1"/>
  <c r="N746" i="1"/>
  <c r="O765" i="1"/>
  <c r="N765" i="1"/>
  <c r="A765" i="1"/>
  <c r="O768" i="1"/>
  <c r="A768" i="1"/>
  <c r="C768" i="1"/>
  <c r="C807" i="1"/>
  <c r="N816" i="1"/>
  <c r="C861" i="1"/>
  <c r="A861" i="1"/>
  <c r="O861" i="1"/>
  <c r="A7" i="1"/>
  <c r="A26" i="1"/>
  <c r="A58" i="1"/>
  <c r="A130" i="1"/>
  <c r="N154" i="1"/>
  <c r="A158" i="1"/>
  <c r="A161" i="1"/>
  <c r="A164" i="1"/>
  <c r="O179" i="1"/>
  <c r="N235" i="1"/>
  <c r="A313" i="1"/>
  <c r="N328" i="1"/>
  <c r="O474" i="1"/>
  <c r="A474" i="1"/>
  <c r="N546" i="1"/>
  <c r="A549" i="1"/>
  <c r="N549" i="1"/>
  <c r="C673" i="1"/>
  <c r="A673" i="1"/>
  <c r="O673" i="1"/>
  <c r="N725" i="1"/>
  <c r="A725" i="1"/>
  <c r="O725" i="1"/>
  <c r="C725" i="1"/>
  <c r="C729" i="1"/>
  <c r="N768" i="1"/>
  <c r="N861" i="1"/>
  <c r="O967" i="1"/>
  <c r="N967" i="1"/>
  <c r="C999" i="1"/>
  <c r="A999" i="1"/>
  <c r="O999" i="1"/>
  <c r="C722" i="1"/>
  <c r="O722" i="1"/>
  <c r="A722" i="1"/>
  <c r="O777" i="1"/>
  <c r="N777" i="1"/>
  <c r="C777" i="1"/>
  <c r="A777" i="1"/>
  <c r="C859" i="1"/>
  <c r="A859" i="1"/>
  <c r="N859" i="1"/>
  <c r="O331" i="1"/>
  <c r="N331" i="1"/>
  <c r="O676" i="1"/>
  <c r="N676" i="1"/>
  <c r="N20" i="1"/>
  <c r="N52" i="1"/>
  <c r="O101" i="1"/>
  <c r="N101" i="1"/>
  <c r="N198" i="1"/>
  <c r="N354" i="1"/>
  <c r="C663" i="1"/>
  <c r="A663" i="1"/>
  <c r="N668" i="1"/>
  <c r="N722" i="1"/>
  <c r="O807" i="1"/>
  <c r="O859" i="1"/>
  <c r="O952" i="1"/>
  <c r="N952" i="1"/>
  <c r="C952" i="1"/>
  <c r="O964" i="1"/>
  <c r="N964" i="1"/>
  <c r="A964" i="1"/>
  <c r="N1062" i="1"/>
  <c r="O1062" i="1"/>
  <c r="C1062" i="1"/>
  <c r="A1062" i="1"/>
  <c r="N7" i="1"/>
  <c r="N23" i="1"/>
  <c r="N55" i="1"/>
  <c r="O91" i="1"/>
  <c r="N98" i="1"/>
  <c r="N136" i="1"/>
  <c r="O139" i="1"/>
  <c r="O145" i="1"/>
  <c r="N170" i="1"/>
  <c r="N192" i="1"/>
  <c r="O195" i="1"/>
  <c r="O220" i="1"/>
  <c r="N220" i="1"/>
  <c r="N229" i="1"/>
  <c r="N254" i="1"/>
  <c r="N257" i="1"/>
  <c r="O285" i="1"/>
  <c r="N288" i="1"/>
  <c r="O291" i="1"/>
  <c r="O354" i="1"/>
  <c r="N372" i="1"/>
  <c r="N430" i="1"/>
  <c r="N582" i="1"/>
  <c r="A582" i="1"/>
  <c r="N663" i="1"/>
  <c r="O668" i="1"/>
  <c r="N729" i="1"/>
  <c r="C867" i="1"/>
  <c r="A867" i="1"/>
  <c r="O867" i="1"/>
  <c r="N867" i="1"/>
  <c r="O260" i="1"/>
  <c r="N260" i="1"/>
  <c r="N214" i="1"/>
  <c r="N304" i="1"/>
  <c r="P484" i="1"/>
  <c r="M487" i="1"/>
  <c r="L487" i="1"/>
  <c r="N539" i="1"/>
  <c r="O625" i="1"/>
  <c r="A625" i="1"/>
  <c r="C628" i="1"/>
  <c r="A628" i="1"/>
  <c r="C636" i="1"/>
  <c r="O636" i="1"/>
  <c r="O796" i="1"/>
  <c r="A796" i="1"/>
  <c r="C982" i="1"/>
  <c r="A982" i="1"/>
  <c r="N32" i="1"/>
  <c r="O180" i="1"/>
  <c r="N180" i="1"/>
  <c r="N307" i="1"/>
  <c r="O29" i="1"/>
  <c r="N35" i="1"/>
  <c r="O38" i="1"/>
  <c r="O41" i="1"/>
  <c r="N44" i="1"/>
  <c r="O61" i="1"/>
  <c r="N64" i="1"/>
  <c r="N70" i="1"/>
  <c r="O76" i="1"/>
  <c r="N79" i="1"/>
  <c r="N85" i="1"/>
  <c r="N121" i="1"/>
  <c r="N152" i="1"/>
  <c r="N155" i="1"/>
  <c r="O189" i="1"/>
  <c r="N205" i="1"/>
  <c r="N211" i="1"/>
  <c r="O248" i="1"/>
  <c r="O273" i="1"/>
  <c r="O301" i="1"/>
  <c r="N310" i="1"/>
  <c r="N329" i="1"/>
  <c r="A329" i="1"/>
  <c r="O341" i="1"/>
  <c r="O344" i="1"/>
  <c r="A344" i="1"/>
  <c r="N368" i="1"/>
  <c r="N428" i="1"/>
  <c r="N467" i="1"/>
  <c r="N625" i="1"/>
  <c r="N628" i="1"/>
  <c r="N636" i="1"/>
  <c r="O639" i="1"/>
  <c r="C639" i="1"/>
  <c r="N639" i="1"/>
  <c r="C661" i="1"/>
  <c r="N723" i="1"/>
  <c r="C723" i="1"/>
  <c r="A723" i="1"/>
  <c r="N796" i="1"/>
  <c r="C857" i="1"/>
  <c r="A857" i="1"/>
  <c r="N857" i="1"/>
  <c r="N982" i="1"/>
  <c r="O4" i="1"/>
  <c r="O211" i="1"/>
  <c r="O320" i="1"/>
  <c r="N320" i="1"/>
  <c r="O368" i="1"/>
  <c r="O440" i="1"/>
  <c r="A440" i="1"/>
  <c r="O628" i="1"/>
  <c r="O982" i="1"/>
  <c r="N291" i="1"/>
  <c r="N217" i="1"/>
  <c r="N50" i="1"/>
  <c r="C485" i="1"/>
  <c r="C1232" i="1"/>
  <c r="O1232" i="1"/>
  <c r="A1232" i="1"/>
  <c r="O192" i="1"/>
  <c r="O95" i="1"/>
  <c r="N95" i="1"/>
  <c r="N127" i="1"/>
  <c r="O279" i="1"/>
  <c r="N11" i="1"/>
  <c r="O14" i="1"/>
  <c r="O92" i="1"/>
  <c r="N92" i="1"/>
  <c r="O152" i="1"/>
  <c r="N171" i="1"/>
  <c r="N8" i="1"/>
  <c r="N21" i="1"/>
  <c r="N53" i="1"/>
  <c r="N99" i="1"/>
  <c r="O102" i="1"/>
  <c r="O105" i="1"/>
  <c r="N108" i="1"/>
  <c r="O111" i="1"/>
  <c r="O137" i="1"/>
  <c r="N137" i="1"/>
  <c r="N146" i="1"/>
  <c r="N168" i="1"/>
  <c r="O171" i="1"/>
  <c r="O199" i="1"/>
  <c r="N221" i="1"/>
  <c r="N224" i="1"/>
  <c r="N227" i="1"/>
  <c r="N255" i="1"/>
  <c r="N258" i="1"/>
  <c r="O292" i="1"/>
  <c r="N317" i="1"/>
  <c r="N335" i="1"/>
  <c r="O366" i="1"/>
  <c r="O389" i="1"/>
  <c r="N410" i="1"/>
  <c r="O455" i="1"/>
  <c r="N475" i="1"/>
  <c r="C648" i="1"/>
  <c r="A648" i="1"/>
  <c r="O661" i="1"/>
  <c r="O1039" i="1"/>
  <c r="N1039" i="1"/>
  <c r="C1039" i="1"/>
  <c r="A1039" i="1"/>
  <c r="N1232" i="1"/>
  <c r="N195" i="1"/>
  <c r="N285" i="1"/>
  <c r="O319" i="1"/>
  <c r="O334" i="1"/>
  <c r="O444" i="1"/>
  <c r="O647" i="1"/>
  <c r="N647" i="1"/>
  <c r="A647" i="1"/>
  <c r="O663" i="1"/>
  <c r="O666" i="1"/>
  <c r="A666" i="1"/>
  <c r="N1068" i="1"/>
  <c r="C1068" i="1"/>
  <c r="A1068" i="1"/>
  <c r="O1068" i="1"/>
  <c r="N167" i="1"/>
  <c r="O205" i="1"/>
  <c r="O233" i="1"/>
  <c r="N270" i="1"/>
  <c r="N292" i="1"/>
  <c r="O537" i="1"/>
  <c r="N537" i="1"/>
  <c r="A691" i="1"/>
  <c r="C691" i="1"/>
  <c r="N1305" i="1"/>
  <c r="O1305" i="1"/>
  <c r="C1305" i="1"/>
  <c r="A1305" i="1"/>
  <c r="N134" i="1"/>
  <c r="N162" i="1"/>
  <c r="O168" i="1"/>
  <c r="O193" i="1"/>
  <c r="N230" i="1"/>
  <c r="N252" i="1"/>
  <c r="O255" i="1"/>
  <c r="O280" i="1"/>
  <c r="N280" i="1"/>
  <c r="N355" i="1"/>
  <c r="N362" i="1"/>
  <c r="O410" i="1"/>
  <c r="O475" i="1"/>
  <c r="M485" i="1"/>
  <c r="O618" i="1"/>
  <c r="N618" i="1"/>
  <c r="C618" i="1"/>
  <c r="A618" i="1"/>
  <c r="O664" i="1"/>
  <c r="N664" i="1"/>
  <c r="A664" i="1"/>
  <c r="O691" i="1"/>
  <c r="C751" i="1"/>
  <c r="A751" i="1"/>
  <c r="O751" i="1"/>
  <c r="N751" i="1"/>
  <c r="O754" i="1"/>
  <c r="N754" i="1"/>
  <c r="C754" i="1"/>
  <c r="A754" i="1"/>
  <c r="C1226" i="1"/>
  <c r="A1226" i="1"/>
  <c r="O1226" i="1"/>
  <c r="O629" i="1"/>
  <c r="C629" i="1"/>
  <c r="A629" i="1"/>
  <c r="A634" i="1"/>
  <c r="O649" i="1"/>
  <c r="C649" i="1"/>
  <c r="A649" i="1"/>
  <c r="C756" i="1"/>
  <c r="A756" i="1"/>
  <c r="O756" i="1"/>
  <c r="N756" i="1"/>
  <c r="C762" i="1"/>
  <c r="O762" i="1"/>
  <c r="A762" i="1"/>
  <c r="O808" i="1"/>
  <c r="A808" i="1"/>
  <c r="C808" i="1"/>
  <c r="N808" i="1"/>
  <c r="C915" i="1"/>
  <c r="A915" i="1"/>
  <c r="O915" i="1"/>
  <c r="N915" i="1"/>
  <c r="O1172" i="1"/>
  <c r="A1172" i="1"/>
  <c r="N462" i="1"/>
  <c r="O462" i="1"/>
  <c r="C652" i="1"/>
  <c r="A652" i="1"/>
  <c r="O669" i="1"/>
  <c r="A669" i="1"/>
  <c r="O692" i="1"/>
  <c r="C692" i="1"/>
  <c r="A692" i="1"/>
  <c r="N854" i="1"/>
  <c r="O854" i="1"/>
  <c r="C854" i="1"/>
  <c r="A985" i="1"/>
  <c r="O985" i="1"/>
  <c r="C985" i="1"/>
  <c r="O472" i="1"/>
  <c r="A472" i="1"/>
  <c r="O540" i="1"/>
  <c r="N540" i="1"/>
  <c r="C632" i="1"/>
  <c r="O632" i="1"/>
  <c r="O690" i="1"/>
  <c r="A690" i="1"/>
  <c r="N792" i="1"/>
  <c r="C792" i="1"/>
  <c r="A792" i="1"/>
  <c r="C862" i="1"/>
  <c r="N862" i="1"/>
  <c r="A862" i="1"/>
  <c r="O862" i="1"/>
  <c r="N1052" i="1"/>
  <c r="C1052" i="1"/>
  <c r="O1055" i="1"/>
  <c r="C1055" i="1"/>
  <c r="A1055" i="1"/>
  <c r="O465" i="1"/>
  <c r="N465" i="1"/>
  <c r="N472" i="1"/>
  <c r="N632" i="1"/>
  <c r="O637" i="1"/>
  <c r="N637" i="1"/>
  <c r="C650" i="1"/>
  <c r="A650" i="1"/>
  <c r="O650" i="1"/>
  <c r="N682" i="1"/>
  <c r="N690" i="1"/>
  <c r="N757" i="1"/>
  <c r="N771" i="1"/>
  <c r="O792" i="1"/>
  <c r="O929" i="1"/>
  <c r="C997" i="1"/>
  <c r="O997" i="1"/>
  <c r="N997" i="1"/>
  <c r="O1052" i="1"/>
  <c r="N1055" i="1"/>
  <c r="N1119" i="1"/>
  <c r="C1119" i="1"/>
  <c r="A1119" i="1"/>
  <c r="O1119" i="1"/>
  <c r="N449" i="1"/>
  <c r="O456" i="1"/>
  <c r="A559" i="1"/>
  <c r="O559" i="1"/>
  <c r="C675" i="1"/>
  <c r="A675" i="1"/>
  <c r="O728" i="1"/>
  <c r="N728" i="1"/>
  <c r="A728" i="1"/>
  <c r="C728" i="1"/>
  <c r="O745" i="1"/>
  <c r="C745" i="1"/>
  <c r="O757" i="1"/>
  <c r="A760" i="1"/>
  <c r="O760" i="1"/>
  <c r="C760" i="1"/>
  <c r="O783" i="1"/>
  <c r="C783" i="1"/>
  <c r="A783" i="1"/>
  <c r="N783" i="1"/>
  <c r="C798" i="1"/>
  <c r="A798" i="1"/>
  <c r="N812" i="1"/>
  <c r="C812" i="1"/>
  <c r="N1050" i="1"/>
  <c r="A1050" i="1"/>
  <c r="O1270" i="1"/>
  <c r="C1270" i="1"/>
  <c r="A1270" i="1"/>
  <c r="N418" i="1"/>
  <c r="N438" i="1"/>
  <c r="N447" i="1"/>
  <c r="O481" i="1"/>
  <c r="O520" i="1"/>
  <c r="N559" i="1"/>
  <c r="O655" i="1"/>
  <c r="N675" i="1"/>
  <c r="N745" i="1"/>
  <c r="N760" i="1"/>
  <c r="N798" i="1"/>
  <c r="O812" i="1"/>
  <c r="O868" i="1"/>
  <c r="C868" i="1"/>
  <c r="A868" i="1"/>
  <c r="O927" i="1"/>
  <c r="N927" i="1"/>
  <c r="C957" i="1"/>
  <c r="N957" i="1"/>
  <c r="A957" i="1"/>
  <c r="O1050" i="1"/>
  <c r="O1063" i="1"/>
  <c r="N1063" i="1"/>
  <c r="C1063" i="1"/>
  <c r="N1270" i="1"/>
  <c r="N404" i="1"/>
  <c r="N454" i="1"/>
  <c r="A454" i="1"/>
  <c r="N550" i="1"/>
  <c r="N670" i="1"/>
  <c r="O675" i="1"/>
  <c r="O734" i="1"/>
  <c r="C734" i="1"/>
  <c r="A734" i="1"/>
  <c r="O766" i="1"/>
  <c r="N766" i="1"/>
  <c r="O798" i="1"/>
  <c r="O855" i="1"/>
  <c r="N855" i="1"/>
  <c r="A855" i="1"/>
  <c r="N868" i="1"/>
  <c r="O938" i="1"/>
  <c r="C938" i="1"/>
  <c r="A938" i="1"/>
  <c r="N938" i="1"/>
  <c r="O957" i="1"/>
  <c r="A864" i="1"/>
  <c r="N864" i="1"/>
  <c r="C864" i="1"/>
  <c r="O902" i="1"/>
  <c r="C902" i="1"/>
  <c r="O945" i="1"/>
  <c r="C945" i="1"/>
  <c r="O1043" i="1"/>
  <c r="C1043" i="1"/>
  <c r="N1053" i="1"/>
  <c r="O1053" i="1"/>
  <c r="C1053" i="1"/>
  <c r="O1069" i="1"/>
  <c r="C1069" i="1"/>
  <c r="A1069" i="1"/>
  <c r="O741" i="1"/>
  <c r="C741" i="1"/>
  <c r="A741" i="1"/>
  <c r="N1107" i="1"/>
  <c r="C1107" i="1"/>
  <c r="A1107" i="1"/>
  <c r="N1179" i="1"/>
  <c r="C1179" i="1"/>
  <c r="A1179" i="1"/>
  <c r="O1179" i="1"/>
  <c r="N772" i="1"/>
  <c r="C772" i="1"/>
  <c r="O1120" i="1"/>
  <c r="N1120" i="1"/>
  <c r="C1120" i="1"/>
  <c r="A1214" i="1"/>
  <c r="O1214" i="1"/>
  <c r="N1214" i="1"/>
  <c r="C1274" i="1"/>
  <c r="N1274" i="1"/>
  <c r="A1274" i="1"/>
  <c r="O747" i="1"/>
  <c r="C747" i="1"/>
  <c r="N750" i="1"/>
  <c r="C750" i="1"/>
  <c r="A750" i="1"/>
  <c r="O976" i="1"/>
  <c r="C976" i="1"/>
  <c r="A976" i="1"/>
  <c r="O1274" i="1"/>
  <c r="O968" i="1"/>
  <c r="A968" i="1"/>
  <c r="N976" i="1"/>
  <c r="P984" i="1"/>
  <c r="M984" i="1"/>
  <c r="M993" i="1"/>
  <c r="P993" i="1"/>
  <c r="O624" i="1"/>
  <c r="O644" i="1"/>
  <c r="C778" i="1"/>
  <c r="A778" i="1"/>
  <c r="C865" i="1"/>
  <c r="A865" i="1"/>
  <c r="O906" i="1"/>
  <c r="C906" i="1"/>
  <c r="A906" i="1"/>
  <c r="N911" i="1"/>
  <c r="O914" i="1"/>
  <c r="A914" i="1"/>
  <c r="N914" i="1"/>
  <c r="C914" i="1"/>
  <c r="O954" i="1"/>
  <c r="A954" i="1"/>
  <c r="N968" i="1"/>
  <c r="P987" i="1"/>
  <c r="M987" i="1"/>
  <c r="N463" i="1"/>
  <c r="N524" i="1"/>
  <c r="N526" i="1"/>
  <c r="N528" i="1"/>
  <c r="N530" i="1"/>
  <c r="N532" i="1"/>
  <c r="N534" i="1"/>
  <c r="N538" i="1"/>
  <c r="N557" i="1"/>
  <c r="N622" i="1"/>
  <c r="N633" i="1"/>
  <c r="N642" i="1"/>
  <c r="N651" i="1"/>
  <c r="N665" i="1"/>
  <c r="O674" i="1"/>
  <c r="N720" i="1"/>
  <c r="N778" i="1"/>
  <c r="N865" i="1"/>
  <c r="M872" i="1"/>
  <c r="N906" i="1"/>
  <c r="A933" i="1"/>
  <c r="C933" i="1"/>
  <c r="O933" i="1"/>
  <c r="N933" i="1"/>
  <c r="C949" i="1"/>
  <c r="A949" i="1"/>
  <c r="N954" i="1"/>
  <c r="O965" i="1"/>
  <c r="N965" i="1"/>
  <c r="C965" i="1"/>
  <c r="N1036" i="1"/>
  <c r="O1036" i="1"/>
  <c r="C1036" i="1"/>
  <c r="A1036" i="1"/>
  <c r="N536" i="1"/>
  <c r="O557" i="1"/>
  <c r="O622" i="1"/>
  <c r="O642" i="1"/>
  <c r="O778" i="1"/>
  <c r="O797" i="1"/>
  <c r="N797" i="1"/>
  <c r="O803" i="1"/>
  <c r="C803" i="1"/>
  <c r="A803" i="1"/>
  <c r="N814" i="1"/>
  <c r="O814" i="1"/>
  <c r="C817" i="1"/>
  <c r="O817" i="1"/>
  <c r="A817" i="1"/>
  <c r="O865" i="1"/>
  <c r="C875" i="1"/>
  <c r="N875" i="1"/>
  <c r="O875" i="1"/>
  <c r="A875" i="1"/>
  <c r="N949" i="1"/>
  <c r="C1229" i="1"/>
  <c r="A1229" i="1"/>
  <c r="O870" i="1"/>
  <c r="C870" i="1"/>
  <c r="N1078" i="1"/>
  <c r="A1078" i="1"/>
  <c r="C1078" i="1"/>
  <c r="O1160" i="1"/>
  <c r="N1160" i="1"/>
  <c r="O940" i="1"/>
  <c r="A940" i="1"/>
  <c r="N1093" i="1"/>
  <c r="C1093" i="1"/>
  <c r="N1103" i="1"/>
  <c r="C1103" i="1"/>
  <c r="A1103" i="1"/>
  <c r="O1103" i="1"/>
  <c r="N730" i="1"/>
  <c r="C730" i="1"/>
  <c r="O735" i="1"/>
  <c r="N735" i="1"/>
  <c r="A856" i="1"/>
  <c r="O866" i="1"/>
  <c r="C866" i="1"/>
  <c r="O930" i="1"/>
  <c r="N930" i="1"/>
  <c r="C930" i="1"/>
  <c r="N940" i="1"/>
  <c r="O1033" i="1"/>
  <c r="N1033" i="1"/>
  <c r="C1033" i="1"/>
  <c r="A1033" i="1"/>
  <c r="O1038" i="1"/>
  <c r="N1081" i="1"/>
  <c r="C1081" i="1"/>
  <c r="A1081" i="1"/>
  <c r="O1093" i="1"/>
  <c r="O1288" i="1"/>
  <c r="N1288" i="1"/>
  <c r="C1288" i="1"/>
  <c r="A1288" i="1"/>
  <c r="N1311" i="1"/>
  <c r="A1311" i="1"/>
  <c r="C1366" i="1"/>
  <c r="A1366" i="1"/>
  <c r="O1366" i="1"/>
  <c r="C1374" i="1"/>
  <c r="A1374" i="1"/>
  <c r="O1382" i="1"/>
  <c r="C1382" i="1"/>
  <c r="A1382" i="1"/>
  <c r="C1385" i="1"/>
  <c r="O1385" i="1"/>
  <c r="A1385" i="1"/>
  <c r="O910" i="1"/>
  <c r="N910" i="1"/>
  <c r="C910" i="1"/>
  <c r="O918" i="1"/>
  <c r="C918" i="1"/>
  <c r="O963" i="1"/>
  <c r="N963" i="1"/>
  <c r="C963" i="1"/>
  <c r="A963" i="1"/>
  <c r="M991" i="1"/>
  <c r="P991" i="1"/>
  <c r="N1064" i="1"/>
  <c r="C1064" i="1"/>
  <c r="A1064" i="1"/>
  <c r="M1328" i="1"/>
  <c r="L1328" i="1"/>
  <c r="M873" i="1"/>
  <c r="P873" i="1"/>
  <c r="N918" i="1"/>
  <c r="O1064" i="1"/>
  <c r="N1325" i="1"/>
  <c r="O1325" i="1"/>
  <c r="C1325" i="1"/>
  <c r="P1414" i="1"/>
  <c r="M1414" i="1"/>
  <c r="O681" i="1"/>
  <c r="N738" i="1"/>
  <c r="N770" i="1"/>
  <c r="M825" i="1"/>
  <c r="N856" i="1"/>
  <c r="O905" i="1"/>
  <c r="N905" i="1"/>
  <c r="C905" i="1"/>
  <c r="N966" i="1"/>
  <c r="N1044" i="1"/>
  <c r="C1044" i="1"/>
  <c r="O1044" i="1"/>
  <c r="N1101" i="1"/>
  <c r="O1101" i="1"/>
  <c r="N1299" i="1"/>
  <c r="O1299" i="1"/>
  <c r="C1299" i="1"/>
  <c r="A1299" i="1"/>
  <c r="C1394" i="1"/>
  <c r="A1394" i="1"/>
  <c r="O1394" i="1"/>
  <c r="N662" i="1"/>
  <c r="L690" i="1"/>
  <c r="P690" i="1" s="1"/>
  <c r="C731" i="1"/>
  <c r="A731" i="1"/>
  <c r="O743" i="1"/>
  <c r="N780" i="1"/>
  <c r="O785" i="1"/>
  <c r="N790" i="1"/>
  <c r="N800" i="1"/>
  <c r="O805" i="1"/>
  <c r="N810" i="1"/>
  <c r="C818" i="1"/>
  <c r="A818" i="1"/>
  <c r="N850" i="1"/>
  <c r="O852" i="1"/>
  <c r="O916" i="1"/>
  <c r="C916" i="1"/>
  <c r="A916" i="1"/>
  <c r="N916" i="1"/>
  <c r="N969" i="1"/>
  <c r="O994" i="1"/>
  <c r="N994" i="1"/>
  <c r="O1079" i="1"/>
  <c r="C1383" i="1"/>
  <c r="O1383" i="1"/>
  <c r="A1383" i="1"/>
  <c r="O1469" i="1"/>
  <c r="C1469" i="1"/>
  <c r="A1469" i="1"/>
  <c r="O679" i="1"/>
  <c r="N721" i="1"/>
  <c r="O726" i="1"/>
  <c r="A726" i="1"/>
  <c r="N731" i="1"/>
  <c r="C773" i="1"/>
  <c r="A773" i="1"/>
  <c r="C793" i="1"/>
  <c r="A793" i="1"/>
  <c r="O813" i="1"/>
  <c r="C813" i="1"/>
  <c r="A813" i="1"/>
  <c r="N818" i="1"/>
  <c r="O936" i="1"/>
  <c r="A936" i="1"/>
  <c r="A923" i="1"/>
  <c r="O943" i="1"/>
  <c r="N943" i="1"/>
  <c r="A948" i="1"/>
  <c r="C955" i="1"/>
  <c r="A955" i="1"/>
  <c r="N1034" i="1"/>
  <c r="O1034" i="1"/>
  <c r="N1070" i="1"/>
  <c r="C1070" i="1"/>
  <c r="N1173" i="1"/>
  <c r="O1173" i="1"/>
  <c r="C1173" i="1"/>
  <c r="O858" i="1"/>
  <c r="N858" i="1"/>
  <c r="C912" i="1"/>
  <c r="A919" i="1"/>
  <c r="C932" i="1"/>
  <c r="A937" i="1"/>
  <c r="C946" i="1"/>
  <c r="C953" i="1"/>
  <c r="O974" i="1"/>
  <c r="A974" i="1"/>
  <c r="A1037" i="1"/>
  <c r="A1049" i="1"/>
  <c r="N1056" i="1"/>
  <c r="C1056" i="1"/>
  <c r="A1075" i="1"/>
  <c r="N1113" i="1"/>
  <c r="C1113" i="1"/>
  <c r="A1292" i="1"/>
  <c r="O1292" i="1"/>
  <c r="C1460" i="1"/>
  <c r="O1460" i="1"/>
  <c r="A1460" i="1"/>
  <c r="O1463" i="1"/>
  <c r="A1463" i="1"/>
  <c r="C1463" i="1"/>
  <c r="O903" i="1"/>
  <c r="N903" i="1"/>
  <c r="O958" i="1"/>
  <c r="C958" i="1"/>
  <c r="C1035" i="1"/>
  <c r="A1415" i="1"/>
  <c r="O1415" i="1"/>
  <c r="C1474" i="1"/>
  <c r="A1474" i="1"/>
  <c r="O1474" i="1"/>
  <c r="A1624" i="1"/>
  <c r="O1624" i="1"/>
  <c r="C1624" i="1"/>
  <c r="N1087" i="1"/>
  <c r="C1087" i="1"/>
  <c r="C1387" i="1"/>
  <c r="A1387" i="1"/>
  <c r="O1387" i="1"/>
  <c r="O1621" i="1"/>
  <c r="C1621" i="1"/>
  <c r="A1621" i="1"/>
  <c r="N1049" i="1"/>
  <c r="N1075" i="1"/>
  <c r="O1087" i="1"/>
  <c r="N1099" i="1"/>
  <c r="C1099" i="1"/>
  <c r="O1174" i="1"/>
  <c r="A1225" i="1"/>
  <c r="C1401" i="1"/>
  <c r="O1401" i="1"/>
  <c r="A1440" i="1"/>
  <c r="O1440" i="1"/>
  <c r="C853" i="1"/>
  <c r="A853" i="1"/>
  <c r="C935" i="1"/>
  <c r="A935" i="1"/>
  <c r="O944" i="1"/>
  <c r="N944" i="1"/>
  <c r="O956" i="1"/>
  <c r="C956" i="1"/>
  <c r="A956" i="1"/>
  <c r="C970" i="1"/>
  <c r="O977" i="1"/>
  <c r="N1035" i="1"/>
  <c r="O1099" i="1"/>
  <c r="O1111" i="1"/>
  <c r="O1121" i="1"/>
  <c r="C1121" i="1"/>
  <c r="C1225" i="1"/>
  <c r="O1310" i="1"/>
  <c r="N1310" i="1"/>
  <c r="C1310" i="1"/>
  <c r="N853" i="1"/>
  <c r="O1035" i="1"/>
  <c r="N1042" i="1"/>
  <c r="A1042" i="1"/>
  <c r="C1047" i="1"/>
  <c r="O1047" i="1"/>
  <c r="O1061" i="1"/>
  <c r="N1061" i="1"/>
  <c r="N1066" i="1"/>
  <c r="A1066" i="1"/>
  <c r="N1323" i="1"/>
  <c r="O1323" i="1"/>
  <c r="C1323" i="1"/>
  <c r="A1323" i="1"/>
  <c r="C1363" i="1"/>
  <c r="A1363" i="1"/>
  <c r="C1379" i="1"/>
  <c r="A1379" i="1"/>
  <c r="C1396" i="1"/>
  <c r="A1396" i="1"/>
  <c r="O1396" i="1"/>
  <c r="N1735" i="1"/>
  <c r="A1735" i="1"/>
  <c r="O1735" i="1"/>
  <c r="C1735" i="1"/>
  <c r="C975" i="1"/>
  <c r="A975" i="1"/>
  <c r="N1097" i="1"/>
  <c r="A1097" i="1"/>
  <c r="M1124" i="1"/>
  <c r="L1124" i="1"/>
  <c r="C1215" i="1"/>
  <c r="A1215" i="1"/>
  <c r="O1215" i="1"/>
  <c r="N1215" i="1"/>
  <c r="C1393" i="1"/>
  <c r="O1393" i="1"/>
  <c r="A1458" i="1"/>
  <c r="O1458" i="1"/>
  <c r="M1180" i="1"/>
  <c r="L1180" i="1"/>
  <c r="A1446" i="1"/>
  <c r="O1446" i="1"/>
  <c r="A1054" i="1"/>
  <c r="O1123" i="1"/>
  <c r="N1175" i="1"/>
  <c r="N1227" i="1"/>
  <c r="C1302" i="1"/>
  <c r="A1302" i="1"/>
  <c r="O1302" i="1"/>
  <c r="N1302" i="1"/>
  <c r="C1314" i="1"/>
  <c r="O1314" i="1"/>
  <c r="A1407" i="1"/>
  <c r="O1407" i="1"/>
  <c r="O1280" i="1"/>
  <c r="C1280" i="1"/>
  <c r="N1280" i="1"/>
  <c r="A1300" i="1"/>
  <c r="N1300" i="1"/>
  <c r="C1300" i="1"/>
  <c r="C1378" i="1"/>
  <c r="A1378" i="1"/>
  <c r="O1268" i="1"/>
  <c r="N1268" i="1"/>
  <c r="C1373" i="1"/>
  <c r="A1373" i="1"/>
  <c r="A1456" i="1"/>
  <c r="O1456" i="1"/>
  <c r="C1601" i="1"/>
  <c r="O1601" i="1"/>
  <c r="A1601" i="1"/>
  <c r="O1619" i="1"/>
  <c r="C1619" i="1"/>
  <c r="A1619" i="1"/>
  <c r="N1074" i="1"/>
  <c r="O1074" i="1"/>
  <c r="N1083" i="1"/>
  <c r="C1083" i="1"/>
  <c r="N1290" i="1"/>
  <c r="N1324" i="1"/>
  <c r="C1330" i="1"/>
  <c r="A1330" i="1"/>
  <c r="N1330" i="1"/>
  <c r="O1378" i="1"/>
  <c r="C1462" i="1"/>
  <c r="O1462" i="1"/>
  <c r="O1531" i="1"/>
  <c r="A1531" i="1"/>
  <c r="O1569" i="1"/>
  <c r="A1569" i="1"/>
  <c r="C1569" i="1"/>
  <c r="N922" i="1"/>
  <c r="N962" i="1"/>
  <c r="O1046" i="1"/>
  <c r="O1083" i="1"/>
  <c r="O1117" i="1"/>
  <c r="O1231" i="1"/>
  <c r="O1312" i="1"/>
  <c r="C1312" i="1"/>
  <c r="A1312" i="1"/>
  <c r="O1330" i="1"/>
  <c r="O1373" i="1"/>
  <c r="C1411" i="1"/>
  <c r="A1411" i="1"/>
  <c r="C1381" i="1"/>
  <c r="A1381" i="1"/>
  <c r="N1317" i="1"/>
  <c r="C1317" i="1"/>
  <c r="A1317" i="1"/>
  <c r="C1371" i="1"/>
  <c r="O1371" i="1"/>
  <c r="C1475" i="1"/>
  <c r="A1475" i="1"/>
  <c r="O1600" i="1"/>
  <c r="C1600" i="1"/>
  <c r="C1176" i="1"/>
  <c r="A1176" i="1"/>
  <c r="N1228" i="1"/>
  <c r="O1317" i="1"/>
  <c r="N1322" i="1"/>
  <c r="O1381" i="1"/>
  <c r="A1409" i="1"/>
  <c r="C1409" i="1"/>
  <c r="O1441" i="1"/>
  <c r="P1624" i="1"/>
  <c r="K1625" i="1"/>
  <c r="N1624" i="1"/>
  <c r="N1315" i="1"/>
  <c r="C1315" i="1"/>
  <c r="A1315" i="1"/>
  <c r="O1402" i="1"/>
  <c r="C1402" i="1"/>
  <c r="A1402" i="1"/>
  <c r="A1447" i="1"/>
  <c r="O1447" i="1"/>
  <c r="O1678" i="1"/>
  <c r="N1678" i="1"/>
  <c r="C1471" i="1"/>
  <c r="A1471" i="1"/>
  <c r="O1608" i="1"/>
  <c r="C1608" i="1"/>
  <c r="A1608" i="1"/>
  <c r="N1301" i="1"/>
  <c r="A1301" i="1"/>
  <c r="C1301" i="1"/>
  <c r="O1313" i="1"/>
  <c r="C1331" i="1"/>
  <c r="A1331" i="1"/>
  <c r="C1365" i="1"/>
  <c r="A1365" i="1"/>
  <c r="C1395" i="1"/>
  <c r="O1395" i="1"/>
  <c r="M1413" i="1"/>
  <c r="A1565" i="1"/>
  <c r="C1565" i="1"/>
  <c r="O1565" i="1"/>
  <c r="C1367" i="1"/>
  <c r="A1367" i="1"/>
  <c r="O1803" i="1"/>
  <c r="N1803" i="1"/>
  <c r="C1803" i="1"/>
  <c r="A1803" i="1"/>
  <c r="N1303" i="1"/>
  <c r="C1303" i="1"/>
  <c r="C1472" i="1"/>
  <c r="A1472" i="1"/>
  <c r="O1472" i="1"/>
  <c r="O1605" i="1"/>
  <c r="C1605" i="1"/>
  <c r="A1605" i="1"/>
  <c r="O1682" i="1"/>
  <c r="N1682" i="1"/>
  <c r="A1682" i="1"/>
  <c r="C1682" i="1"/>
  <c r="P1745" i="1"/>
  <c r="M1745" i="1"/>
  <c r="C1614" i="1"/>
  <c r="O1614" i="1"/>
  <c r="A1614" i="1"/>
  <c r="N1308" i="1"/>
  <c r="O1321" i="1"/>
  <c r="C1398" i="1"/>
  <c r="A1398" i="1"/>
  <c r="N1306" i="1"/>
  <c r="O1361" i="1"/>
  <c r="O1377" i="1"/>
  <c r="C1391" i="1"/>
  <c r="O1391" i="1"/>
  <c r="O1405" i="1"/>
  <c r="N1664" i="1"/>
  <c r="O1319" i="1"/>
  <c r="O1398" i="1"/>
  <c r="M1412" i="1"/>
  <c r="K1494" i="1"/>
  <c r="N1493" i="1"/>
  <c r="C1603" i="1"/>
  <c r="O1603" i="1"/>
  <c r="A1603" i="1"/>
  <c r="P1954" i="1"/>
  <c r="M1954" i="1"/>
  <c r="C1572" i="1"/>
  <c r="A1572" i="1"/>
  <c r="C1595" i="1"/>
  <c r="A1595" i="1"/>
  <c r="O1740" i="1"/>
  <c r="C1740" i="1"/>
  <c r="A1740" i="1"/>
  <c r="N1740" i="1"/>
  <c r="N1873" i="1"/>
  <c r="A1873" i="1"/>
  <c r="C1873" i="1"/>
  <c r="L1747" i="1"/>
  <c r="M1747" i="1"/>
  <c r="O1873" i="1"/>
  <c r="O1870" i="1"/>
  <c r="N1870" i="1"/>
  <c r="C1870" i="1"/>
  <c r="L1573" i="1"/>
  <c r="M1573" i="1" s="1"/>
  <c r="M1968" i="1"/>
  <c r="C1609" i="1"/>
  <c r="A1609" i="1"/>
  <c r="O1622" i="1"/>
  <c r="C1622" i="1"/>
  <c r="P1742" i="1"/>
  <c r="M1742" i="1"/>
  <c r="O1617" i="1"/>
  <c r="P1750" i="1"/>
  <c r="K1751" i="1"/>
  <c r="A1805" i="1"/>
  <c r="C1805" i="1"/>
  <c r="C1663" i="1"/>
  <c r="O1663" i="1"/>
  <c r="A1663" i="1"/>
  <c r="L1682" i="1"/>
  <c r="O1706" i="1"/>
  <c r="C1706" i="1"/>
  <c r="N1706" i="1"/>
  <c r="C1750" i="1"/>
  <c r="A1750" i="1"/>
  <c r="N1805" i="1"/>
  <c r="N1663" i="1"/>
  <c r="L1706" i="1"/>
  <c r="N1750" i="1"/>
  <c r="O1805" i="1"/>
  <c r="M1964" i="1"/>
  <c r="P1964" i="1"/>
  <c r="O1615" i="1"/>
  <c r="C1615" i="1"/>
  <c r="O1750" i="1"/>
  <c r="C1852" i="1"/>
  <c r="A1852" i="1"/>
  <c r="O1852" i="1"/>
  <c r="N1852" i="1"/>
  <c r="O1602" i="1"/>
  <c r="A1594" i="1"/>
  <c r="A1822" i="1"/>
  <c r="O1822" i="1"/>
  <c r="N1822" i="1"/>
  <c r="L1825" i="1"/>
  <c r="M1825" i="1"/>
  <c r="K1879" i="1"/>
  <c r="P1878" i="1"/>
  <c r="O1613" i="1"/>
  <c r="P1804" i="1"/>
  <c r="M1804" i="1"/>
  <c r="M1865" i="1"/>
  <c r="P1865" i="1"/>
  <c r="M1878" i="1"/>
  <c r="C1604" i="1"/>
  <c r="O1604" i="1"/>
  <c r="O1667" i="1"/>
  <c r="O1759" i="1"/>
  <c r="A1759" i="1"/>
  <c r="A1908" i="1"/>
  <c r="O1908" i="1"/>
  <c r="N1908" i="1"/>
  <c r="N1867" i="1"/>
  <c r="C1867" i="1"/>
  <c r="A1867" i="1"/>
  <c r="L1919" i="1"/>
  <c r="M1919" i="1"/>
  <c r="O1867" i="1"/>
  <c r="C1918" i="1"/>
  <c r="A1918" i="1"/>
  <c r="M1809" i="1"/>
  <c r="L1809" i="1"/>
  <c r="P1867" i="1"/>
  <c r="N1886" i="1"/>
  <c r="C1886" i="1"/>
  <c r="A1886" i="1"/>
  <c r="N1918" i="1"/>
  <c r="C1835" i="1"/>
  <c r="A1835" i="1"/>
  <c r="O1886" i="1"/>
  <c r="O1918" i="1"/>
  <c r="O1744" i="1"/>
  <c r="N1835" i="1"/>
  <c r="P1744" i="1"/>
  <c r="O1835" i="1"/>
  <c r="O1868" i="1"/>
  <c r="N1868" i="1"/>
  <c r="C1868" i="1"/>
  <c r="N1798" i="1"/>
  <c r="O1871" i="1"/>
  <c r="N1871" i="1"/>
  <c r="M1960" i="1"/>
  <c r="P1960" i="1"/>
  <c r="K1910" i="1"/>
  <c r="P1909" i="1"/>
  <c r="O1869" i="1"/>
  <c r="N1869" i="1"/>
  <c r="K1974" i="1"/>
  <c r="P1973" i="1"/>
  <c r="M1837" i="1"/>
  <c r="P1799" i="1"/>
  <c r="M1799" i="1"/>
  <c r="M1967" i="1"/>
  <c r="N1970" i="1"/>
  <c r="C1864" i="1"/>
  <c r="A1864" i="1"/>
  <c r="M1996" i="1"/>
  <c r="L1996" i="1"/>
  <c r="N1864" i="1"/>
  <c r="N1948" i="1"/>
  <c r="A1958" i="1"/>
  <c r="C1958" i="1"/>
  <c r="N1958" i="1"/>
  <c r="O1995" i="1"/>
  <c r="N1995" i="1"/>
  <c r="A1995" i="1"/>
  <c r="P1872" i="1"/>
  <c r="M1950" i="1"/>
  <c r="M1953" i="1"/>
  <c r="P1957" i="1"/>
  <c r="M1957" i="1"/>
  <c r="A1916" i="1"/>
  <c r="O1916" i="1"/>
  <c r="N1916" i="1"/>
  <c r="P1995" i="1"/>
  <c r="P2004" i="1"/>
  <c r="P1908" i="1"/>
  <c r="M1966" i="1"/>
  <c r="M1949" i="1"/>
  <c r="K1853" i="1" l="1"/>
  <c r="L1853" i="1" s="1"/>
  <c r="O1850" i="1"/>
  <c r="C1955" i="1"/>
  <c r="O1909" i="1"/>
  <c r="N980" i="1"/>
  <c r="A1955" i="1"/>
  <c r="C1956" i="1"/>
  <c r="O1743" i="1"/>
  <c r="O1739" i="1"/>
  <c r="C1739" i="1"/>
  <c r="N1838" i="1"/>
  <c r="A1909" i="1"/>
  <c r="N1850" i="1"/>
  <c r="N1909" i="1"/>
  <c r="A1705" i="1"/>
  <c r="C1973" i="1"/>
  <c r="C1705" i="1"/>
  <c r="N983" i="1"/>
  <c r="A1973" i="1"/>
  <c r="C1850" i="1"/>
  <c r="N1705" i="1"/>
  <c r="O983" i="1"/>
  <c r="O1973" i="1"/>
  <c r="A983" i="1"/>
  <c r="L504" i="1"/>
  <c r="P504" i="1" s="1"/>
  <c r="O1839" i="1"/>
  <c r="M504" i="1"/>
  <c r="A504" i="1" s="1"/>
  <c r="C980" i="1"/>
  <c r="C1839" i="1"/>
  <c r="N1739" i="1"/>
  <c r="A1839" i="1"/>
  <c r="L1839" i="1"/>
  <c r="N1836" i="1"/>
  <c r="O980" i="1"/>
  <c r="A1962" i="1"/>
  <c r="O1838" i="1"/>
  <c r="A1666" i="1"/>
  <c r="K390" i="1"/>
  <c r="L390" i="1" s="1"/>
  <c r="P390" i="1" s="1"/>
  <c r="A1956" i="1"/>
  <c r="C1962" i="1"/>
  <c r="C1666" i="1"/>
  <c r="N1666" i="1"/>
  <c r="N1874" i="1"/>
  <c r="C1959" i="1"/>
  <c r="P583" i="1"/>
  <c r="A1800" i="1"/>
  <c r="C1838" i="1"/>
  <c r="A990" i="1"/>
  <c r="C1802" i="1"/>
  <c r="O1668" i="1"/>
  <c r="A1961" i="1"/>
  <c r="N1738" i="1"/>
  <c r="C1961" i="1"/>
  <c r="M819" i="1"/>
  <c r="C819" i="1" s="1"/>
  <c r="A1836" i="1"/>
  <c r="O1961" i="1"/>
  <c r="C1851" i="1"/>
  <c r="O1851" i="1"/>
  <c r="N988" i="1"/>
  <c r="C990" i="1"/>
  <c r="N1851" i="1"/>
  <c r="N1161" i="1"/>
  <c r="N1802" i="1"/>
  <c r="O1736" i="1"/>
  <c r="C1801" i="1"/>
  <c r="N1959" i="1"/>
  <c r="O988" i="1"/>
  <c r="N990" i="1"/>
  <c r="O1760" i="1"/>
  <c r="O1836" i="1"/>
  <c r="O1802" i="1"/>
  <c r="O1959" i="1"/>
  <c r="A1874" i="1"/>
  <c r="C1874" i="1"/>
  <c r="N1801" i="1"/>
  <c r="C988" i="1"/>
  <c r="N479" i="1"/>
  <c r="A479" i="1"/>
  <c r="O484" i="1"/>
  <c r="A484" i="1"/>
  <c r="N1737" i="1"/>
  <c r="N1665" i="1"/>
  <c r="N1233" i="1"/>
  <c r="N486" i="1"/>
  <c r="A874" i="1"/>
  <c r="N874" i="1"/>
  <c r="C874" i="1"/>
  <c r="O874" i="1"/>
  <c r="N1679" i="1"/>
  <c r="C1623" i="1"/>
  <c r="A1746" i="1"/>
  <c r="A1417" i="1"/>
  <c r="N1000" i="1"/>
  <c r="L382" i="1"/>
  <c r="P382" i="1" s="1"/>
  <c r="A1668" i="1"/>
  <c r="N1824" i="1"/>
  <c r="C1760" i="1"/>
  <c r="O1808" i="1"/>
  <c r="C1417" i="1"/>
  <c r="C1677" i="1"/>
  <c r="A1665" i="1"/>
  <c r="A1760" i="1"/>
  <c r="O1000" i="1"/>
  <c r="M584" i="1"/>
  <c r="N584" i="1" s="1"/>
  <c r="M382" i="1"/>
  <c r="O382" i="1" s="1"/>
  <c r="C1668" i="1"/>
  <c r="C1669" i="1"/>
  <c r="N1956" i="1"/>
  <c r="M1162" i="1"/>
  <c r="O1162" i="1" s="1"/>
  <c r="C1737" i="1"/>
  <c r="A1737" i="1"/>
  <c r="O1665" i="1"/>
  <c r="A1808" i="1"/>
  <c r="N1677" i="1"/>
  <c r="A1952" i="1"/>
  <c r="C1564" i="1"/>
  <c r="P1215" i="1"/>
  <c r="O1801" i="1"/>
  <c r="C1808" i="1"/>
  <c r="A1677" i="1"/>
  <c r="A1000" i="1"/>
  <c r="C1952" i="1"/>
  <c r="A1564" i="1"/>
  <c r="A1161" i="1"/>
  <c r="O877" i="1"/>
  <c r="K1234" i="1"/>
  <c r="M1234" i="1" s="1"/>
  <c r="O1669" i="1"/>
  <c r="C1824" i="1"/>
  <c r="A1824" i="1"/>
  <c r="O1161" i="1"/>
  <c r="C1679" i="1"/>
  <c r="A1679" i="1"/>
  <c r="O479" i="1"/>
  <c r="A1669" i="1"/>
  <c r="O486" i="1"/>
  <c r="O1952" i="1"/>
  <c r="A1951" i="1"/>
  <c r="O1965" i="1"/>
  <c r="C1965" i="1"/>
  <c r="A1965" i="1"/>
  <c r="N1965" i="1"/>
  <c r="A986" i="1"/>
  <c r="O986" i="1"/>
  <c r="N986" i="1"/>
  <c r="C986" i="1"/>
  <c r="A995" i="1"/>
  <c r="C995" i="1"/>
  <c r="O995" i="1"/>
  <c r="N995" i="1"/>
  <c r="N1807" i="1"/>
  <c r="A1807" i="1"/>
  <c r="O1807" i="1"/>
  <c r="A992" i="1"/>
  <c r="C992" i="1"/>
  <c r="O1410" i="1"/>
  <c r="A1410" i="1"/>
  <c r="N992" i="1"/>
  <c r="N1743" i="1"/>
  <c r="C1743" i="1"/>
  <c r="O992" i="1"/>
  <c r="N1001" i="1"/>
  <c r="N1823" i="1"/>
  <c r="M1887" i="1"/>
  <c r="A1887" i="1" s="1"/>
  <c r="L1675" i="1"/>
  <c r="P1675" i="1" s="1"/>
  <c r="C1866" i="1"/>
  <c r="N1746" i="1"/>
  <c r="O1963" i="1"/>
  <c r="C1001" i="1"/>
  <c r="P692" i="1"/>
  <c r="K693" i="1"/>
  <c r="P1740" i="1"/>
  <c r="K1741" i="1"/>
  <c r="P877" i="1"/>
  <c r="K878" i="1"/>
  <c r="C1736" i="1"/>
  <c r="A1736" i="1"/>
  <c r="C1680" i="1"/>
  <c r="O989" i="1"/>
  <c r="A1680" i="1"/>
  <c r="O1971" i="1"/>
  <c r="N1971" i="1"/>
  <c r="C1971" i="1"/>
  <c r="A1971" i="1"/>
  <c r="N1963" i="1"/>
  <c r="A1001" i="1"/>
  <c r="O1806" i="1"/>
  <c r="N1681" i="1"/>
  <c r="N1806" i="1"/>
  <c r="O1681" i="1"/>
  <c r="O1746" i="1"/>
  <c r="C1963" i="1"/>
  <c r="N998" i="1"/>
  <c r="A1233" i="1"/>
  <c r="C1233" i="1"/>
  <c r="A1823" i="1"/>
  <c r="C1823" i="1"/>
  <c r="C989" i="1"/>
  <c r="K1418" i="1"/>
  <c r="P1417" i="1"/>
  <c r="N1417" i="1"/>
  <c r="C1738" i="1"/>
  <c r="A1738" i="1"/>
  <c r="A989" i="1"/>
  <c r="N1866" i="1"/>
  <c r="O1680" i="1"/>
  <c r="O1800" i="1"/>
  <c r="N482" i="1"/>
  <c r="O482" i="1"/>
  <c r="A482" i="1"/>
  <c r="C1806" i="1"/>
  <c r="N1800" i="1"/>
  <c r="A998" i="1"/>
  <c r="P381" i="1"/>
  <c r="K1332" i="1"/>
  <c r="P1331" i="1"/>
  <c r="N1969" i="1"/>
  <c r="O1969" i="1"/>
  <c r="C1969" i="1"/>
  <c r="A1969" i="1"/>
  <c r="C1681" i="1"/>
  <c r="O998" i="1"/>
  <c r="L826" i="1"/>
  <c r="P826" i="1" s="1"/>
  <c r="A381" i="1"/>
  <c r="A1866" i="1"/>
  <c r="O381" i="1"/>
  <c r="L1761" i="1"/>
  <c r="M1761" i="1"/>
  <c r="N877" i="1"/>
  <c r="C877" i="1"/>
  <c r="N1951" i="1"/>
  <c r="C1951" i="1"/>
  <c r="A1623" i="1"/>
  <c r="C1573" i="1"/>
  <c r="A1573" i="1"/>
  <c r="O1573" i="1"/>
  <c r="O1414" i="1"/>
  <c r="C1414" i="1"/>
  <c r="A1414" i="1"/>
  <c r="P1706" i="1"/>
  <c r="K1707" i="1"/>
  <c r="L1879" i="1"/>
  <c r="M1879" i="1"/>
  <c r="O485" i="1"/>
  <c r="N485" i="1"/>
  <c r="A485" i="1"/>
  <c r="A1413" i="1"/>
  <c r="C1413" i="1"/>
  <c r="O1413" i="1"/>
  <c r="O1747" i="1"/>
  <c r="A1747" i="1"/>
  <c r="N1747" i="1"/>
  <c r="C1747" i="1"/>
  <c r="N1949" i="1"/>
  <c r="C1949" i="1"/>
  <c r="O1949" i="1"/>
  <c r="A1949" i="1"/>
  <c r="O1968" i="1"/>
  <c r="N1968" i="1"/>
  <c r="C1968" i="1"/>
  <c r="A1968" i="1"/>
  <c r="N375" i="1"/>
  <c r="O375" i="1"/>
  <c r="A375" i="1"/>
  <c r="L1751" i="1"/>
  <c r="M1751" i="1"/>
  <c r="O1745" i="1"/>
  <c r="A1745" i="1"/>
  <c r="N1745" i="1"/>
  <c r="C1745" i="1"/>
  <c r="O1416" i="1"/>
  <c r="A1416" i="1"/>
  <c r="C1416" i="1"/>
  <c r="A483" i="1"/>
  <c r="N483" i="1"/>
  <c r="O483" i="1"/>
  <c r="A569" i="1"/>
  <c r="N569" i="1"/>
  <c r="O569" i="1"/>
  <c r="P584" i="1"/>
  <c r="N873" i="1"/>
  <c r="O873" i="1"/>
  <c r="A873" i="1"/>
  <c r="C873" i="1"/>
  <c r="K1810" i="1"/>
  <c r="P1809" i="1"/>
  <c r="O1742" i="1"/>
  <c r="C1742" i="1"/>
  <c r="A1742" i="1"/>
  <c r="N1742" i="1"/>
  <c r="O872" i="1"/>
  <c r="N872" i="1"/>
  <c r="C872" i="1"/>
  <c r="A872" i="1"/>
  <c r="N1954" i="1"/>
  <c r="C1954" i="1"/>
  <c r="A1954" i="1"/>
  <c r="N1675" i="1"/>
  <c r="O1675" i="1"/>
  <c r="C984" i="1"/>
  <c r="A984" i="1"/>
  <c r="O984" i="1"/>
  <c r="N984" i="1"/>
  <c r="K1748" i="1"/>
  <c r="P1747" i="1"/>
  <c r="N1919" i="1"/>
  <c r="C1919" i="1"/>
  <c r="A1919" i="1"/>
  <c r="O1919" i="1"/>
  <c r="M1974" i="1"/>
  <c r="L1974" i="1"/>
  <c r="C1964" i="1"/>
  <c r="A1964" i="1"/>
  <c r="N1964" i="1"/>
  <c r="P1124" i="1"/>
  <c r="K1125" i="1"/>
  <c r="C1865" i="1"/>
  <c r="N1865" i="1"/>
  <c r="O1865" i="1"/>
  <c r="A1865" i="1"/>
  <c r="N1825" i="1"/>
  <c r="C1825" i="1"/>
  <c r="A1825" i="1"/>
  <c r="O1825" i="1"/>
  <c r="N1124" i="1"/>
  <c r="O1124" i="1"/>
  <c r="A1124" i="1"/>
  <c r="C1124" i="1"/>
  <c r="C987" i="1"/>
  <c r="A987" i="1"/>
  <c r="O987" i="1"/>
  <c r="N987" i="1"/>
  <c r="N1180" i="1"/>
  <c r="O1180" i="1"/>
  <c r="C1180" i="1"/>
  <c r="A1180" i="1"/>
  <c r="L1494" i="1"/>
  <c r="M1494" i="1"/>
  <c r="C826" i="1"/>
  <c r="A826" i="1"/>
  <c r="N826" i="1"/>
  <c r="O826" i="1"/>
  <c r="O991" i="1"/>
  <c r="N991" i="1"/>
  <c r="A991" i="1"/>
  <c r="C991" i="1"/>
  <c r="K1003" i="1"/>
  <c r="P1002" i="1"/>
  <c r="N1957" i="1"/>
  <c r="O1957" i="1"/>
  <c r="C1957" i="1"/>
  <c r="A1957" i="1"/>
  <c r="C1804" i="1"/>
  <c r="A1804" i="1"/>
  <c r="N1804" i="1"/>
  <c r="O1804" i="1"/>
  <c r="K1826" i="1"/>
  <c r="P1825" i="1"/>
  <c r="P1328" i="1"/>
  <c r="K1329" i="1"/>
  <c r="K820" i="1"/>
  <c r="P819" i="1"/>
  <c r="K376" i="1"/>
  <c r="P375" i="1"/>
  <c r="C1809" i="1"/>
  <c r="A1809" i="1"/>
  <c r="O1809" i="1"/>
  <c r="N1809" i="1"/>
  <c r="A1967" i="1"/>
  <c r="O1967" i="1"/>
  <c r="N1967" i="1"/>
  <c r="C1967" i="1"/>
  <c r="M1216" i="1"/>
  <c r="L1216" i="1"/>
  <c r="C1799" i="1"/>
  <c r="O1799" i="1"/>
  <c r="N1799" i="1"/>
  <c r="A1799" i="1"/>
  <c r="P1180" i="1"/>
  <c r="K1181" i="1"/>
  <c r="K570" i="1"/>
  <c r="P569" i="1"/>
  <c r="K1163" i="1"/>
  <c r="P1162" i="1"/>
  <c r="K1920" i="1"/>
  <c r="P1919" i="1"/>
  <c r="N1573" i="1"/>
  <c r="K1574" i="1"/>
  <c r="P1573" i="1"/>
  <c r="C1412" i="1"/>
  <c r="O1412" i="1"/>
  <c r="A1412" i="1"/>
  <c r="O1878" i="1"/>
  <c r="C1878" i="1"/>
  <c r="A1878" i="1"/>
  <c r="N1878" i="1"/>
  <c r="N1996" i="1"/>
  <c r="O1996" i="1"/>
  <c r="A1996" i="1"/>
  <c r="C1996" i="1"/>
  <c r="O1953" i="1"/>
  <c r="N1953" i="1"/>
  <c r="C1953" i="1"/>
  <c r="A1953" i="1"/>
  <c r="K1683" i="1"/>
  <c r="P1682" i="1"/>
  <c r="O825" i="1"/>
  <c r="N825" i="1"/>
  <c r="C825" i="1"/>
  <c r="A825" i="1"/>
  <c r="C1328" i="1"/>
  <c r="A1328" i="1"/>
  <c r="N1328" i="1"/>
  <c r="O1328" i="1"/>
  <c r="P487" i="1"/>
  <c r="K488" i="1"/>
  <c r="K2008" i="1"/>
  <c r="L2008" i="1" s="1"/>
  <c r="P2008" i="1" s="1"/>
  <c r="P2007" i="1"/>
  <c r="C1960" i="1"/>
  <c r="O1960" i="1"/>
  <c r="N1960" i="1"/>
  <c r="A1960" i="1"/>
  <c r="P1887" i="1"/>
  <c r="K1888" i="1"/>
  <c r="N993" i="1"/>
  <c r="O993" i="1"/>
  <c r="C993" i="1"/>
  <c r="A993" i="1"/>
  <c r="O1837" i="1"/>
  <c r="N1837" i="1"/>
  <c r="C1837" i="1"/>
  <c r="A1837" i="1"/>
  <c r="O1966" i="1"/>
  <c r="N1966" i="1"/>
  <c r="A1966" i="1"/>
  <c r="C1966" i="1"/>
  <c r="A1002" i="1"/>
  <c r="C1002" i="1"/>
  <c r="N1002" i="1"/>
  <c r="O1002" i="1"/>
  <c r="L1625" i="1"/>
  <c r="P1996" i="1"/>
  <c r="K1997" i="1"/>
  <c r="O1950" i="1"/>
  <c r="N1950" i="1"/>
  <c r="C1950" i="1"/>
  <c r="A1950" i="1"/>
  <c r="L1910" i="1"/>
  <c r="M1910" i="1"/>
  <c r="O487" i="1"/>
  <c r="N487" i="1"/>
  <c r="A487" i="1"/>
  <c r="A1162" i="1" l="1"/>
  <c r="M1853" i="1"/>
  <c r="N1853" i="1" s="1"/>
  <c r="A819" i="1"/>
  <c r="O819" i="1"/>
  <c r="O504" i="1"/>
  <c r="K391" i="1"/>
  <c r="L391" i="1" s="1"/>
  <c r="K505" i="1"/>
  <c r="M505" i="1" s="1"/>
  <c r="N504" i="1"/>
  <c r="C1162" i="1"/>
  <c r="N819" i="1"/>
  <c r="P1839" i="1"/>
  <c r="K1840" i="1"/>
  <c r="M390" i="1"/>
  <c r="C390" i="1" s="1"/>
  <c r="N1162" i="1"/>
  <c r="K827" i="1"/>
  <c r="M827" i="1" s="1"/>
  <c r="N390" i="1"/>
  <c r="N1887" i="1"/>
  <c r="O1887" i="1"/>
  <c r="L1234" i="1"/>
  <c r="K1235" i="1" s="1"/>
  <c r="C584" i="1"/>
  <c r="A382" i="1"/>
  <c r="K383" i="1"/>
  <c r="M383" i="1" s="1"/>
  <c r="O584" i="1"/>
  <c r="A584" i="1"/>
  <c r="N382" i="1"/>
  <c r="C1887" i="1"/>
  <c r="M693" i="1"/>
  <c r="L693" i="1"/>
  <c r="L1418" i="1"/>
  <c r="M1418" i="1"/>
  <c r="M878" i="1"/>
  <c r="L878" i="1"/>
  <c r="L1332" i="1"/>
  <c r="M1332" i="1"/>
  <c r="P1741" i="1"/>
  <c r="M1741" i="1"/>
  <c r="A1761" i="1"/>
  <c r="C1761" i="1"/>
  <c r="O1761" i="1"/>
  <c r="N1761" i="1"/>
  <c r="K1762" i="1"/>
  <c r="P1761" i="1"/>
  <c r="M1003" i="1"/>
  <c r="L1003" i="1"/>
  <c r="A1216" i="1"/>
  <c r="O1216" i="1"/>
  <c r="N1216" i="1"/>
  <c r="P1625" i="1"/>
  <c r="K1626" i="1"/>
  <c r="N1625" i="1"/>
  <c r="P1974" i="1"/>
  <c r="K1975" i="1"/>
  <c r="K1880" i="1"/>
  <c r="P1879" i="1"/>
  <c r="K1854" i="1"/>
  <c r="P1853" i="1"/>
  <c r="K1217" i="1"/>
  <c r="P1216" i="1"/>
  <c r="O1879" i="1"/>
  <c r="N1879" i="1"/>
  <c r="C1879" i="1"/>
  <c r="A1879" i="1"/>
  <c r="M1625" i="1"/>
  <c r="P1494" i="1"/>
  <c r="N1494" i="1"/>
  <c r="K1495" i="1"/>
  <c r="O1974" i="1"/>
  <c r="N1974" i="1"/>
  <c r="C1974" i="1"/>
  <c r="A1974" i="1"/>
  <c r="M1707" i="1"/>
  <c r="L1707" i="1"/>
  <c r="K1752" i="1"/>
  <c r="P1751" i="1"/>
  <c r="C376" i="1"/>
  <c r="M376" i="1"/>
  <c r="L376" i="1"/>
  <c r="A1910" i="1"/>
  <c r="O1910" i="1"/>
  <c r="N1910" i="1"/>
  <c r="C1910" i="1"/>
  <c r="C488" i="1"/>
  <c r="M488" i="1"/>
  <c r="L488" i="1"/>
  <c r="L1125" i="1"/>
  <c r="M1125" i="1"/>
  <c r="O1494" i="1"/>
  <c r="C1494" i="1"/>
  <c r="A1494" i="1"/>
  <c r="L1574" i="1"/>
  <c r="L820" i="1"/>
  <c r="M820" i="1"/>
  <c r="M1826" i="1"/>
  <c r="L1826" i="1"/>
  <c r="M570" i="1"/>
  <c r="L570" i="1"/>
  <c r="M1748" i="1"/>
  <c r="L1748" i="1"/>
  <c r="M1888" i="1"/>
  <c r="L1888" i="1"/>
  <c r="L1920" i="1"/>
  <c r="M1920" i="1"/>
  <c r="M1670" i="1"/>
  <c r="L1670" i="1"/>
  <c r="L1181" i="1"/>
  <c r="M1181" i="1"/>
  <c r="K1911" i="1"/>
  <c r="P1910" i="1"/>
  <c r="M1329" i="1"/>
  <c r="L1329" i="1"/>
  <c r="P1329" i="1" s="1"/>
  <c r="L1810" i="1"/>
  <c r="M1810" i="1"/>
  <c r="M1997" i="1"/>
  <c r="L1997" i="1"/>
  <c r="L1683" i="1"/>
  <c r="M1683" i="1"/>
  <c r="C1234" i="1"/>
  <c r="O1234" i="1"/>
  <c r="N1234" i="1"/>
  <c r="A1234" i="1"/>
  <c r="L1163" i="1"/>
  <c r="M1163" i="1"/>
  <c r="C1751" i="1"/>
  <c r="N1751" i="1"/>
  <c r="A1751" i="1"/>
  <c r="O1751" i="1"/>
  <c r="A390" i="1" l="1"/>
  <c r="O390" i="1"/>
  <c r="M391" i="1"/>
  <c r="N391" i="1" s="1"/>
  <c r="L505" i="1"/>
  <c r="P505" i="1" s="1"/>
  <c r="C505" i="1"/>
  <c r="L383" i="1"/>
  <c r="P383" i="1" s="1"/>
  <c r="O1853" i="1"/>
  <c r="A1853" i="1"/>
  <c r="C1853" i="1"/>
  <c r="L827" i="1"/>
  <c r="P827" i="1" s="1"/>
  <c r="P1234" i="1"/>
  <c r="L1840" i="1"/>
  <c r="M1840" i="1"/>
  <c r="C383" i="1"/>
  <c r="M1762" i="1"/>
  <c r="L1762" i="1"/>
  <c r="P1332" i="1"/>
  <c r="K1333" i="1"/>
  <c r="P878" i="1"/>
  <c r="K879" i="1"/>
  <c r="C1418" i="1"/>
  <c r="O1418" i="1"/>
  <c r="A1418" i="1"/>
  <c r="N1741" i="1"/>
  <c r="C1741" i="1"/>
  <c r="O1741" i="1"/>
  <c r="A1741" i="1"/>
  <c r="O1332" i="1"/>
  <c r="N1332" i="1"/>
  <c r="C1332" i="1"/>
  <c r="A1332" i="1"/>
  <c r="N1418" i="1"/>
  <c r="P1418" i="1"/>
  <c r="K1419" i="1"/>
  <c r="K694" i="1"/>
  <c r="P693" i="1"/>
  <c r="O878" i="1"/>
  <c r="N878" i="1"/>
  <c r="C878" i="1"/>
  <c r="A878" i="1"/>
  <c r="C693" i="1"/>
  <c r="O693" i="1"/>
  <c r="A693" i="1"/>
  <c r="N693" i="1"/>
  <c r="O505" i="1"/>
  <c r="N505" i="1"/>
  <c r="A505" i="1"/>
  <c r="P1670" i="1"/>
  <c r="K1671" i="1"/>
  <c r="P1888" i="1"/>
  <c r="K1889" i="1"/>
  <c r="O1888" i="1"/>
  <c r="N1888" i="1"/>
  <c r="A1888" i="1"/>
  <c r="C1888" i="1"/>
  <c r="P1748" i="1"/>
  <c r="K1749" i="1"/>
  <c r="C1748" i="1"/>
  <c r="O1748" i="1"/>
  <c r="N1748" i="1"/>
  <c r="A1748" i="1"/>
  <c r="P1683" i="1"/>
  <c r="K1684" i="1"/>
  <c r="M1975" i="1"/>
  <c r="L1975" i="1"/>
  <c r="A488" i="1"/>
  <c r="O488" i="1"/>
  <c r="N488" i="1"/>
  <c r="P376" i="1"/>
  <c r="K377" i="1"/>
  <c r="A376" i="1"/>
  <c r="N376" i="1"/>
  <c r="O376" i="1"/>
  <c r="M1854" i="1"/>
  <c r="L1854" i="1"/>
  <c r="K1998" i="1"/>
  <c r="P1997" i="1"/>
  <c r="M1880" i="1"/>
  <c r="L1880" i="1"/>
  <c r="K1827" i="1"/>
  <c r="P1826" i="1"/>
  <c r="A1920" i="1"/>
  <c r="O1920" i="1"/>
  <c r="C1920" i="1"/>
  <c r="N1920" i="1"/>
  <c r="A1810" i="1"/>
  <c r="C1810" i="1"/>
  <c r="N1810" i="1"/>
  <c r="O1810" i="1"/>
  <c r="L1626" i="1"/>
  <c r="K489" i="1"/>
  <c r="P488" i="1"/>
  <c r="M1235" i="1"/>
  <c r="L1235" i="1"/>
  <c r="A1163" i="1"/>
  <c r="N1163" i="1"/>
  <c r="O1163" i="1"/>
  <c r="C1163" i="1"/>
  <c r="C1329" i="1"/>
  <c r="A1329" i="1"/>
  <c r="N1329" i="1"/>
  <c r="O1329" i="1"/>
  <c r="K1575" i="1"/>
  <c r="P1574" i="1"/>
  <c r="N1574" i="1"/>
  <c r="N1683" i="1"/>
  <c r="O1683" i="1"/>
  <c r="C1683" i="1"/>
  <c r="A1683" i="1"/>
  <c r="P570" i="1"/>
  <c r="K571" i="1"/>
  <c r="A1997" i="1"/>
  <c r="O1997" i="1"/>
  <c r="C1997" i="1"/>
  <c r="N1997" i="1"/>
  <c r="P1125" i="1"/>
  <c r="K1126" i="1"/>
  <c r="K1164" i="1"/>
  <c r="P1163" i="1"/>
  <c r="M1574" i="1"/>
  <c r="A1625" i="1"/>
  <c r="O1625" i="1"/>
  <c r="C1625" i="1"/>
  <c r="K1182" i="1"/>
  <c r="P1181" i="1"/>
  <c r="A570" i="1"/>
  <c r="C570" i="1"/>
  <c r="O570" i="1"/>
  <c r="N570" i="1"/>
  <c r="O1826" i="1"/>
  <c r="C1826" i="1"/>
  <c r="A1826" i="1"/>
  <c r="N1826" i="1"/>
  <c r="A383" i="1"/>
  <c r="O383" i="1"/>
  <c r="N383" i="1"/>
  <c r="M1911" i="1"/>
  <c r="L1911" i="1"/>
  <c r="P1003" i="1"/>
  <c r="K1004" i="1"/>
  <c r="O827" i="1"/>
  <c r="N827" i="1"/>
  <c r="C827" i="1"/>
  <c r="A827" i="1"/>
  <c r="C1670" i="1"/>
  <c r="A1670" i="1"/>
  <c r="O1670" i="1"/>
  <c r="N1670" i="1"/>
  <c r="L1217" i="1"/>
  <c r="M1217" i="1"/>
  <c r="M1752" i="1"/>
  <c r="L1752" i="1"/>
  <c r="K1708" i="1"/>
  <c r="P1707" i="1"/>
  <c r="N1707" i="1"/>
  <c r="C1707" i="1"/>
  <c r="A1707" i="1"/>
  <c r="O1707" i="1"/>
  <c r="A820" i="1"/>
  <c r="C820" i="1"/>
  <c r="O820" i="1"/>
  <c r="N820" i="1"/>
  <c r="N1125" i="1"/>
  <c r="C1125" i="1"/>
  <c r="A1125" i="1"/>
  <c r="O1125" i="1"/>
  <c r="P1920" i="1"/>
  <c r="K1921" i="1"/>
  <c r="P820" i="1"/>
  <c r="K821" i="1"/>
  <c r="P1810" i="1"/>
  <c r="K1811" i="1"/>
  <c r="M1495" i="1"/>
  <c r="L1495" i="1"/>
  <c r="O1181" i="1"/>
  <c r="N1181" i="1"/>
  <c r="A1181" i="1"/>
  <c r="C1181" i="1"/>
  <c r="P391" i="1"/>
  <c r="K392" i="1"/>
  <c r="A1003" i="1"/>
  <c r="O1003" i="1"/>
  <c r="N1003" i="1"/>
  <c r="C1003" i="1"/>
  <c r="A391" i="1" l="1"/>
  <c r="C391" i="1"/>
  <c r="O391" i="1"/>
  <c r="K384" i="1"/>
  <c r="M384" i="1" s="1"/>
  <c r="K828" i="1"/>
  <c r="L828" i="1" s="1"/>
  <c r="N1840" i="1"/>
  <c r="O1840" i="1"/>
  <c r="C1840" i="1"/>
  <c r="A1840" i="1"/>
  <c r="K1841" i="1"/>
  <c r="P1840" i="1"/>
  <c r="M1419" i="1"/>
  <c r="L1419" i="1"/>
  <c r="M879" i="1"/>
  <c r="L879" i="1"/>
  <c r="M1333" i="1"/>
  <c r="L1333" i="1"/>
  <c r="K1763" i="1"/>
  <c r="P1762" i="1"/>
  <c r="M694" i="1"/>
  <c r="L694" i="1"/>
  <c r="C1762" i="1"/>
  <c r="O1762" i="1"/>
  <c r="A1762" i="1"/>
  <c r="N1762" i="1"/>
  <c r="M1889" i="1"/>
  <c r="L1889" i="1"/>
  <c r="M1182" i="1"/>
  <c r="L1182" i="1"/>
  <c r="C489" i="1"/>
  <c r="M489" i="1"/>
  <c r="L489" i="1"/>
  <c r="L392" i="1"/>
  <c r="M392" i="1"/>
  <c r="L571" i="1"/>
  <c r="M571" i="1"/>
  <c r="A1975" i="1"/>
  <c r="O1975" i="1"/>
  <c r="N1975" i="1"/>
  <c r="C1975" i="1"/>
  <c r="K1912" i="1"/>
  <c r="P1911" i="1"/>
  <c r="C1574" i="1"/>
  <c r="A1574" i="1"/>
  <c r="O1574" i="1"/>
  <c r="M1684" i="1"/>
  <c r="L1684" i="1"/>
  <c r="P1975" i="1"/>
  <c r="K1976" i="1"/>
  <c r="M1811" i="1"/>
  <c r="L1811" i="1"/>
  <c r="O1911" i="1"/>
  <c r="N1911" i="1"/>
  <c r="A1911" i="1"/>
  <c r="C1911" i="1"/>
  <c r="L1575" i="1"/>
  <c r="M1575" i="1" s="1"/>
  <c r="L1998" i="1"/>
  <c r="M1998" i="1"/>
  <c r="K1218" i="1"/>
  <c r="P1217" i="1"/>
  <c r="L1827" i="1"/>
  <c r="M1827" i="1"/>
  <c r="M1004" i="1"/>
  <c r="L1004" i="1"/>
  <c r="M1671" i="1"/>
  <c r="L1671" i="1"/>
  <c r="P1495" i="1"/>
  <c r="K1496" i="1"/>
  <c r="N1495" i="1"/>
  <c r="O1495" i="1"/>
  <c r="A1495" i="1"/>
  <c r="C1495" i="1"/>
  <c r="L821" i="1"/>
  <c r="M821" i="1"/>
  <c r="P1752" i="1"/>
  <c r="K1753" i="1"/>
  <c r="M1164" i="1"/>
  <c r="L1164" i="1"/>
  <c r="N1626" i="1"/>
  <c r="P1626" i="1"/>
  <c r="K1627" i="1"/>
  <c r="P1854" i="1"/>
  <c r="K1855" i="1"/>
  <c r="M1126" i="1"/>
  <c r="L1126" i="1"/>
  <c r="L377" i="1"/>
  <c r="M377" i="1"/>
  <c r="C377" i="1"/>
  <c r="K1236" i="1"/>
  <c r="P1235" i="1"/>
  <c r="N1880" i="1"/>
  <c r="O1880" i="1"/>
  <c r="C1880" i="1"/>
  <c r="A1880" i="1"/>
  <c r="M1708" i="1"/>
  <c r="L1708" i="1"/>
  <c r="C1752" i="1"/>
  <c r="O1752" i="1"/>
  <c r="N1752" i="1"/>
  <c r="A1752" i="1"/>
  <c r="M1626" i="1"/>
  <c r="A1854" i="1"/>
  <c r="O1854" i="1"/>
  <c r="N1854" i="1"/>
  <c r="C1854" i="1"/>
  <c r="L1749" i="1"/>
  <c r="P1749" i="1" s="1"/>
  <c r="M1749" i="1"/>
  <c r="N1235" i="1"/>
  <c r="O1235" i="1"/>
  <c r="C1235" i="1"/>
  <c r="A1235" i="1"/>
  <c r="K1881" i="1"/>
  <c r="P1880" i="1"/>
  <c r="M1921" i="1"/>
  <c r="L1921" i="1"/>
  <c r="A1217" i="1"/>
  <c r="C1217" i="1"/>
  <c r="O1217" i="1"/>
  <c r="N1217" i="1"/>
  <c r="M585" i="1"/>
  <c r="L585" i="1"/>
  <c r="C384" i="1" l="1"/>
  <c r="L384" i="1"/>
  <c r="P384" i="1" s="1"/>
  <c r="M828" i="1"/>
  <c r="C828" i="1" s="1"/>
  <c r="M1841" i="1"/>
  <c r="L1841" i="1"/>
  <c r="P694" i="1"/>
  <c r="K695" i="1"/>
  <c r="K1334" i="1"/>
  <c r="P1333" i="1"/>
  <c r="K880" i="1"/>
  <c r="P879" i="1"/>
  <c r="M1763" i="1"/>
  <c r="L1763" i="1"/>
  <c r="C879" i="1"/>
  <c r="N879" i="1"/>
  <c r="O879" i="1"/>
  <c r="A879" i="1"/>
  <c r="N694" i="1"/>
  <c r="A694" i="1"/>
  <c r="C694" i="1"/>
  <c r="O694" i="1"/>
  <c r="C1333" i="1"/>
  <c r="N1333" i="1"/>
  <c r="O1333" i="1"/>
  <c r="A1333" i="1"/>
  <c r="N1419" i="1"/>
  <c r="K1420" i="1"/>
  <c r="P1419" i="1"/>
  <c r="O1419" i="1"/>
  <c r="A1419" i="1"/>
  <c r="C1419" i="1"/>
  <c r="P1126" i="1"/>
  <c r="K1127" i="1"/>
  <c r="M1496" i="1"/>
  <c r="L1496" i="1"/>
  <c r="M1855" i="1"/>
  <c r="L1855" i="1"/>
  <c r="M1976" i="1"/>
  <c r="L1976" i="1"/>
  <c r="L1627" i="1"/>
  <c r="M1627" i="1" s="1"/>
  <c r="P828" i="1"/>
  <c r="K829" i="1"/>
  <c r="O489" i="1"/>
  <c r="N489" i="1"/>
  <c r="A489" i="1"/>
  <c r="P585" i="1"/>
  <c r="K586" i="1"/>
  <c r="K1828" i="1"/>
  <c r="P1827" i="1"/>
  <c r="O585" i="1"/>
  <c r="N585" i="1"/>
  <c r="C585" i="1"/>
  <c r="A585" i="1"/>
  <c r="P1164" i="1"/>
  <c r="K1165" i="1"/>
  <c r="P1182" i="1"/>
  <c r="K1183" i="1"/>
  <c r="N571" i="1"/>
  <c r="C571" i="1"/>
  <c r="A571" i="1"/>
  <c r="O571" i="1"/>
  <c r="K1709" i="1"/>
  <c r="P1708" i="1"/>
  <c r="P489" i="1"/>
  <c r="K490" i="1"/>
  <c r="O384" i="1"/>
  <c r="N384" i="1"/>
  <c r="A384" i="1"/>
  <c r="K1812" i="1"/>
  <c r="P1811" i="1"/>
  <c r="K393" i="1"/>
  <c r="P392" i="1"/>
  <c r="P821" i="1"/>
  <c r="K822" i="1"/>
  <c r="K1890" i="1"/>
  <c r="P1889" i="1"/>
  <c r="K572" i="1"/>
  <c r="P571" i="1"/>
  <c r="K1672" i="1"/>
  <c r="P1671" i="1"/>
  <c r="O1708" i="1"/>
  <c r="N1708" i="1"/>
  <c r="C1708" i="1"/>
  <c r="A1708" i="1"/>
  <c r="A1004" i="1"/>
  <c r="O1004" i="1"/>
  <c r="N1004" i="1"/>
  <c r="C1004" i="1"/>
  <c r="L1218" i="1"/>
  <c r="M1218" i="1"/>
  <c r="M1912" i="1"/>
  <c r="L1912" i="1"/>
  <c r="O1575" i="1"/>
  <c r="C1575" i="1"/>
  <c r="A1575" i="1"/>
  <c r="C392" i="1"/>
  <c r="A392" i="1"/>
  <c r="O392" i="1"/>
  <c r="N392" i="1"/>
  <c r="P1004" i="1"/>
  <c r="K1005" i="1"/>
  <c r="C1827" i="1"/>
  <c r="A1827" i="1"/>
  <c r="O1827" i="1"/>
  <c r="N1827" i="1"/>
  <c r="C1164" i="1"/>
  <c r="A1164" i="1"/>
  <c r="O1164" i="1"/>
  <c r="N1164" i="1"/>
  <c r="C1182" i="1"/>
  <c r="A1182" i="1"/>
  <c r="O1182" i="1"/>
  <c r="N1182" i="1"/>
  <c r="M1236" i="1"/>
  <c r="L1236" i="1"/>
  <c r="K1922" i="1"/>
  <c r="P1921" i="1"/>
  <c r="N1921" i="1"/>
  <c r="O1921" i="1"/>
  <c r="C1921" i="1"/>
  <c r="A1921" i="1"/>
  <c r="A377" i="1"/>
  <c r="O377" i="1"/>
  <c r="N377" i="1"/>
  <c r="C1889" i="1"/>
  <c r="O1889" i="1"/>
  <c r="N1889" i="1"/>
  <c r="A1889" i="1"/>
  <c r="K378" i="1"/>
  <c r="P377" i="1"/>
  <c r="P1575" i="1"/>
  <c r="K1576" i="1"/>
  <c r="N1575" i="1"/>
  <c r="C1671" i="1"/>
  <c r="O1671" i="1"/>
  <c r="N1671" i="1"/>
  <c r="A1671" i="1"/>
  <c r="C1749" i="1"/>
  <c r="N1749" i="1"/>
  <c r="O1749" i="1"/>
  <c r="A1749" i="1"/>
  <c r="P1684" i="1"/>
  <c r="K1685" i="1"/>
  <c r="C821" i="1"/>
  <c r="O821" i="1"/>
  <c r="N821" i="1"/>
  <c r="A821" i="1"/>
  <c r="M1881" i="1"/>
  <c r="L1881" i="1"/>
  <c r="O1126" i="1"/>
  <c r="N1126" i="1"/>
  <c r="C1126" i="1"/>
  <c r="A1126" i="1"/>
  <c r="N1811" i="1"/>
  <c r="C1811" i="1"/>
  <c r="O1811" i="1"/>
  <c r="A1811" i="1"/>
  <c r="N1684" i="1"/>
  <c r="C1684" i="1"/>
  <c r="A1684" i="1"/>
  <c r="O1684" i="1"/>
  <c r="L1753" i="1"/>
  <c r="M1753" i="1"/>
  <c r="A1998" i="1"/>
  <c r="O1998" i="1"/>
  <c r="C1998" i="1"/>
  <c r="N1998" i="1"/>
  <c r="P1998" i="1"/>
  <c r="K1999" i="1"/>
  <c r="O1626" i="1"/>
  <c r="A1626" i="1"/>
  <c r="C1626" i="1"/>
  <c r="N828" i="1" l="1"/>
  <c r="K385" i="1"/>
  <c r="L385" i="1" s="1"/>
  <c r="A828" i="1"/>
  <c r="O828" i="1"/>
  <c r="K1842" i="1"/>
  <c r="P1841" i="1"/>
  <c r="A1841" i="1"/>
  <c r="C1841" i="1"/>
  <c r="O1841" i="1"/>
  <c r="N1841" i="1"/>
  <c r="K1764" i="1"/>
  <c r="P1763" i="1"/>
  <c r="L1334" i="1"/>
  <c r="M1334" i="1"/>
  <c r="A1763" i="1"/>
  <c r="C1763" i="1"/>
  <c r="O1763" i="1"/>
  <c r="N1763" i="1"/>
  <c r="M1420" i="1"/>
  <c r="L1420" i="1"/>
  <c r="M695" i="1"/>
  <c r="L695" i="1"/>
  <c r="L880" i="1"/>
  <c r="M880" i="1"/>
  <c r="A1881" i="1"/>
  <c r="N1881" i="1"/>
  <c r="C1881" i="1"/>
  <c r="O1881" i="1"/>
  <c r="C490" i="1"/>
  <c r="M490" i="1"/>
  <c r="L490" i="1"/>
  <c r="M1672" i="1"/>
  <c r="L1672" i="1"/>
  <c r="O1627" i="1"/>
  <c r="C1627" i="1"/>
  <c r="A1627" i="1"/>
  <c r="P1236" i="1"/>
  <c r="K1237" i="1"/>
  <c r="M586" i="1"/>
  <c r="L586" i="1"/>
  <c r="M572" i="1"/>
  <c r="L572" i="1"/>
  <c r="K1913" i="1"/>
  <c r="P1912" i="1"/>
  <c r="O1912" i="1"/>
  <c r="N1912" i="1"/>
  <c r="C1912" i="1"/>
  <c r="A1912" i="1"/>
  <c r="M1890" i="1"/>
  <c r="L1890" i="1"/>
  <c r="L1183" i="1"/>
  <c r="M1183" i="1"/>
  <c r="K1628" i="1"/>
  <c r="N1627" i="1"/>
  <c r="P1627" i="1"/>
  <c r="L1922" i="1"/>
  <c r="M1922" i="1"/>
  <c r="M1685" i="1"/>
  <c r="L1685" i="1"/>
  <c r="C1218" i="1"/>
  <c r="N1218" i="1"/>
  <c r="A1218" i="1"/>
  <c r="O1218" i="1"/>
  <c r="L822" i="1"/>
  <c r="P822" i="1" s="1"/>
  <c r="M822" i="1"/>
  <c r="K1977" i="1"/>
  <c r="P1976" i="1"/>
  <c r="L1576" i="1"/>
  <c r="M1576" i="1" s="1"/>
  <c r="M1709" i="1"/>
  <c r="L1709" i="1"/>
  <c r="N1855" i="1"/>
  <c r="O1855" i="1"/>
  <c r="C1855" i="1"/>
  <c r="A1855" i="1"/>
  <c r="K1497" i="1"/>
  <c r="N1496" i="1"/>
  <c r="P1496" i="1"/>
  <c r="C1753" i="1"/>
  <c r="O1753" i="1"/>
  <c r="A1753" i="1"/>
  <c r="N1753" i="1"/>
  <c r="N1236" i="1"/>
  <c r="O1236" i="1"/>
  <c r="A1236" i="1"/>
  <c r="C1236" i="1"/>
  <c r="M1165" i="1"/>
  <c r="L1165" i="1"/>
  <c r="C1496" i="1"/>
  <c r="A1496" i="1"/>
  <c r="O1496" i="1"/>
  <c r="L1127" i="1"/>
  <c r="M1127" i="1"/>
  <c r="L1828" i="1"/>
  <c r="M1828" i="1"/>
  <c r="P1881" i="1"/>
  <c r="K1882" i="1"/>
  <c r="M1005" i="1"/>
  <c r="L1005" i="1"/>
  <c r="P1753" i="1"/>
  <c r="K1754" i="1"/>
  <c r="M378" i="1"/>
  <c r="L378" i="1"/>
  <c r="C378" i="1"/>
  <c r="M829" i="1"/>
  <c r="L829" i="1"/>
  <c r="K1219" i="1"/>
  <c r="P1218" i="1"/>
  <c r="N1976" i="1"/>
  <c r="A1976" i="1"/>
  <c r="C1976" i="1"/>
  <c r="O1976" i="1"/>
  <c r="P1855" i="1"/>
  <c r="K1856" i="1"/>
  <c r="M1999" i="1"/>
  <c r="L1999" i="1"/>
  <c r="L393" i="1"/>
  <c r="M393" i="1"/>
  <c r="M1812" i="1"/>
  <c r="L1812" i="1"/>
  <c r="L506" i="1"/>
  <c r="M506" i="1"/>
  <c r="C506" i="1"/>
  <c r="C385" i="1" l="1"/>
  <c r="M385" i="1"/>
  <c r="N385" i="1" s="1"/>
  <c r="L1842" i="1"/>
  <c r="M1842" i="1"/>
  <c r="P695" i="1"/>
  <c r="K696" i="1"/>
  <c r="C880" i="1"/>
  <c r="N880" i="1"/>
  <c r="A880" i="1"/>
  <c r="O880" i="1"/>
  <c r="O1334" i="1"/>
  <c r="C1334" i="1"/>
  <c r="A1334" i="1"/>
  <c r="N1334" i="1"/>
  <c r="K1335" i="1"/>
  <c r="P1334" i="1"/>
  <c r="K881" i="1"/>
  <c r="P880" i="1"/>
  <c r="A695" i="1"/>
  <c r="N695" i="1"/>
  <c r="O695" i="1"/>
  <c r="C695" i="1"/>
  <c r="K1421" i="1"/>
  <c r="N1420" i="1"/>
  <c r="P1420" i="1"/>
  <c r="O1420" i="1"/>
  <c r="A1420" i="1"/>
  <c r="C1420" i="1"/>
  <c r="M1764" i="1"/>
  <c r="L1764" i="1"/>
  <c r="K2000" i="1"/>
  <c r="P1999" i="1"/>
  <c r="L1977" i="1"/>
  <c r="M1977" i="1"/>
  <c r="A822" i="1"/>
  <c r="O822" i="1"/>
  <c r="N822" i="1"/>
  <c r="C822" i="1"/>
  <c r="P1183" i="1"/>
  <c r="K1184" i="1"/>
  <c r="A1828" i="1"/>
  <c r="N1828" i="1"/>
  <c r="C1828" i="1"/>
  <c r="O1828" i="1"/>
  <c r="A490" i="1"/>
  <c r="O490" i="1"/>
  <c r="N490" i="1"/>
  <c r="O1183" i="1"/>
  <c r="N1183" i="1"/>
  <c r="A1183" i="1"/>
  <c r="C1183" i="1"/>
  <c r="P1005" i="1"/>
  <c r="K1006" i="1"/>
  <c r="O1005" i="1"/>
  <c r="N1005" i="1"/>
  <c r="A1005" i="1"/>
  <c r="C1005" i="1"/>
  <c r="C1890" i="1"/>
  <c r="A1890" i="1"/>
  <c r="O1890" i="1"/>
  <c r="N1890" i="1"/>
  <c r="C1672" i="1"/>
  <c r="A1672" i="1"/>
  <c r="O1672" i="1"/>
  <c r="N1672" i="1"/>
  <c r="K1891" i="1"/>
  <c r="P1890" i="1"/>
  <c r="O506" i="1"/>
  <c r="N506" i="1"/>
  <c r="A506" i="1"/>
  <c r="L1497" i="1"/>
  <c r="M1497" i="1"/>
  <c r="C1685" i="1"/>
  <c r="A1685" i="1"/>
  <c r="O1685" i="1"/>
  <c r="N1685" i="1"/>
  <c r="L1219" i="1"/>
  <c r="M1219" i="1"/>
  <c r="A572" i="1"/>
  <c r="O572" i="1"/>
  <c r="C572" i="1"/>
  <c r="N572" i="1"/>
  <c r="L1628" i="1"/>
  <c r="M1628" i="1" s="1"/>
  <c r="C1999" i="1"/>
  <c r="A1999" i="1"/>
  <c r="O1999" i="1"/>
  <c r="N1999" i="1"/>
  <c r="K1829" i="1"/>
  <c r="P1828" i="1"/>
  <c r="N1127" i="1"/>
  <c r="C1127" i="1"/>
  <c r="A1127" i="1"/>
  <c r="O1127" i="1"/>
  <c r="P385" i="1"/>
  <c r="K386" i="1"/>
  <c r="P1709" i="1"/>
  <c r="K1710" i="1"/>
  <c r="K1813" i="1"/>
  <c r="P1812" i="1"/>
  <c r="N1812" i="1"/>
  <c r="C1812" i="1"/>
  <c r="O1812" i="1"/>
  <c r="A1812" i="1"/>
  <c r="N829" i="1"/>
  <c r="C829" i="1"/>
  <c r="O829" i="1"/>
  <c r="A829" i="1"/>
  <c r="P393" i="1"/>
  <c r="K394" i="1"/>
  <c r="A378" i="1"/>
  <c r="N378" i="1"/>
  <c r="O378" i="1"/>
  <c r="K587" i="1"/>
  <c r="P586" i="1"/>
  <c r="M1856" i="1"/>
  <c r="L1856" i="1"/>
  <c r="L1882" i="1"/>
  <c r="M1882" i="1"/>
  <c r="P1672" i="1"/>
  <c r="K1673" i="1"/>
  <c r="P490" i="1"/>
  <c r="K491" i="1"/>
  <c r="P1685" i="1"/>
  <c r="K1686" i="1"/>
  <c r="L1913" i="1"/>
  <c r="M1913" i="1"/>
  <c r="O1709" i="1"/>
  <c r="N1709" i="1"/>
  <c r="C1709" i="1"/>
  <c r="A1709" i="1"/>
  <c r="A1165" i="1"/>
  <c r="C1165" i="1"/>
  <c r="N1165" i="1"/>
  <c r="O1165" i="1"/>
  <c r="N1922" i="1"/>
  <c r="O1922" i="1"/>
  <c r="A1922" i="1"/>
  <c r="C1922" i="1"/>
  <c r="O1576" i="1"/>
  <c r="C1576" i="1"/>
  <c r="A1576" i="1"/>
  <c r="P1922" i="1"/>
  <c r="K1923" i="1"/>
  <c r="N586" i="1"/>
  <c r="O586" i="1"/>
  <c r="A586" i="1"/>
  <c r="C586" i="1"/>
  <c r="M1237" i="1"/>
  <c r="L1237" i="1"/>
  <c r="M1754" i="1"/>
  <c r="L1754" i="1"/>
  <c r="P1127" i="1"/>
  <c r="K1128" i="1"/>
  <c r="K507" i="1"/>
  <c r="P506" i="1"/>
  <c r="K573" i="1"/>
  <c r="P572" i="1"/>
  <c r="K830" i="1"/>
  <c r="P829" i="1"/>
  <c r="C393" i="1"/>
  <c r="A393" i="1"/>
  <c r="O393" i="1"/>
  <c r="N393" i="1"/>
  <c r="K1166" i="1"/>
  <c r="P1165" i="1"/>
  <c r="P378" i="1"/>
  <c r="K379" i="1"/>
  <c r="P1576" i="1"/>
  <c r="N1576" i="1"/>
  <c r="K1577" i="1"/>
  <c r="A385" i="1" l="1"/>
  <c r="O385" i="1"/>
  <c r="O1842" i="1"/>
  <c r="N1842" i="1"/>
  <c r="A1842" i="1"/>
  <c r="C1842" i="1"/>
  <c r="P1842" i="1"/>
  <c r="K1843" i="1"/>
  <c r="M1421" i="1"/>
  <c r="L1421" i="1"/>
  <c r="L881" i="1"/>
  <c r="M881" i="1"/>
  <c r="P1764" i="1"/>
  <c r="K1765" i="1"/>
  <c r="M1335" i="1"/>
  <c r="L1335" i="1"/>
  <c r="L696" i="1"/>
  <c r="M696" i="1"/>
  <c r="N1764" i="1"/>
  <c r="A1764" i="1"/>
  <c r="O1764" i="1"/>
  <c r="C1764" i="1"/>
  <c r="O1628" i="1"/>
  <c r="A1628" i="1"/>
  <c r="C1628" i="1"/>
  <c r="M1891" i="1"/>
  <c r="L1891" i="1"/>
  <c r="P1237" i="1"/>
  <c r="K1238" i="1"/>
  <c r="M1128" i="1"/>
  <c r="L1128" i="1"/>
  <c r="M1813" i="1"/>
  <c r="L1813" i="1"/>
  <c r="K1755" i="1"/>
  <c r="P1754" i="1"/>
  <c r="L1829" i="1"/>
  <c r="M1829" i="1"/>
  <c r="C1856" i="1"/>
  <c r="O1856" i="1"/>
  <c r="N1856" i="1"/>
  <c r="A1856" i="1"/>
  <c r="M1710" i="1"/>
  <c r="L1710" i="1"/>
  <c r="L587" i="1"/>
  <c r="M587" i="1"/>
  <c r="M1166" i="1"/>
  <c r="L1166" i="1"/>
  <c r="O1237" i="1"/>
  <c r="N1237" i="1"/>
  <c r="C1237" i="1"/>
  <c r="A1237" i="1"/>
  <c r="C379" i="1"/>
  <c r="M379" i="1"/>
  <c r="L379" i="1"/>
  <c r="O1977" i="1"/>
  <c r="C1977" i="1"/>
  <c r="A1977" i="1"/>
  <c r="N1977" i="1"/>
  <c r="L507" i="1"/>
  <c r="M507" i="1"/>
  <c r="C507" i="1"/>
  <c r="O1219" i="1"/>
  <c r="A1219" i="1"/>
  <c r="C1219" i="1"/>
  <c r="N1219" i="1"/>
  <c r="M1006" i="1"/>
  <c r="L1006" i="1"/>
  <c r="L830" i="1"/>
  <c r="M830" i="1"/>
  <c r="L573" i="1"/>
  <c r="M573" i="1"/>
  <c r="K1978" i="1"/>
  <c r="P1977" i="1"/>
  <c r="O1754" i="1"/>
  <c r="C1754" i="1"/>
  <c r="N1754" i="1"/>
  <c r="A1754" i="1"/>
  <c r="L394" i="1"/>
  <c r="M394" i="1"/>
  <c r="M1686" i="1"/>
  <c r="L1686" i="1"/>
  <c r="O1497" i="1"/>
  <c r="C1497" i="1"/>
  <c r="A1497" i="1"/>
  <c r="M1923" i="1"/>
  <c r="L1923" i="1"/>
  <c r="M491" i="1"/>
  <c r="C491" i="1"/>
  <c r="L491" i="1"/>
  <c r="L1577" i="1"/>
  <c r="A1882" i="1"/>
  <c r="C1882" i="1"/>
  <c r="O1882" i="1"/>
  <c r="N1882" i="1"/>
  <c r="K1857" i="1"/>
  <c r="P1856" i="1"/>
  <c r="M386" i="1"/>
  <c r="L386" i="1"/>
  <c r="C386" i="1"/>
  <c r="P1219" i="1"/>
  <c r="K1220" i="1"/>
  <c r="O1913" i="1"/>
  <c r="N1913" i="1"/>
  <c r="A1913" i="1"/>
  <c r="C1913" i="1"/>
  <c r="M1184" i="1"/>
  <c r="L1184" i="1"/>
  <c r="P1913" i="1"/>
  <c r="K1914" i="1"/>
  <c r="K1498" i="1"/>
  <c r="P1497" i="1"/>
  <c r="N1497" i="1"/>
  <c r="M1673" i="1"/>
  <c r="L1673" i="1"/>
  <c r="P1628" i="1"/>
  <c r="N1628" i="1"/>
  <c r="K1629" i="1"/>
  <c r="K1883" i="1"/>
  <c r="P1882" i="1"/>
  <c r="L2000" i="1"/>
  <c r="M2000" i="1"/>
  <c r="M1843" i="1" l="1"/>
  <c r="L1843" i="1"/>
  <c r="P696" i="1"/>
  <c r="K697" i="1"/>
  <c r="O696" i="1"/>
  <c r="N696" i="1"/>
  <c r="A696" i="1"/>
  <c r="C696" i="1"/>
  <c r="C1335" i="1"/>
  <c r="A1335" i="1"/>
  <c r="O1335" i="1"/>
  <c r="N1335" i="1"/>
  <c r="M1765" i="1"/>
  <c r="L1765" i="1"/>
  <c r="O881" i="1"/>
  <c r="N881" i="1"/>
  <c r="A881" i="1"/>
  <c r="C881" i="1"/>
  <c r="P881" i="1"/>
  <c r="K882" i="1"/>
  <c r="P1335" i="1"/>
  <c r="K1336" i="1"/>
  <c r="N1421" i="1"/>
  <c r="P1421" i="1"/>
  <c r="K1422" i="1"/>
  <c r="O1421" i="1"/>
  <c r="A1421" i="1"/>
  <c r="C1421" i="1"/>
  <c r="N1577" i="1"/>
  <c r="K1578" i="1"/>
  <c r="P1577" i="1"/>
  <c r="P1813" i="1"/>
  <c r="K1814" i="1"/>
  <c r="A830" i="1"/>
  <c r="N830" i="1"/>
  <c r="O830" i="1"/>
  <c r="C830" i="1"/>
  <c r="K831" i="1"/>
  <c r="P830" i="1"/>
  <c r="M1220" i="1"/>
  <c r="L1220" i="1"/>
  <c r="K1167" i="1"/>
  <c r="P1166" i="1"/>
  <c r="P1923" i="1"/>
  <c r="K1924" i="1"/>
  <c r="K1129" i="1"/>
  <c r="P1128" i="1"/>
  <c r="M1238" i="1"/>
  <c r="L1238" i="1"/>
  <c r="P1686" i="1"/>
  <c r="K1687" i="1"/>
  <c r="O1686" i="1"/>
  <c r="N1686" i="1"/>
  <c r="C1686" i="1"/>
  <c r="A1686" i="1"/>
  <c r="O507" i="1"/>
  <c r="N507" i="1"/>
  <c r="A507" i="1"/>
  <c r="C1891" i="1"/>
  <c r="O1891" i="1"/>
  <c r="A1891" i="1"/>
  <c r="N1891" i="1"/>
  <c r="P1829" i="1"/>
  <c r="K1830" i="1"/>
  <c r="M1914" i="1"/>
  <c r="L1914" i="1"/>
  <c r="C1184" i="1"/>
  <c r="A1184" i="1"/>
  <c r="O1184" i="1"/>
  <c r="N1184" i="1"/>
  <c r="M1978" i="1"/>
  <c r="L1978" i="1"/>
  <c r="L1629" i="1"/>
  <c r="M1629" i="1" s="1"/>
  <c r="K1007" i="1"/>
  <c r="P1006" i="1"/>
  <c r="O1813" i="1"/>
  <c r="N1813" i="1"/>
  <c r="A1813" i="1"/>
  <c r="C1813" i="1"/>
  <c r="O1923" i="1"/>
  <c r="C1923" i="1"/>
  <c r="N1923" i="1"/>
  <c r="A1923" i="1"/>
  <c r="O394" i="1"/>
  <c r="A394" i="1"/>
  <c r="N394" i="1"/>
  <c r="C394" i="1"/>
  <c r="P507" i="1"/>
  <c r="K508" i="1"/>
  <c r="K380" i="1"/>
  <c r="P379" i="1"/>
  <c r="P1184" i="1"/>
  <c r="K1185" i="1"/>
  <c r="P491" i="1"/>
  <c r="P1673" i="1"/>
  <c r="K1674" i="1"/>
  <c r="L1755" i="1"/>
  <c r="M1755" i="1"/>
  <c r="O1006" i="1"/>
  <c r="N1006" i="1"/>
  <c r="C1006" i="1"/>
  <c r="A1006" i="1"/>
  <c r="N587" i="1"/>
  <c r="O587" i="1"/>
  <c r="C587" i="1"/>
  <c r="A587" i="1"/>
  <c r="O2000" i="1"/>
  <c r="N2000" i="1"/>
  <c r="C2000" i="1"/>
  <c r="A2000" i="1"/>
  <c r="K387" i="1"/>
  <c r="P386" i="1"/>
  <c r="O1128" i="1"/>
  <c r="C1128" i="1"/>
  <c r="N1128" i="1"/>
  <c r="A1128" i="1"/>
  <c r="A1710" i="1"/>
  <c r="O1710" i="1"/>
  <c r="N1710" i="1"/>
  <c r="C1710" i="1"/>
  <c r="M1857" i="1"/>
  <c r="L1857" i="1"/>
  <c r="P1891" i="1"/>
  <c r="P394" i="1"/>
  <c r="K395" i="1"/>
  <c r="O379" i="1"/>
  <c r="A379" i="1"/>
  <c r="N379" i="1"/>
  <c r="M1577" i="1"/>
  <c r="O573" i="1"/>
  <c r="C573" i="1"/>
  <c r="A573" i="1"/>
  <c r="N573" i="1"/>
  <c r="P573" i="1"/>
  <c r="K574" i="1"/>
  <c r="O1673" i="1"/>
  <c r="N1673" i="1"/>
  <c r="C1673" i="1"/>
  <c r="A1673" i="1"/>
  <c r="N491" i="1"/>
  <c r="O491" i="1"/>
  <c r="A491" i="1"/>
  <c r="C1166" i="1"/>
  <c r="A1166" i="1"/>
  <c r="O1166" i="1"/>
  <c r="N1166" i="1"/>
  <c r="P587" i="1"/>
  <c r="K588" i="1"/>
  <c r="P2000" i="1"/>
  <c r="A386" i="1"/>
  <c r="O386" i="1"/>
  <c r="N386" i="1"/>
  <c r="P1710" i="1"/>
  <c r="K1711" i="1"/>
  <c r="M1883" i="1"/>
  <c r="L1883" i="1"/>
  <c r="L1498" i="1"/>
  <c r="M1498" i="1"/>
  <c r="C1829" i="1"/>
  <c r="A1829" i="1"/>
  <c r="O1829" i="1"/>
  <c r="N1829" i="1"/>
  <c r="P1843" i="1" l="1"/>
  <c r="K1844" i="1"/>
  <c r="A1843" i="1"/>
  <c r="O1843" i="1"/>
  <c r="N1843" i="1"/>
  <c r="C1843" i="1"/>
  <c r="C1765" i="1"/>
  <c r="N1765" i="1"/>
  <c r="A1765" i="1"/>
  <c r="O1765" i="1"/>
  <c r="M882" i="1"/>
  <c r="L882" i="1"/>
  <c r="M1336" i="1"/>
  <c r="L1336" i="1"/>
  <c r="M1422" i="1"/>
  <c r="L1422" i="1"/>
  <c r="P1765" i="1"/>
  <c r="K1766" i="1"/>
  <c r="M697" i="1"/>
  <c r="L697" i="1"/>
  <c r="O1629" i="1"/>
  <c r="C1629" i="1"/>
  <c r="A1629" i="1"/>
  <c r="L1129" i="1"/>
  <c r="M1129" i="1"/>
  <c r="M387" i="1"/>
  <c r="L387" i="1"/>
  <c r="P387" i="1" s="1"/>
  <c r="M1185" i="1"/>
  <c r="L1185" i="1"/>
  <c r="K1221" i="1"/>
  <c r="P1220" i="1"/>
  <c r="L1924" i="1"/>
  <c r="M1924" i="1"/>
  <c r="M395" i="1"/>
  <c r="L395" i="1"/>
  <c r="C395" i="1" s="1"/>
  <c r="O1220" i="1"/>
  <c r="N1220" i="1"/>
  <c r="A1220" i="1"/>
  <c r="C1220" i="1"/>
  <c r="M831" i="1"/>
  <c r="L831" i="1"/>
  <c r="N1857" i="1"/>
  <c r="C1857" i="1"/>
  <c r="A1857" i="1"/>
  <c r="O1857" i="1"/>
  <c r="O1883" i="1"/>
  <c r="N1883" i="1"/>
  <c r="C1883" i="1"/>
  <c r="A1883" i="1"/>
  <c r="L1711" i="1"/>
  <c r="M1711" i="1"/>
  <c r="N1755" i="1"/>
  <c r="A1755" i="1"/>
  <c r="C1755" i="1"/>
  <c r="O1755" i="1"/>
  <c r="M1830" i="1"/>
  <c r="L1830" i="1"/>
  <c r="M588" i="1"/>
  <c r="L588" i="1"/>
  <c r="P1978" i="1"/>
  <c r="K1979" i="1"/>
  <c r="M508" i="1"/>
  <c r="L508" i="1"/>
  <c r="C508" i="1"/>
  <c r="N1498" i="1"/>
  <c r="K1499" i="1"/>
  <c r="P1498" i="1"/>
  <c r="M1687" i="1"/>
  <c r="L1687" i="1"/>
  <c r="O1914" i="1"/>
  <c r="C1914" i="1"/>
  <c r="N1914" i="1"/>
  <c r="A1914" i="1"/>
  <c r="K1756" i="1"/>
  <c r="P1755" i="1"/>
  <c r="K1239" i="1"/>
  <c r="P1238" i="1"/>
  <c r="O1978" i="1"/>
  <c r="N1978" i="1"/>
  <c r="A1978" i="1"/>
  <c r="C1978" i="1"/>
  <c r="C1498" i="1"/>
  <c r="A1498" i="1"/>
  <c r="O1498" i="1"/>
  <c r="P1883" i="1"/>
  <c r="K1884" i="1"/>
  <c r="P1914" i="1"/>
  <c r="K1915" i="1"/>
  <c r="L1814" i="1"/>
  <c r="M1814" i="1"/>
  <c r="M1674" i="1"/>
  <c r="L1674" i="1"/>
  <c r="N1238" i="1"/>
  <c r="C1238" i="1"/>
  <c r="A1238" i="1"/>
  <c r="O1238" i="1"/>
  <c r="L1578" i="1"/>
  <c r="A1577" i="1"/>
  <c r="O1577" i="1"/>
  <c r="C1577" i="1"/>
  <c r="M1167" i="1"/>
  <c r="L1167" i="1"/>
  <c r="L1007" i="1"/>
  <c r="M1007" i="1"/>
  <c r="K1630" i="1"/>
  <c r="P1629" i="1"/>
  <c r="N1629" i="1"/>
  <c r="M380" i="1"/>
  <c r="P380" i="1"/>
  <c r="A380" i="1"/>
  <c r="P1857" i="1"/>
  <c r="K1858" i="1"/>
  <c r="L574" i="1"/>
  <c r="M574" i="1"/>
  <c r="A395" i="1" l="1"/>
  <c r="M1844" i="1"/>
  <c r="L1844" i="1"/>
  <c r="P697" i="1"/>
  <c r="K698" i="1"/>
  <c r="K883" i="1"/>
  <c r="P882" i="1"/>
  <c r="M1766" i="1"/>
  <c r="L1766" i="1"/>
  <c r="K1423" i="1"/>
  <c r="N1422" i="1"/>
  <c r="P1422" i="1"/>
  <c r="A882" i="1"/>
  <c r="C882" i="1"/>
  <c r="O882" i="1"/>
  <c r="N882" i="1"/>
  <c r="P1336" i="1"/>
  <c r="K1337" i="1"/>
  <c r="N1336" i="1"/>
  <c r="C1336" i="1"/>
  <c r="A1336" i="1"/>
  <c r="O1336" i="1"/>
  <c r="N697" i="1"/>
  <c r="O697" i="1"/>
  <c r="A697" i="1"/>
  <c r="C697" i="1"/>
  <c r="C1422" i="1"/>
  <c r="A1422" i="1"/>
  <c r="O1422" i="1"/>
  <c r="A1167" i="1"/>
  <c r="C1167" i="1"/>
  <c r="O1167" i="1"/>
  <c r="N1167" i="1"/>
  <c r="A508" i="1"/>
  <c r="O508" i="1"/>
  <c r="N508" i="1"/>
  <c r="N1007" i="1"/>
  <c r="O1007" i="1"/>
  <c r="C1007" i="1"/>
  <c r="A1007" i="1"/>
  <c r="M1499" i="1"/>
  <c r="L1499" i="1"/>
  <c r="O574" i="1"/>
  <c r="N574" i="1"/>
  <c r="C574" i="1"/>
  <c r="A574" i="1"/>
  <c r="K832" i="1"/>
  <c r="P831" i="1"/>
  <c r="K1712" i="1"/>
  <c r="P1711" i="1"/>
  <c r="P508" i="1"/>
  <c r="K509" i="1"/>
  <c r="P1578" i="1"/>
  <c r="K1579" i="1"/>
  <c r="N1578" i="1"/>
  <c r="M1858" i="1"/>
  <c r="L1858" i="1"/>
  <c r="C387" i="1"/>
  <c r="N387" i="1"/>
  <c r="O387" i="1"/>
  <c r="A387" i="1"/>
  <c r="P1830" i="1"/>
  <c r="K1831" i="1"/>
  <c r="P1924" i="1"/>
  <c r="K1925" i="1"/>
  <c r="K1130" i="1"/>
  <c r="P1129" i="1"/>
  <c r="P1687" i="1"/>
  <c r="K1688" i="1"/>
  <c r="N1687" i="1"/>
  <c r="C1687" i="1"/>
  <c r="A1687" i="1"/>
  <c r="O1687" i="1"/>
  <c r="N1711" i="1"/>
  <c r="O1711" i="1"/>
  <c r="A1711" i="1"/>
  <c r="C1711" i="1"/>
  <c r="K1168" i="1"/>
  <c r="P1167" i="1"/>
  <c r="M1979" i="1"/>
  <c r="L1979" i="1"/>
  <c r="L1239" i="1"/>
  <c r="M1239" i="1"/>
  <c r="P1674" i="1"/>
  <c r="A1830" i="1"/>
  <c r="O1830" i="1"/>
  <c r="N1830" i="1"/>
  <c r="C1830" i="1"/>
  <c r="M1884" i="1"/>
  <c r="L1884" i="1"/>
  <c r="C831" i="1"/>
  <c r="A831" i="1"/>
  <c r="O831" i="1"/>
  <c r="N831" i="1"/>
  <c r="P1007" i="1"/>
  <c r="K1008" i="1"/>
  <c r="K575" i="1"/>
  <c r="P574" i="1"/>
  <c r="M1578" i="1"/>
  <c r="L1221" i="1"/>
  <c r="M1221" i="1"/>
  <c r="A588" i="1"/>
  <c r="C588" i="1"/>
  <c r="O588" i="1"/>
  <c r="N588" i="1"/>
  <c r="O1924" i="1"/>
  <c r="A1924" i="1"/>
  <c r="C1924" i="1"/>
  <c r="N1924" i="1"/>
  <c r="K1815" i="1"/>
  <c r="P1814" i="1"/>
  <c r="P395" i="1"/>
  <c r="K396" i="1"/>
  <c r="P588" i="1"/>
  <c r="K589" i="1"/>
  <c r="O395" i="1"/>
  <c r="N395" i="1"/>
  <c r="K1186" i="1"/>
  <c r="P1185" i="1"/>
  <c r="A1185" i="1"/>
  <c r="N1185" i="1"/>
  <c r="O1185" i="1"/>
  <c r="C1185" i="1"/>
  <c r="M1756" i="1"/>
  <c r="L1756" i="1"/>
  <c r="C1129" i="1"/>
  <c r="A1129" i="1"/>
  <c r="O1129" i="1"/>
  <c r="N1129" i="1"/>
  <c r="N1674" i="1"/>
  <c r="O1674" i="1"/>
  <c r="A1674" i="1"/>
  <c r="C1674" i="1"/>
  <c r="C1814" i="1"/>
  <c r="A1814" i="1"/>
  <c r="O1814" i="1"/>
  <c r="N1814" i="1"/>
  <c r="L1630" i="1"/>
  <c r="M1630" i="1" s="1"/>
  <c r="L1915" i="1"/>
  <c r="P1915" i="1" s="1"/>
  <c r="M1915" i="1"/>
  <c r="P1844" i="1" l="1"/>
  <c r="K1845" i="1"/>
  <c r="A1844" i="1"/>
  <c r="O1844" i="1"/>
  <c r="C1844" i="1"/>
  <c r="N1844" i="1"/>
  <c r="L1337" i="1"/>
  <c r="M1337" i="1"/>
  <c r="K1767" i="1"/>
  <c r="P1766" i="1"/>
  <c r="M883" i="1"/>
  <c r="L883" i="1"/>
  <c r="M1423" i="1"/>
  <c r="L1423" i="1"/>
  <c r="L698" i="1"/>
  <c r="M698" i="1"/>
  <c r="C1766" i="1"/>
  <c r="N1766" i="1"/>
  <c r="O1766" i="1"/>
  <c r="A1766" i="1"/>
  <c r="M396" i="1"/>
  <c r="L396" i="1"/>
  <c r="P1499" i="1"/>
  <c r="K1500" i="1"/>
  <c r="P1979" i="1"/>
  <c r="K1980" i="1"/>
  <c r="L575" i="1"/>
  <c r="M575" i="1"/>
  <c r="L1130" i="1"/>
  <c r="M1130" i="1"/>
  <c r="M1925" i="1"/>
  <c r="L1925" i="1"/>
  <c r="M509" i="1"/>
  <c r="L509" i="1"/>
  <c r="C509" i="1"/>
  <c r="M2001" i="1"/>
  <c r="L2001" i="1"/>
  <c r="M1008" i="1"/>
  <c r="L1008" i="1"/>
  <c r="O1756" i="1"/>
  <c r="N1756" i="1"/>
  <c r="C1756" i="1"/>
  <c r="A1756" i="1"/>
  <c r="K1240" i="1"/>
  <c r="P1239" i="1"/>
  <c r="P1756" i="1"/>
  <c r="K1757" i="1"/>
  <c r="N1979" i="1"/>
  <c r="O1979" i="1"/>
  <c r="C1979" i="1"/>
  <c r="A1979" i="1"/>
  <c r="O1499" i="1"/>
  <c r="C1499" i="1"/>
  <c r="N1499" i="1"/>
  <c r="A1499" i="1"/>
  <c r="L1712" i="1"/>
  <c r="M1712" i="1"/>
  <c r="L1168" i="1"/>
  <c r="M1168" i="1"/>
  <c r="K1631" i="1"/>
  <c r="P1630" i="1"/>
  <c r="N1630" i="1"/>
  <c r="L1186" i="1"/>
  <c r="M1186" i="1"/>
  <c r="O1884" i="1"/>
  <c r="N1884" i="1"/>
  <c r="C1884" i="1"/>
  <c r="A1884" i="1"/>
  <c r="O1221" i="1"/>
  <c r="N1221" i="1"/>
  <c r="A1221" i="1"/>
  <c r="C1221" i="1"/>
  <c r="M1892" i="1"/>
  <c r="L1892" i="1"/>
  <c r="N1858" i="1"/>
  <c r="O1858" i="1"/>
  <c r="C1858" i="1"/>
  <c r="A1858" i="1"/>
  <c r="N1239" i="1"/>
  <c r="A1239" i="1"/>
  <c r="C1239" i="1"/>
  <c r="O1239" i="1"/>
  <c r="O1915" i="1"/>
  <c r="N1915" i="1"/>
  <c r="A1915" i="1"/>
  <c r="C1915" i="1"/>
  <c r="O1630" i="1"/>
  <c r="A1630" i="1"/>
  <c r="C1630" i="1"/>
  <c r="K1885" i="1"/>
  <c r="P1884" i="1"/>
  <c r="P1221" i="1"/>
  <c r="K1222" i="1"/>
  <c r="M1688" i="1"/>
  <c r="L1688" i="1"/>
  <c r="L832" i="1"/>
  <c r="M832" i="1"/>
  <c r="L1815" i="1"/>
  <c r="M1815" i="1"/>
  <c r="L1831" i="1"/>
  <c r="M1831" i="1"/>
  <c r="M589" i="1"/>
  <c r="L589" i="1"/>
  <c r="K1859" i="1"/>
  <c r="P1858" i="1"/>
  <c r="C1578" i="1"/>
  <c r="O1578" i="1"/>
  <c r="A1578" i="1"/>
  <c r="L1579" i="1"/>
  <c r="M1579" i="1" s="1"/>
  <c r="M1845" i="1" l="1"/>
  <c r="L1845" i="1"/>
  <c r="O698" i="1"/>
  <c r="N698" i="1"/>
  <c r="A698" i="1"/>
  <c r="C698" i="1"/>
  <c r="K884" i="1"/>
  <c r="P883" i="1"/>
  <c r="K1424" i="1"/>
  <c r="N1423" i="1"/>
  <c r="P1423" i="1"/>
  <c r="M1767" i="1"/>
  <c r="L1767" i="1"/>
  <c r="K699" i="1"/>
  <c r="P698" i="1"/>
  <c r="C1423" i="1"/>
  <c r="A1423" i="1"/>
  <c r="O1423" i="1"/>
  <c r="A883" i="1"/>
  <c r="C883" i="1"/>
  <c r="O883" i="1"/>
  <c r="N883" i="1"/>
  <c r="A1337" i="1"/>
  <c r="O1337" i="1"/>
  <c r="C1337" i="1"/>
  <c r="N1337" i="1"/>
  <c r="P1337" i="1"/>
  <c r="K1338" i="1"/>
  <c r="K1131" i="1"/>
  <c r="P1130" i="1"/>
  <c r="M1757" i="1"/>
  <c r="C1757" i="1" s="1"/>
  <c r="L1757" i="1"/>
  <c r="P1186" i="1"/>
  <c r="K1187" i="1"/>
  <c r="O575" i="1"/>
  <c r="N575" i="1"/>
  <c r="C575" i="1"/>
  <c r="A575" i="1"/>
  <c r="C1712" i="1"/>
  <c r="O1712" i="1"/>
  <c r="N1712" i="1"/>
  <c r="A1712" i="1"/>
  <c r="K833" i="1"/>
  <c r="P832" i="1"/>
  <c r="O1130" i="1"/>
  <c r="C1130" i="1"/>
  <c r="A1130" i="1"/>
  <c r="N1130" i="1"/>
  <c r="A1186" i="1"/>
  <c r="C1186" i="1"/>
  <c r="N1186" i="1"/>
  <c r="O1186" i="1"/>
  <c r="O1168" i="1"/>
  <c r="N1168" i="1"/>
  <c r="C1168" i="1"/>
  <c r="A1168" i="1"/>
  <c r="P1168" i="1"/>
  <c r="K1169" i="1"/>
  <c r="C589" i="1"/>
  <c r="A589" i="1"/>
  <c r="N589" i="1"/>
  <c r="O589" i="1"/>
  <c r="K1713" i="1"/>
  <c r="P1712" i="1"/>
  <c r="K1893" i="1"/>
  <c r="P1892" i="1"/>
  <c r="P1831" i="1"/>
  <c r="K1832" i="1"/>
  <c r="O1815" i="1"/>
  <c r="C1815" i="1"/>
  <c r="A1815" i="1"/>
  <c r="N1815" i="1"/>
  <c r="N509" i="1"/>
  <c r="A509" i="1"/>
  <c r="O509" i="1"/>
  <c r="A1579" i="1"/>
  <c r="O1579" i="1"/>
  <c r="C1579" i="1"/>
  <c r="N1688" i="1"/>
  <c r="O1688" i="1"/>
  <c r="C1688" i="1"/>
  <c r="A1688" i="1"/>
  <c r="L1631" i="1"/>
  <c r="M1631" i="1" s="1"/>
  <c r="M1859" i="1"/>
  <c r="L1859" i="1"/>
  <c r="P575" i="1"/>
  <c r="K576" i="1"/>
  <c r="C1008" i="1"/>
  <c r="A1008" i="1"/>
  <c r="O1008" i="1"/>
  <c r="N1008" i="1"/>
  <c r="A2001" i="1"/>
  <c r="O2001" i="1"/>
  <c r="N2001" i="1"/>
  <c r="C2001" i="1"/>
  <c r="O1831" i="1"/>
  <c r="N1831" i="1"/>
  <c r="A1831" i="1"/>
  <c r="C1831" i="1"/>
  <c r="L1500" i="1"/>
  <c r="M1500" i="1"/>
  <c r="P1815" i="1"/>
  <c r="K1816" i="1"/>
  <c r="K1926" i="1"/>
  <c r="P1925" i="1"/>
  <c r="P396" i="1"/>
  <c r="K397" i="1"/>
  <c r="P1688" i="1"/>
  <c r="L1240" i="1"/>
  <c r="M1240" i="1"/>
  <c r="M1222" i="1"/>
  <c r="L1222" i="1"/>
  <c r="K590" i="1"/>
  <c r="P589" i="1"/>
  <c r="K1009" i="1"/>
  <c r="P1008" i="1"/>
  <c r="M1980" i="1"/>
  <c r="L1980" i="1"/>
  <c r="P2001" i="1"/>
  <c r="N1892" i="1"/>
  <c r="C1892" i="1"/>
  <c r="A1892" i="1"/>
  <c r="O1892" i="1"/>
  <c r="L1885" i="1"/>
  <c r="P1885" i="1" s="1"/>
  <c r="M1885" i="1"/>
  <c r="K510" i="1"/>
  <c r="P509" i="1"/>
  <c r="K1580" i="1"/>
  <c r="N1579" i="1"/>
  <c r="P1579" i="1"/>
  <c r="O832" i="1"/>
  <c r="N832" i="1"/>
  <c r="A832" i="1"/>
  <c r="C832" i="1"/>
  <c r="A1925" i="1"/>
  <c r="C1925" i="1"/>
  <c r="O1925" i="1"/>
  <c r="N1925" i="1"/>
  <c r="O396" i="1"/>
  <c r="C396" i="1"/>
  <c r="A396" i="1"/>
  <c r="N396" i="1"/>
  <c r="K1846" i="1" l="1"/>
  <c r="P1845" i="1"/>
  <c r="N1845" i="1"/>
  <c r="C1845" i="1"/>
  <c r="A1845" i="1"/>
  <c r="O1845" i="1"/>
  <c r="M699" i="1"/>
  <c r="L699" i="1"/>
  <c r="L1424" i="1"/>
  <c r="M1424" i="1"/>
  <c r="L1338" i="1"/>
  <c r="M1338" i="1"/>
  <c r="L884" i="1"/>
  <c r="M884" i="1"/>
  <c r="K1768" i="1"/>
  <c r="P1767" i="1"/>
  <c r="C1767" i="1"/>
  <c r="O1767" i="1"/>
  <c r="A1767" i="1"/>
  <c r="N1767" i="1"/>
  <c r="L576" i="1"/>
  <c r="M576" i="1"/>
  <c r="N1500" i="1"/>
  <c r="O1500" i="1"/>
  <c r="C1500" i="1"/>
  <c r="A1500" i="1"/>
  <c r="L590" i="1"/>
  <c r="M590" i="1"/>
  <c r="C1859" i="1"/>
  <c r="O1859" i="1"/>
  <c r="N1859" i="1"/>
  <c r="A1859" i="1"/>
  <c r="M1009" i="1"/>
  <c r="L1009" i="1"/>
  <c r="L1187" i="1"/>
  <c r="M1187" i="1"/>
  <c r="M833" i="1"/>
  <c r="L833" i="1"/>
  <c r="P1222" i="1"/>
  <c r="K1223" i="1"/>
  <c r="N1222" i="1"/>
  <c r="C1222" i="1"/>
  <c r="A1222" i="1"/>
  <c r="O1222" i="1"/>
  <c r="K1632" i="1"/>
  <c r="P1631" i="1"/>
  <c r="N1631" i="1"/>
  <c r="M510" i="1"/>
  <c r="L510" i="1"/>
  <c r="C510" i="1"/>
  <c r="K1241" i="1"/>
  <c r="P1240" i="1"/>
  <c r="L397" i="1"/>
  <c r="M397" i="1"/>
  <c r="M1926" i="1"/>
  <c r="L1926" i="1"/>
  <c r="M1893" i="1"/>
  <c r="L1893" i="1"/>
  <c r="P1980" i="1"/>
  <c r="K1981" i="1"/>
  <c r="A1980" i="1"/>
  <c r="C1980" i="1"/>
  <c r="O1980" i="1"/>
  <c r="N1980" i="1"/>
  <c r="K1860" i="1"/>
  <c r="P1859" i="1"/>
  <c r="M1169" i="1"/>
  <c r="L1169" i="1"/>
  <c r="P1500" i="1"/>
  <c r="K1501" i="1"/>
  <c r="L1580" i="1"/>
  <c r="M1580" i="1" s="1"/>
  <c r="C1631" i="1"/>
  <c r="A1631" i="1"/>
  <c r="O1631" i="1"/>
  <c r="C1240" i="1"/>
  <c r="A1240" i="1"/>
  <c r="O1240" i="1"/>
  <c r="N1240" i="1"/>
  <c r="O1885" i="1"/>
  <c r="C1885" i="1"/>
  <c r="N1885" i="1"/>
  <c r="A1885" i="1"/>
  <c r="M1832" i="1"/>
  <c r="L1832" i="1"/>
  <c r="P1832" i="1" s="1"/>
  <c r="M1816" i="1"/>
  <c r="L1816" i="1"/>
  <c r="L492" i="1"/>
  <c r="M492" i="1"/>
  <c r="C492" i="1"/>
  <c r="M1713" i="1"/>
  <c r="L1713" i="1"/>
  <c r="M1131" i="1"/>
  <c r="L1131" i="1"/>
  <c r="L1846" i="1" l="1"/>
  <c r="P1846" i="1" s="1"/>
  <c r="M1846" i="1"/>
  <c r="L1768" i="1"/>
  <c r="M1768" i="1"/>
  <c r="O884" i="1"/>
  <c r="N884" i="1"/>
  <c r="A884" i="1"/>
  <c r="C884" i="1"/>
  <c r="K885" i="1"/>
  <c r="P884" i="1"/>
  <c r="A1338" i="1"/>
  <c r="C1338" i="1"/>
  <c r="O1338" i="1"/>
  <c r="N1338" i="1"/>
  <c r="K1339" i="1"/>
  <c r="P1338" i="1"/>
  <c r="C1424" i="1"/>
  <c r="O1424" i="1"/>
  <c r="A1424" i="1"/>
  <c r="N1424" i="1"/>
  <c r="P1424" i="1"/>
  <c r="K1425" i="1"/>
  <c r="P699" i="1"/>
  <c r="K700" i="1"/>
  <c r="A699" i="1"/>
  <c r="N699" i="1"/>
  <c r="C699" i="1"/>
  <c r="O699" i="1"/>
  <c r="O1893" i="1"/>
  <c r="C1893" i="1"/>
  <c r="N1893" i="1"/>
  <c r="A1893" i="1"/>
  <c r="L1632" i="1"/>
  <c r="M1632" i="1" s="1"/>
  <c r="N1580" i="1"/>
  <c r="K1581" i="1"/>
  <c r="P1580" i="1"/>
  <c r="C1926" i="1"/>
  <c r="O1926" i="1"/>
  <c r="A1926" i="1"/>
  <c r="N1926" i="1"/>
  <c r="P590" i="1"/>
  <c r="K591" i="1"/>
  <c r="O833" i="1"/>
  <c r="N833" i="1"/>
  <c r="C833" i="1"/>
  <c r="A833" i="1"/>
  <c r="M1860" i="1"/>
  <c r="L1860" i="1"/>
  <c r="P1860" i="1" s="1"/>
  <c r="C1832" i="1"/>
  <c r="N1832" i="1"/>
  <c r="A1832" i="1"/>
  <c r="O1832" i="1"/>
  <c r="P1187" i="1"/>
  <c r="K1188" i="1"/>
  <c r="A1009" i="1"/>
  <c r="N1009" i="1"/>
  <c r="C1009" i="1"/>
  <c r="O1009" i="1"/>
  <c r="C1580" i="1"/>
  <c r="O1580" i="1"/>
  <c r="A1580" i="1"/>
  <c r="C590" i="1"/>
  <c r="A590" i="1"/>
  <c r="O590" i="1"/>
  <c r="N590" i="1"/>
  <c r="O1187" i="1"/>
  <c r="C1187" i="1"/>
  <c r="A1187" i="1"/>
  <c r="N1187" i="1"/>
  <c r="P1131" i="1"/>
  <c r="K1132" i="1"/>
  <c r="M1501" i="1"/>
  <c r="L1501" i="1"/>
  <c r="K834" i="1"/>
  <c r="P833" i="1"/>
  <c r="A1713" i="1"/>
  <c r="O1713" i="1"/>
  <c r="N1713" i="1"/>
  <c r="C1713" i="1"/>
  <c r="L1981" i="1"/>
  <c r="M1981" i="1"/>
  <c r="L1241" i="1"/>
  <c r="M1241" i="1"/>
  <c r="K493" i="1"/>
  <c r="P492" i="1"/>
  <c r="A1816" i="1"/>
  <c r="O1816" i="1"/>
  <c r="N1816" i="1"/>
  <c r="C1816" i="1"/>
  <c r="P1169" i="1"/>
  <c r="K1170" i="1"/>
  <c r="C1131" i="1"/>
  <c r="A1131" i="1"/>
  <c r="N1131" i="1"/>
  <c r="O1131" i="1"/>
  <c r="P510" i="1"/>
  <c r="K511" i="1"/>
  <c r="K1010" i="1"/>
  <c r="P1009" i="1"/>
  <c r="K1927" i="1"/>
  <c r="P1926" i="1"/>
  <c r="P1816" i="1"/>
  <c r="K1817" i="1"/>
  <c r="M1223" i="1"/>
  <c r="L1223" i="1"/>
  <c r="K398" i="1"/>
  <c r="P397" i="1"/>
  <c r="K1714" i="1"/>
  <c r="P1713" i="1"/>
  <c r="O510" i="1"/>
  <c r="N510" i="1"/>
  <c r="A510" i="1"/>
  <c r="O576" i="1"/>
  <c r="N576" i="1"/>
  <c r="C576" i="1"/>
  <c r="A576" i="1"/>
  <c r="C397" i="1"/>
  <c r="O397" i="1"/>
  <c r="N397" i="1"/>
  <c r="A397" i="1"/>
  <c r="O1169" i="1"/>
  <c r="A1169" i="1"/>
  <c r="N1169" i="1"/>
  <c r="C1169" i="1"/>
  <c r="A492" i="1"/>
  <c r="O492" i="1"/>
  <c r="N492" i="1"/>
  <c r="P1893" i="1"/>
  <c r="K1894" i="1"/>
  <c r="K577" i="1"/>
  <c r="P576" i="1"/>
  <c r="O1846" i="1" l="1"/>
  <c r="C1846" i="1"/>
  <c r="A1846" i="1"/>
  <c r="N1846" i="1"/>
  <c r="L1339" i="1"/>
  <c r="M1339" i="1"/>
  <c r="M1425" i="1"/>
  <c r="L1425" i="1"/>
  <c r="M885" i="1"/>
  <c r="L885" i="1"/>
  <c r="L700" i="1"/>
  <c r="M700" i="1"/>
  <c r="O1768" i="1"/>
  <c r="N1768" i="1"/>
  <c r="C1768" i="1"/>
  <c r="A1768" i="1"/>
  <c r="P1768" i="1"/>
  <c r="K1769" i="1"/>
  <c r="O1632" i="1"/>
  <c r="A1632" i="1"/>
  <c r="C1632" i="1"/>
  <c r="P1981" i="1"/>
  <c r="K1982" i="1"/>
  <c r="L577" i="1"/>
  <c r="M577" i="1"/>
  <c r="M1894" i="1"/>
  <c r="L1894" i="1"/>
  <c r="M1170" i="1"/>
  <c r="L1170" i="1"/>
  <c r="L1010" i="1"/>
  <c r="M1010" i="1"/>
  <c r="L834" i="1"/>
  <c r="M834" i="1"/>
  <c r="K1502" i="1"/>
  <c r="P1501" i="1"/>
  <c r="L1817" i="1"/>
  <c r="M1817" i="1"/>
  <c r="N1501" i="1"/>
  <c r="O1501" i="1"/>
  <c r="A1501" i="1"/>
  <c r="C1501" i="1"/>
  <c r="A1981" i="1"/>
  <c r="O1981" i="1"/>
  <c r="N1981" i="1"/>
  <c r="C1981" i="1"/>
  <c r="C511" i="1"/>
  <c r="M511" i="1"/>
  <c r="L511" i="1"/>
  <c r="P1632" i="1"/>
  <c r="N1632" i="1"/>
  <c r="K1633" i="1"/>
  <c r="M1132" i="1"/>
  <c r="L1132" i="1"/>
  <c r="M398" i="1"/>
  <c r="L398" i="1"/>
  <c r="C493" i="1"/>
  <c r="M493" i="1"/>
  <c r="L493" i="1"/>
  <c r="A1860" i="1"/>
  <c r="C1860" i="1"/>
  <c r="N1860" i="1"/>
  <c r="O1860" i="1"/>
  <c r="L1927" i="1"/>
  <c r="M1927" i="1"/>
  <c r="L591" i="1"/>
  <c r="M591" i="1"/>
  <c r="M1188" i="1"/>
  <c r="L1188" i="1"/>
  <c r="P1223" i="1"/>
  <c r="K1224" i="1"/>
  <c r="C1241" i="1"/>
  <c r="O1241" i="1"/>
  <c r="N1241" i="1"/>
  <c r="A1241" i="1"/>
  <c r="L1581" i="1"/>
  <c r="M1581" i="1" s="1"/>
  <c r="L1714" i="1"/>
  <c r="M1714" i="1"/>
  <c r="N1223" i="1"/>
  <c r="O1223" i="1"/>
  <c r="C1223" i="1"/>
  <c r="A1223" i="1"/>
  <c r="K1242" i="1"/>
  <c r="P1241" i="1"/>
  <c r="L1769" i="1" l="1"/>
  <c r="M1769" i="1"/>
  <c r="O700" i="1"/>
  <c r="C700" i="1"/>
  <c r="N700" i="1"/>
  <c r="A700" i="1"/>
  <c r="K886" i="1"/>
  <c r="P885" i="1"/>
  <c r="N1425" i="1"/>
  <c r="K1426" i="1"/>
  <c r="P1425" i="1"/>
  <c r="O1425" i="1"/>
  <c r="C1425" i="1"/>
  <c r="A1425" i="1"/>
  <c r="C1339" i="1"/>
  <c r="A1339" i="1"/>
  <c r="O1339" i="1"/>
  <c r="N1339" i="1"/>
  <c r="K701" i="1"/>
  <c r="P700" i="1"/>
  <c r="N885" i="1"/>
  <c r="C885" i="1"/>
  <c r="A885" i="1"/>
  <c r="O885" i="1"/>
  <c r="K1340" i="1"/>
  <c r="P1339" i="1"/>
  <c r="C1581" i="1"/>
  <c r="A1581" i="1"/>
  <c r="O1581" i="1"/>
  <c r="C1132" i="1"/>
  <c r="A1132" i="1"/>
  <c r="O1132" i="1"/>
  <c r="N1132" i="1"/>
  <c r="K1189" i="1"/>
  <c r="P1188" i="1"/>
  <c r="O591" i="1"/>
  <c r="N591" i="1"/>
  <c r="C591" i="1"/>
  <c r="A591" i="1"/>
  <c r="O1817" i="1"/>
  <c r="N1817" i="1"/>
  <c r="C1817" i="1"/>
  <c r="A1817" i="1"/>
  <c r="C1927" i="1"/>
  <c r="O1927" i="1"/>
  <c r="N1927" i="1"/>
  <c r="A1927" i="1"/>
  <c r="O577" i="1"/>
  <c r="N577" i="1"/>
  <c r="C577" i="1"/>
  <c r="A577" i="1"/>
  <c r="L1502" i="1"/>
  <c r="M1502" i="1"/>
  <c r="O398" i="1"/>
  <c r="N398" i="1"/>
  <c r="A398" i="1"/>
  <c r="C398" i="1"/>
  <c r="C1894" i="1"/>
  <c r="A1894" i="1"/>
  <c r="O1894" i="1"/>
  <c r="N1894" i="1"/>
  <c r="N834" i="1"/>
  <c r="O834" i="1"/>
  <c r="C834" i="1"/>
  <c r="A834" i="1"/>
  <c r="P1010" i="1"/>
  <c r="K1011" i="1"/>
  <c r="K1133" i="1"/>
  <c r="P1132" i="1"/>
  <c r="K1171" i="1"/>
  <c r="P1170" i="1"/>
  <c r="O1170" i="1"/>
  <c r="C1170" i="1"/>
  <c r="A1170" i="1"/>
  <c r="N1170" i="1"/>
  <c r="L1633" i="1"/>
  <c r="M1633" i="1" s="1"/>
  <c r="O1188" i="1"/>
  <c r="A1188" i="1"/>
  <c r="N1188" i="1"/>
  <c r="C1188" i="1"/>
  <c r="K592" i="1"/>
  <c r="P591" i="1"/>
  <c r="P1817" i="1"/>
  <c r="K1818" i="1"/>
  <c r="K1928" i="1"/>
  <c r="P1927" i="1"/>
  <c r="O511" i="1"/>
  <c r="N511" i="1"/>
  <c r="A511" i="1"/>
  <c r="C1714" i="1"/>
  <c r="A1714" i="1"/>
  <c r="O1714" i="1"/>
  <c r="N1714" i="1"/>
  <c r="M1982" i="1"/>
  <c r="L1982" i="1"/>
  <c r="N1581" i="1"/>
  <c r="K1582" i="1"/>
  <c r="P1581" i="1"/>
  <c r="K494" i="1"/>
  <c r="P493" i="1"/>
  <c r="K835" i="1"/>
  <c r="P834" i="1"/>
  <c r="P398" i="1"/>
  <c r="K399" i="1"/>
  <c r="L1224" i="1"/>
  <c r="P1224" i="1" s="1"/>
  <c r="M1224" i="1"/>
  <c r="L1242" i="1"/>
  <c r="M1242" i="1"/>
  <c r="P1894" i="1"/>
  <c r="K1895" i="1"/>
  <c r="P511" i="1"/>
  <c r="K512" i="1"/>
  <c r="P577" i="1"/>
  <c r="K578" i="1"/>
  <c r="K1715" i="1"/>
  <c r="P1714" i="1"/>
  <c r="A493" i="1"/>
  <c r="O493" i="1"/>
  <c r="N493" i="1"/>
  <c r="C1010" i="1"/>
  <c r="A1010" i="1"/>
  <c r="N1010" i="1"/>
  <c r="O1010" i="1"/>
  <c r="M886" i="1" l="1"/>
  <c r="L886" i="1"/>
  <c r="L1340" i="1"/>
  <c r="M1340" i="1"/>
  <c r="L701" i="1"/>
  <c r="M701" i="1"/>
  <c r="N1769" i="1"/>
  <c r="A1769" i="1"/>
  <c r="C1769" i="1"/>
  <c r="O1769" i="1"/>
  <c r="M1426" i="1"/>
  <c r="L1426" i="1"/>
  <c r="P1769" i="1"/>
  <c r="K1770" i="1"/>
  <c r="M1189" i="1"/>
  <c r="L1189" i="1"/>
  <c r="P1982" i="1"/>
  <c r="K1983" i="1"/>
  <c r="N1502" i="1"/>
  <c r="O1502" i="1"/>
  <c r="C1502" i="1"/>
  <c r="A1502" i="1"/>
  <c r="M1895" i="1"/>
  <c r="L1895" i="1"/>
  <c r="K1503" i="1"/>
  <c r="P1502" i="1"/>
  <c r="L399" i="1"/>
  <c r="M399" i="1"/>
  <c r="L1011" i="1"/>
  <c r="M1011" i="1"/>
  <c r="C494" i="1"/>
  <c r="M494" i="1"/>
  <c r="L494" i="1"/>
  <c r="L512" i="1"/>
  <c r="M512" i="1"/>
  <c r="C512" i="1"/>
  <c r="N1982" i="1"/>
  <c r="O1982" i="1"/>
  <c r="C1982" i="1"/>
  <c r="A1982" i="1"/>
  <c r="K1243" i="1"/>
  <c r="P1242" i="1"/>
  <c r="M1928" i="1"/>
  <c r="L1928" i="1"/>
  <c r="M835" i="1"/>
  <c r="L835" i="1"/>
  <c r="M592" i="1"/>
  <c r="L592" i="1"/>
  <c r="C1242" i="1"/>
  <c r="A1242" i="1"/>
  <c r="O1242" i="1"/>
  <c r="N1242" i="1"/>
  <c r="O1224" i="1"/>
  <c r="N1224" i="1"/>
  <c r="C1224" i="1"/>
  <c r="A1224" i="1"/>
  <c r="C1633" i="1"/>
  <c r="O1633" i="1"/>
  <c r="A1633" i="1"/>
  <c r="L1715" i="1"/>
  <c r="M1715" i="1"/>
  <c r="L1171" i="1"/>
  <c r="P1171" i="1" s="1"/>
  <c r="M1171" i="1"/>
  <c r="L1818" i="1"/>
  <c r="M1818" i="1"/>
  <c r="M1133" i="1"/>
  <c r="L1133" i="1"/>
  <c r="P1633" i="1"/>
  <c r="N1633" i="1"/>
  <c r="K1634" i="1"/>
  <c r="M578" i="1"/>
  <c r="L578" i="1"/>
  <c r="L1582" i="1"/>
  <c r="P1426" i="1" l="1"/>
  <c r="N1426" i="1"/>
  <c r="K1427" i="1"/>
  <c r="A1426" i="1"/>
  <c r="C1426" i="1"/>
  <c r="O1426" i="1"/>
  <c r="P1340" i="1"/>
  <c r="K1341" i="1"/>
  <c r="L1770" i="1"/>
  <c r="M1770" i="1"/>
  <c r="P886" i="1"/>
  <c r="K887" i="1"/>
  <c r="N701" i="1"/>
  <c r="C701" i="1"/>
  <c r="O701" i="1"/>
  <c r="A701" i="1"/>
  <c r="P701" i="1"/>
  <c r="K702" i="1"/>
  <c r="C1340" i="1"/>
  <c r="N1340" i="1"/>
  <c r="A1340" i="1"/>
  <c r="O1340" i="1"/>
  <c r="A886" i="1"/>
  <c r="C886" i="1"/>
  <c r="N886" i="1"/>
  <c r="O886" i="1"/>
  <c r="L1503" i="1"/>
  <c r="M1503" i="1"/>
  <c r="C399" i="1"/>
  <c r="A399" i="1"/>
  <c r="N399" i="1"/>
  <c r="O399" i="1"/>
  <c r="K513" i="1"/>
  <c r="P512" i="1"/>
  <c r="O1895" i="1"/>
  <c r="N1895" i="1"/>
  <c r="C1895" i="1"/>
  <c r="A1895" i="1"/>
  <c r="A512" i="1"/>
  <c r="N512" i="1"/>
  <c r="O512" i="1"/>
  <c r="P494" i="1"/>
  <c r="K495" i="1"/>
  <c r="K593" i="1"/>
  <c r="P592" i="1"/>
  <c r="P1133" i="1"/>
  <c r="K1134" i="1"/>
  <c r="K836" i="1"/>
  <c r="P835" i="1"/>
  <c r="O1171" i="1"/>
  <c r="N1171" i="1"/>
  <c r="C1171" i="1"/>
  <c r="A1171" i="1"/>
  <c r="N1928" i="1"/>
  <c r="C1928" i="1"/>
  <c r="O1928" i="1"/>
  <c r="A1928" i="1"/>
  <c r="N494" i="1"/>
  <c r="A494" i="1"/>
  <c r="O494" i="1"/>
  <c r="L1983" i="1"/>
  <c r="M1983" i="1"/>
  <c r="C1818" i="1"/>
  <c r="O1818" i="1"/>
  <c r="N1818" i="1"/>
  <c r="A1818" i="1"/>
  <c r="K1012" i="1"/>
  <c r="P1011" i="1"/>
  <c r="K1929" i="1"/>
  <c r="P1928" i="1"/>
  <c r="P1582" i="1"/>
  <c r="N1582" i="1"/>
  <c r="K1583" i="1"/>
  <c r="K400" i="1"/>
  <c r="P399" i="1"/>
  <c r="M1582" i="1"/>
  <c r="P578" i="1"/>
  <c r="K579" i="1"/>
  <c r="C1715" i="1"/>
  <c r="A1715" i="1"/>
  <c r="N1715" i="1"/>
  <c r="O1715" i="1"/>
  <c r="M1243" i="1"/>
  <c r="L1243" i="1"/>
  <c r="P1189" i="1"/>
  <c r="K1190" i="1"/>
  <c r="P1895" i="1"/>
  <c r="L1634" i="1"/>
  <c r="O592" i="1"/>
  <c r="N592" i="1"/>
  <c r="C592" i="1"/>
  <c r="A592" i="1"/>
  <c r="A1133" i="1"/>
  <c r="C1133" i="1"/>
  <c r="N1133" i="1"/>
  <c r="O1133" i="1"/>
  <c r="C1011" i="1"/>
  <c r="O1011" i="1"/>
  <c r="N1011" i="1"/>
  <c r="A1011" i="1"/>
  <c r="O835" i="1"/>
  <c r="C835" i="1"/>
  <c r="N835" i="1"/>
  <c r="A835" i="1"/>
  <c r="P1818" i="1"/>
  <c r="K1819" i="1"/>
  <c r="N578" i="1"/>
  <c r="O578" i="1"/>
  <c r="A578" i="1"/>
  <c r="C578" i="1"/>
  <c r="K1716" i="1"/>
  <c r="P1715" i="1"/>
  <c r="N1189" i="1"/>
  <c r="A1189" i="1"/>
  <c r="O1189" i="1"/>
  <c r="C1189" i="1"/>
  <c r="L887" i="1" l="1"/>
  <c r="M887" i="1"/>
  <c r="M702" i="1"/>
  <c r="L702" i="1"/>
  <c r="C1770" i="1"/>
  <c r="A1770" i="1"/>
  <c r="O1770" i="1"/>
  <c r="N1770" i="1"/>
  <c r="M1341" i="1"/>
  <c r="L1341" i="1"/>
  <c r="M1427" i="1"/>
  <c r="L1427" i="1"/>
  <c r="P1770" i="1"/>
  <c r="K1771" i="1"/>
  <c r="L1929" i="1"/>
  <c r="M1929" i="1"/>
  <c r="M1716" i="1"/>
  <c r="L1716" i="1"/>
  <c r="L1012" i="1"/>
  <c r="M1012" i="1"/>
  <c r="M400" i="1"/>
  <c r="L400" i="1"/>
  <c r="K1244" i="1"/>
  <c r="P1243" i="1"/>
  <c r="M1819" i="1"/>
  <c r="L1819" i="1"/>
  <c r="C513" i="1"/>
  <c r="M513" i="1"/>
  <c r="L513" i="1"/>
  <c r="M836" i="1"/>
  <c r="L836" i="1"/>
  <c r="M1134" i="1"/>
  <c r="L1134" i="1"/>
  <c r="O1983" i="1"/>
  <c r="C1983" i="1"/>
  <c r="A1983" i="1"/>
  <c r="N1983" i="1"/>
  <c r="M579" i="1"/>
  <c r="L579" i="1"/>
  <c r="M593" i="1"/>
  <c r="L593" i="1"/>
  <c r="M495" i="1"/>
  <c r="L495" i="1"/>
  <c r="C495" i="1"/>
  <c r="M1190" i="1"/>
  <c r="L1190" i="1"/>
  <c r="N1243" i="1"/>
  <c r="C1243" i="1"/>
  <c r="A1243" i="1"/>
  <c r="O1243" i="1"/>
  <c r="K1984" i="1"/>
  <c r="P1983" i="1"/>
  <c r="P1634" i="1"/>
  <c r="N1634" i="1"/>
  <c r="K1635" i="1"/>
  <c r="C1582" i="1"/>
  <c r="A1582" i="1"/>
  <c r="O1582" i="1"/>
  <c r="C1503" i="1"/>
  <c r="A1503" i="1"/>
  <c r="O1503" i="1"/>
  <c r="N1503" i="1"/>
  <c r="L1583" i="1"/>
  <c r="M1583" i="1" s="1"/>
  <c r="M1634" i="1"/>
  <c r="K1504" i="1"/>
  <c r="P1503" i="1"/>
  <c r="P1427" i="1" l="1"/>
  <c r="N1427" i="1"/>
  <c r="K1428" i="1"/>
  <c r="P1341" i="1"/>
  <c r="K1342" i="1"/>
  <c r="M1771" i="1"/>
  <c r="L1771" i="1"/>
  <c r="N702" i="1"/>
  <c r="C702" i="1"/>
  <c r="A702" i="1"/>
  <c r="O702" i="1"/>
  <c r="C1341" i="1"/>
  <c r="N1341" i="1"/>
  <c r="A1341" i="1"/>
  <c r="O1341" i="1"/>
  <c r="A887" i="1"/>
  <c r="O887" i="1"/>
  <c r="N887" i="1"/>
  <c r="C887" i="1"/>
  <c r="O1427" i="1"/>
  <c r="A1427" i="1"/>
  <c r="C1427" i="1"/>
  <c r="K703" i="1"/>
  <c r="P702" i="1"/>
  <c r="P887" i="1"/>
  <c r="K888" i="1"/>
  <c r="O1583" i="1"/>
  <c r="C1583" i="1"/>
  <c r="A1583" i="1"/>
  <c r="K1820" i="1"/>
  <c r="P1819" i="1"/>
  <c r="P400" i="1"/>
  <c r="K401" i="1"/>
  <c r="O1819" i="1"/>
  <c r="A1819" i="1"/>
  <c r="N1819" i="1"/>
  <c r="C1819" i="1"/>
  <c r="O400" i="1"/>
  <c r="N400" i="1"/>
  <c r="A400" i="1"/>
  <c r="C400" i="1"/>
  <c r="O579" i="1"/>
  <c r="C579" i="1"/>
  <c r="A579" i="1"/>
  <c r="N579" i="1"/>
  <c r="K496" i="1"/>
  <c r="P495" i="1"/>
  <c r="A1012" i="1"/>
  <c r="C1012" i="1"/>
  <c r="O1012" i="1"/>
  <c r="N1012" i="1"/>
  <c r="P579" i="1"/>
  <c r="K580" i="1"/>
  <c r="N1134" i="1"/>
  <c r="A1134" i="1"/>
  <c r="O1134" i="1"/>
  <c r="C1134" i="1"/>
  <c r="K1191" i="1"/>
  <c r="P1190" i="1"/>
  <c r="O1634" i="1"/>
  <c r="A1634" i="1"/>
  <c r="C1634" i="1"/>
  <c r="O495" i="1"/>
  <c r="A495" i="1"/>
  <c r="N495" i="1"/>
  <c r="K594" i="1"/>
  <c r="P593" i="1"/>
  <c r="K1135" i="1"/>
  <c r="P1134" i="1"/>
  <c r="L1635" i="1"/>
  <c r="M1635" i="1" s="1"/>
  <c r="C1190" i="1"/>
  <c r="O1190" i="1"/>
  <c r="N1190" i="1"/>
  <c r="A1190" i="1"/>
  <c r="O836" i="1"/>
  <c r="N836" i="1"/>
  <c r="C836" i="1"/>
  <c r="A836" i="1"/>
  <c r="O1929" i="1"/>
  <c r="N1929" i="1"/>
  <c r="C1929" i="1"/>
  <c r="A1929" i="1"/>
  <c r="A513" i="1"/>
  <c r="O513" i="1"/>
  <c r="N513" i="1"/>
  <c r="L1504" i="1"/>
  <c r="M1504" i="1"/>
  <c r="L1984" i="1"/>
  <c r="P1984" i="1" s="1"/>
  <c r="M1984" i="1"/>
  <c r="L1244" i="1"/>
  <c r="M1244" i="1"/>
  <c r="N593" i="1"/>
  <c r="C593" i="1"/>
  <c r="A593" i="1"/>
  <c r="O593" i="1"/>
  <c r="P1583" i="1"/>
  <c r="K1584" i="1"/>
  <c r="N1583" i="1"/>
  <c r="P1012" i="1"/>
  <c r="K1013" i="1"/>
  <c r="K1717" i="1"/>
  <c r="P1716" i="1"/>
  <c r="A1716" i="1"/>
  <c r="N1716" i="1"/>
  <c r="O1716" i="1"/>
  <c r="C1716" i="1"/>
  <c r="K837" i="1"/>
  <c r="P836" i="1"/>
  <c r="P513" i="1"/>
  <c r="K514" i="1"/>
  <c r="P1929" i="1"/>
  <c r="K1930" i="1"/>
  <c r="L888" i="1" l="1"/>
  <c r="M888" i="1"/>
  <c r="C1771" i="1"/>
  <c r="N1771" i="1"/>
  <c r="O1771" i="1"/>
  <c r="A1771" i="1"/>
  <c r="M1342" i="1"/>
  <c r="L1342" i="1"/>
  <c r="K1772" i="1"/>
  <c r="P1771" i="1"/>
  <c r="M703" i="1"/>
  <c r="L703" i="1"/>
  <c r="M1428" i="1"/>
  <c r="L1428" i="1"/>
  <c r="M1717" i="1"/>
  <c r="L1717" i="1"/>
  <c r="L1135" i="1"/>
  <c r="M1135" i="1"/>
  <c r="M401" i="1"/>
  <c r="L401" i="1"/>
  <c r="L1584" i="1"/>
  <c r="M1930" i="1"/>
  <c r="L1930" i="1"/>
  <c r="L1820" i="1"/>
  <c r="M1820" i="1"/>
  <c r="C1820" i="1" s="1"/>
  <c r="M1013" i="1"/>
  <c r="L1013" i="1"/>
  <c r="L580" i="1"/>
  <c r="M580" i="1"/>
  <c r="C514" i="1"/>
  <c r="M514" i="1"/>
  <c r="L514" i="1"/>
  <c r="L837" i="1"/>
  <c r="M837" i="1"/>
  <c r="C496" i="1"/>
  <c r="M496" i="1"/>
  <c r="L496" i="1"/>
  <c r="N1984" i="1"/>
  <c r="C1984" i="1"/>
  <c r="O1984" i="1"/>
  <c r="N1504" i="1"/>
  <c r="O1504" i="1"/>
  <c r="A1504" i="1"/>
  <c r="C1504" i="1"/>
  <c r="L1191" i="1"/>
  <c r="M1191" i="1"/>
  <c r="C1635" i="1"/>
  <c r="O1635" i="1"/>
  <c r="A1635" i="1"/>
  <c r="M594" i="1"/>
  <c r="L594" i="1"/>
  <c r="C1244" i="1"/>
  <c r="A1244" i="1"/>
  <c r="N1244" i="1"/>
  <c r="O1244" i="1"/>
  <c r="K1245" i="1"/>
  <c r="P1244" i="1"/>
  <c r="K1505" i="1"/>
  <c r="P1504" i="1"/>
  <c r="K1636" i="1"/>
  <c r="P1635" i="1"/>
  <c r="N1635" i="1"/>
  <c r="K1429" i="1" l="1"/>
  <c r="P1428" i="1"/>
  <c r="N1428" i="1"/>
  <c r="A703" i="1"/>
  <c r="N703" i="1"/>
  <c r="C703" i="1"/>
  <c r="O703" i="1"/>
  <c r="N1342" i="1"/>
  <c r="A1342" i="1"/>
  <c r="O1342" i="1"/>
  <c r="C1342" i="1"/>
  <c r="O1428" i="1"/>
  <c r="A1428" i="1"/>
  <c r="C1428" i="1"/>
  <c r="K704" i="1"/>
  <c r="P703" i="1"/>
  <c r="K1343" i="1"/>
  <c r="P1342" i="1"/>
  <c r="O888" i="1"/>
  <c r="N888" i="1"/>
  <c r="C888" i="1"/>
  <c r="A888" i="1"/>
  <c r="L1772" i="1"/>
  <c r="M1772" i="1"/>
  <c r="P888" i="1"/>
  <c r="K889" i="1"/>
  <c r="K581" i="1"/>
  <c r="P580" i="1"/>
  <c r="L1636" i="1"/>
  <c r="K1931" i="1"/>
  <c r="P1930" i="1"/>
  <c r="M1505" i="1"/>
  <c r="L1505" i="1"/>
  <c r="C1930" i="1"/>
  <c r="A1930" i="1"/>
  <c r="O1930" i="1"/>
  <c r="N1930" i="1"/>
  <c r="A1013" i="1"/>
  <c r="C1013" i="1"/>
  <c r="O1013" i="1"/>
  <c r="N1013" i="1"/>
  <c r="C1191" i="1"/>
  <c r="A1191" i="1"/>
  <c r="O1191" i="1"/>
  <c r="N1191" i="1"/>
  <c r="O496" i="1"/>
  <c r="N496" i="1"/>
  <c r="A496" i="1"/>
  <c r="P1584" i="1"/>
  <c r="N1584" i="1"/>
  <c r="K1585" i="1"/>
  <c r="C837" i="1"/>
  <c r="O837" i="1"/>
  <c r="N837" i="1"/>
  <c r="M1584" i="1"/>
  <c r="K1192" i="1"/>
  <c r="P1191" i="1"/>
  <c r="M1245" i="1"/>
  <c r="L1245" i="1"/>
  <c r="P1135" i="1"/>
  <c r="K1136" i="1"/>
  <c r="A514" i="1"/>
  <c r="O514" i="1"/>
  <c r="N514" i="1"/>
  <c r="K1014" i="1"/>
  <c r="P1013" i="1"/>
  <c r="K497" i="1"/>
  <c r="P496" i="1"/>
  <c r="O1135" i="1"/>
  <c r="C1135" i="1"/>
  <c r="N1135" i="1"/>
  <c r="A1135" i="1"/>
  <c r="P1717" i="1"/>
  <c r="K1718" i="1"/>
  <c r="C580" i="1"/>
  <c r="O580" i="1"/>
  <c r="N580" i="1"/>
  <c r="A580" i="1"/>
  <c r="K595" i="1"/>
  <c r="P594" i="1"/>
  <c r="C594" i="1"/>
  <c r="A594" i="1"/>
  <c r="O594" i="1"/>
  <c r="N594" i="1"/>
  <c r="A837" i="1"/>
  <c r="K838" i="1"/>
  <c r="P837" i="1"/>
  <c r="P401" i="1"/>
  <c r="K402" i="1"/>
  <c r="N401" i="1"/>
  <c r="A401" i="1"/>
  <c r="C401" i="1"/>
  <c r="O401" i="1"/>
  <c r="P514" i="1"/>
  <c r="K515" i="1"/>
  <c r="C1717" i="1"/>
  <c r="N1717" i="1"/>
  <c r="O1717" i="1"/>
  <c r="A1717" i="1"/>
  <c r="L1343" i="1" l="1"/>
  <c r="M1343" i="1"/>
  <c r="M889" i="1"/>
  <c r="L889" i="1"/>
  <c r="N1772" i="1"/>
  <c r="A1772" i="1"/>
  <c r="O1772" i="1"/>
  <c r="C1772" i="1"/>
  <c r="K1773" i="1"/>
  <c r="P1772" i="1"/>
  <c r="M704" i="1"/>
  <c r="L704" i="1"/>
  <c r="L1429" i="1"/>
  <c r="M1429" i="1"/>
  <c r="L1718" i="1"/>
  <c r="M1718" i="1"/>
  <c r="M515" i="1"/>
  <c r="L515" i="1"/>
  <c r="C515" i="1"/>
  <c r="C1245" i="1"/>
  <c r="A1245" i="1"/>
  <c r="N1245" i="1"/>
  <c r="O1245" i="1"/>
  <c r="L1014" i="1"/>
  <c r="M1014" i="1"/>
  <c r="M1896" i="1"/>
  <c r="L1896" i="1"/>
  <c r="M402" i="1"/>
  <c r="L402" i="1"/>
  <c r="K1506" i="1"/>
  <c r="P1505" i="1"/>
  <c r="C1505" i="1"/>
  <c r="N1505" i="1"/>
  <c r="A1505" i="1"/>
  <c r="O1505" i="1"/>
  <c r="L1585" i="1"/>
  <c r="M595" i="1"/>
  <c r="L595" i="1"/>
  <c r="M838" i="1"/>
  <c r="L838" i="1"/>
  <c r="M1931" i="1"/>
  <c r="L1931" i="1"/>
  <c r="P1636" i="1"/>
  <c r="N1636" i="1"/>
  <c r="K1637" i="1"/>
  <c r="M1136" i="1"/>
  <c r="L1136" i="1"/>
  <c r="C497" i="1"/>
  <c r="M497" i="1"/>
  <c r="L497" i="1"/>
  <c r="M1636" i="1"/>
  <c r="M1192" i="1"/>
  <c r="L1192" i="1"/>
  <c r="K1246" i="1"/>
  <c r="P1245" i="1"/>
  <c r="A1584" i="1"/>
  <c r="O1584" i="1"/>
  <c r="C1584" i="1"/>
  <c r="L581" i="1"/>
  <c r="P581" i="1" s="1"/>
  <c r="M581" i="1"/>
  <c r="C1429" i="1" l="1"/>
  <c r="O1429" i="1"/>
  <c r="A1429" i="1"/>
  <c r="A889" i="1"/>
  <c r="N889" i="1"/>
  <c r="O889" i="1"/>
  <c r="C889" i="1"/>
  <c r="K1430" i="1"/>
  <c r="P1429" i="1"/>
  <c r="N1429" i="1"/>
  <c r="P704" i="1"/>
  <c r="K705" i="1"/>
  <c r="L1773" i="1"/>
  <c r="M1773" i="1"/>
  <c r="P889" i="1"/>
  <c r="K890" i="1"/>
  <c r="N1343" i="1"/>
  <c r="O1343" i="1"/>
  <c r="A1343" i="1"/>
  <c r="C1343" i="1"/>
  <c r="N704" i="1"/>
  <c r="O704" i="1"/>
  <c r="C704" i="1"/>
  <c r="A704" i="1"/>
  <c r="P1343" i="1"/>
  <c r="K1344" i="1"/>
  <c r="N1192" i="1"/>
  <c r="O1192" i="1"/>
  <c r="A1192" i="1"/>
  <c r="C1192" i="1"/>
  <c r="A1896" i="1"/>
  <c r="O1896" i="1"/>
  <c r="N1896" i="1"/>
  <c r="C1896" i="1"/>
  <c r="K498" i="1"/>
  <c r="P497" i="1"/>
  <c r="N497" i="1"/>
  <c r="O497" i="1"/>
  <c r="A497" i="1"/>
  <c r="K516" i="1"/>
  <c r="P515" i="1"/>
  <c r="C1931" i="1"/>
  <c r="A1931" i="1"/>
  <c r="N1931" i="1"/>
  <c r="O1931" i="1"/>
  <c r="K596" i="1"/>
  <c r="P595" i="1"/>
  <c r="P1585" i="1"/>
  <c r="K1586" i="1"/>
  <c r="N1585" i="1"/>
  <c r="L1637" i="1"/>
  <c r="M1637" i="1" s="1"/>
  <c r="C595" i="1"/>
  <c r="A595" i="1"/>
  <c r="N595" i="1"/>
  <c r="O595" i="1"/>
  <c r="K1932" i="1"/>
  <c r="P1931" i="1"/>
  <c r="A1014" i="1"/>
  <c r="C1014" i="1"/>
  <c r="O1014" i="1"/>
  <c r="N1014" i="1"/>
  <c r="P1718" i="1"/>
  <c r="K1719" i="1"/>
  <c r="C1636" i="1"/>
  <c r="O1636" i="1"/>
  <c r="A1636" i="1"/>
  <c r="P1136" i="1"/>
  <c r="K1137" i="1"/>
  <c r="A581" i="1"/>
  <c r="O581" i="1"/>
  <c r="N581" i="1"/>
  <c r="C581" i="1"/>
  <c r="P838" i="1"/>
  <c r="A838" i="1"/>
  <c r="K839" i="1"/>
  <c r="C402" i="1"/>
  <c r="O402" i="1"/>
  <c r="N402" i="1"/>
  <c r="A402" i="1"/>
  <c r="P1014" i="1"/>
  <c r="K1015" i="1"/>
  <c r="M1585" i="1"/>
  <c r="O1136" i="1"/>
  <c r="N1136" i="1"/>
  <c r="C1136" i="1"/>
  <c r="A1136" i="1"/>
  <c r="O515" i="1"/>
  <c r="N515" i="1"/>
  <c r="A515" i="1"/>
  <c r="O838" i="1"/>
  <c r="C838" i="1"/>
  <c r="N838" i="1"/>
  <c r="M1506" i="1"/>
  <c r="L1506" i="1"/>
  <c r="C1718" i="1"/>
  <c r="O1718" i="1"/>
  <c r="N1718" i="1"/>
  <c r="A1718" i="1"/>
  <c r="P402" i="1"/>
  <c r="M1246" i="1"/>
  <c r="L1246" i="1"/>
  <c r="K1193" i="1"/>
  <c r="P1192" i="1"/>
  <c r="K1897" i="1"/>
  <c r="P1896" i="1"/>
  <c r="L705" i="1" l="1"/>
  <c r="M705" i="1"/>
  <c r="M890" i="1"/>
  <c r="L890" i="1"/>
  <c r="O1773" i="1"/>
  <c r="C1773" i="1"/>
  <c r="N1773" i="1"/>
  <c r="A1773" i="1"/>
  <c r="M1430" i="1"/>
  <c r="L1430" i="1"/>
  <c r="K1774" i="1"/>
  <c r="P1773" i="1"/>
  <c r="L1344" i="1"/>
  <c r="M1344" i="1"/>
  <c r="C1637" i="1"/>
  <c r="A1637" i="1"/>
  <c r="O1637" i="1"/>
  <c r="M1137" i="1"/>
  <c r="L1137" i="1"/>
  <c r="M498" i="1"/>
  <c r="L498" i="1"/>
  <c r="C498" i="1"/>
  <c r="M839" i="1"/>
  <c r="L839" i="1"/>
  <c r="M1193" i="1"/>
  <c r="L1193" i="1"/>
  <c r="O1246" i="1"/>
  <c r="N1246" i="1"/>
  <c r="A1246" i="1"/>
  <c r="C1246" i="1"/>
  <c r="O1506" i="1"/>
  <c r="C1506" i="1"/>
  <c r="A1506" i="1"/>
  <c r="N1506" i="1"/>
  <c r="L1719" i="1"/>
  <c r="M1719" i="1"/>
  <c r="K1247" i="1"/>
  <c r="P1246" i="1"/>
  <c r="C516" i="1"/>
  <c r="M516" i="1"/>
  <c r="L516" i="1"/>
  <c r="O1585" i="1"/>
  <c r="A1585" i="1"/>
  <c r="C1585" i="1"/>
  <c r="M1015" i="1"/>
  <c r="L1015" i="1"/>
  <c r="M1932" i="1"/>
  <c r="L1932" i="1"/>
  <c r="K1507" i="1"/>
  <c r="P1506" i="1"/>
  <c r="K1638" i="1"/>
  <c r="N1637" i="1"/>
  <c r="P1637" i="1"/>
  <c r="L1586" i="1"/>
  <c r="L596" i="1"/>
  <c r="M596" i="1"/>
  <c r="M1897" i="1"/>
  <c r="L1897" i="1"/>
  <c r="O1344" i="1" l="1"/>
  <c r="N1344" i="1"/>
  <c r="A1344" i="1"/>
  <c r="C1344" i="1"/>
  <c r="C1430" i="1"/>
  <c r="A1430" i="1"/>
  <c r="O1430" i="1"/>
  <c r="A890" i="1"/>
  <c r="N890" i="1"/>
  <c r="O890" i="1"/>
  <c r="C890" i="1"/>
  <c r="P1430" i="1"/>
  <c r="N1430" i="1"/>
  <c r="K1431" i="1"/>
  <c r="K891" i="1"/>
  <c r="P890" i="1"/>
  <c r="A705" i="1"/>
  <c r="O705" i="1"/>
  <c r="N705" i="1"/>
  <c r="C705" i="1"/>
  <c r="K1345" i="1"/>
  <c r="P1344" i="1"/>
  <c r="M1774" i="1"/>
  <c r="L1774" i="1"/>
  <c r="P705" i="1"/>
  <c r="K706" i="1"/>
  <c r="P1719" i="1"/>
  <c r="K1720" i="1"/>
  <c r="P498" i="1"/>
  <c r="K499" i="1"/>
  <c r="P1897" i="1"/>
  <c r="K1898" i="1"/>
  <c r="A1897" i="1"/>
  <c r="C1897" i="1"/>
  <c r="N1897" i="1"/>
  <c r="O1897" i="1"/>
  <c r="L1247" i="1"/>
  <c r="M1247" i="1"/>
  <c r="P1193" i="1"/>
  <c r="K1194" i="1"/>
  <c r="K597" i="1"/>
  <c r="P596" i="1"/>
  <c r="N1193" i="1"/>
  <c r="O1193" i="1"/>
  <c r="A1193" i="1"/>
  <c r="C1193" i="1"/>
  <c r="N1586" i="1"/>
  <c r="P1586" i="1"/>
  <c r="K1587" i="1"/>
  <c r="M1586" i="1"/>
  <c r="N1137" i="1"/>
  <c r="O1137" i="1"/>
  <c r="A1137" i="1"/>
  <c r="C1137" i="1"/>
  <c r="M1507" i="1"/>
  <c r="L1507" i="1"/>
  <c r="K1933" i="1"/>
  <c r="P1932" i="1"/>
  <c r="O1932" i="1"/>
  <c r="N1932" i="1"/>
  <c r="C1932" i="1"/>
  <c r="A1932" i="1"/>
  <c r="N1719" i="1"/>
  <c r="A1719" i="1"/>
  <c r="O1719" i="1"/>
  <c r="C1719" i="1"/>
  <c r="K1016" i="1"/>
  <c r="P1015" i="1"/>
  <c r="A1015" i="1"/>
  <c r="N1015" i="1"/>
  <c r="O1015" i="1"/>
  <c r="C1015" i="1"/>
  <c r="P839" i="1"/>
  <c r="A839" i="1"/>
  <c r="K840" i="1"/>
  <c r="O839" i="1"/>
  <c r="N839" i="1"/>
  <c r="C839" i="1"/>
  <c r="P516" i="1"/>
  <c r="K517" i="1"/>
  <c r="O498" i="1"/>
  <c r="N498" i="1"/>
  <c r="A498" i="1"/>
  <c r="O516" i="1"/>
  <c r="N516" i="1"/>
  <c r="A516" i="1"/>
  <c r="O596" i="1"/>
  <c r="N596" i="1"/>
  <c r="C596" i="1"/>
  <c r="A596" i="1"/>
  <c r="P1137" i="1"/>
  <c r="K1138" i="1"/>
  <c r="L1638" i="1"/>
  <c r="L1431" i="1" l="1"/>
  <c r="M1431" i="1"/>
  <c r="M891" i="1"/>
  <c r="L891" i="1"/>
  <c r="L706" i="1"/>
  <c r="M706" i="1"/>
  <c r="K1775" i="1"/>
  <c r="P1774" i="1"/>
  <c r="A1774" i="1"/>
  <c r="C1774" i="1"/>
  <c r="O1774" i="1"/>
  <c r="N1774" i="1"/>
  <c r="M1345" i="1"/>
  <c r="L1345" i="1"/>
  <c r="M1194" i="1"/>
  <c r="L1194" i="1"/>
  <c r="K1508" i="1"/>
  <c r="P1507" i="1"/>
  <c r="A1507" i="1"/>
  <c r="O1507" i="1"/>
  <c r="C1507" i="1"/>
  <c r="N1507" i="1"/>
  <c r="N1638" i="1"/>
  <c r="P1638" i="1"/>
  <c r="K1639" i="1"/>
  <c r="O1586" i="1"/>
  <c r="A1586" i="1"/>
  <c r="C1586" i="1"/>
  <c r="K1248" i="1"/>
  <c r="P1247" i="1"/>
  <c r="C517" i="1"/>
  <c r="L517" i="1"/>
  <c r="M517" i="1"/>
  <c r="M1638" i="1"/>
  <c r="M1138" i="1"/>
  <c r="L1138" i="1"/>
  <c r="M1898" i="1"/>
  <c r="L1898" i="1"/>
  <c r="L1587" i="1"/>
  <c r="M1587" i="1" s="1"/>
  <c r="L1933" i="1"/>
  <c r="M1933" i="1"/>
  <c r="M597" i="1"/>
  <c r="L597" i="1"/>
  <c r="O1247" i="1"/>
  <c r="N1247" i="1"/>
  <c r="C1247" i="1"/>
  <c r="A1247" i="1"/>
  <c r="M1016" i="1"/>
  <c r="L1016" i="1"/>
  <c r="M840" i="1"/>
  <c r="L840" i="1"/>
  <c r="M1720" i="1"/>
  <c r="L1720" i="1"/>
  <c r="M499" i="1"/>
  <c r="L499" i="1"/>
  <c r="C499" i="1"/>
  <c r="P1345" i="1" l="1"/>
  <c r="K1346" i="1"/>
  <c r="L1775" i="1"/>
  <c r="M1775" i="1"/>
  <c r="K707" i="1"/>
  <c r="P706" i="1"/>
  <c r="N1345" i="1"/>
  <c r="O1345" i="1"/>
  <c r="C1345" i="1"/>
  <c r="A1345" i="1"/>
  <c r="K892" i="1"/>
  <c r="P891" i="1"/>
  <c r="O706" i="1"/>
  <c r="C706" i="1"/>
  <c r="A706" i="1"/>
  <c r="N706" i="1"/>
  <c r="N891" i="1"/>
  <c r="O891" i="1"/>
  <c r="C891" i="1"/>
  <c r="A891" i="1"/>
  <c r="C1431" i="1"/>
  <c r="A1431" i="1"/>
  <c r="O1431" i="1"/>
  <c r="K1432" i="1"/>
  <c r="P1431" i="1"/>
  <c r="N1431" i="1"/>
  <c r="O1587" i="1"/>
  <c r="A1587" i="1"/>
  <c r="C1587" i="1"/>
  <c r="A840" i="1"/>
  <c r="K841" i="1"/>
  <c r="P840" i="1"/>
  <c r="K1899" i="1"/>
  <c r="P1898" i="1"/>
  <c r="A1016" i="1"/>
  <c r="C1016" i="1"/>
  <c r="O1016" i="1"/>
  <c r="N1016" i="1"/>
  <c r="K500" i="1"/>
  <c r="P499" i="1"/>
  <c r="N597" i="1"/>
  <c r="C597" i="1"/>
  <c r="A597" i="1"/>
  <c r="O597" i="1"/>
  <c r="M1508" i="1"/>
  <c r="L1508" i="1"/>
  <c r="P1587" i="1"/>
  <c r="N1587" i="1"/>
  <c r="K1588" i="1"/>
  <c r="O840" i="1"/>
  <c r="N840" i="1"/>
  <c r="C840" i="1"/>
  <c r="N1898" i="1"/>
  <c r="A1898" i="1"/>
  <c r="O1898" i="1"/>
  <c r="C1898" i="1"/>
  <c r="K1139" i="1"/>
  <c r="P1138" i="1"/>
  <c r="A1638" i="1"/>
  <c r="O1638" i="1"/>
  <c r="C1638" i="1"/>
  <c r="O517" i="1"/>
  <c r="A517" i="1"/>
  <c r="N517" i="1"/>
  <c r="K518" i="1"/>
  <c r="P517" i="1"/>
  <c r="P1016" i="1"/>
  <c r="K1017" i="1"/>
  <c r="M1248" i="1"/>
  <c r="L1248" i="1"/>
  <c r="P597" i="1"/>
  <c r="K598" i="1"/>
  <c r="A1720" i="1"/>
  <c r="O1720" i="1"/>
  <c r="N1720" i="1"/>
  <c r="C1720" i="1"/>
  <c r="O1933" i="1"/>
  <c r="C1933" i="1"/>
  <c r="A1933" i="1"/>
  <c r="N1933" i="1"/>
  <c r="P1194" i="1"/>
  <c r="K1195" i="1"/>
  <c r="L1639" i="1"/>
  <c r="A1138" i="1"/>
  <c r="O1138" i="1"/>
  <c r="N1138" i="1"/>
  <c r="C1138" i="1"/>
  <c r="N499" i="1"/>
  <c r="O499" i="1"/>
  <c r="A499" i="1"/>
  <c r="P1720" i="1"/>
  <c r="K1721" i="1"/>
  <c r="K1934" i="1"/>
  <c r="P1933" i="1"/>
  <c r="O1194" i="1"/>
  <c r="C1194" i="1"/>
  <c r="A1194" i="1"/>
  <c r="N1194" i="1"/>
  <c r="L892" i="1" l="1"/>
  <c r="M892" i="1"/>
  <c r="M1432" i="1"/>
  <c r="L1432" i="1"/>
  <c r="L707" i="1"/>
  <c r="M707" i="1"/>
  <c r="P1775" i="1"/>
  <c r="K1776" i="1"/>
  <c r="L1346" i="1"/>
  <c r="M1346" i="1"/>
  <c r="O1775" i="1"/>
  <c r="C1775" i="1"/>
  <c r="N1775" i="1"/>
  <c r="A1775" i="1"/>
  <c r="N1248" i="1"/>
  <c r="C1248" i="1"/>
  <c r="A1248" i="1"/>
  <c r="O1248" i="1"/>
  <c r="M1017" i="1"/>
  <c r="L1017" i="1"/>
  <c r="M1195" i="1"/>
  <c r="L1195" i="1"/>
  <c r="L1934" i="1"/>
  <c r="M1934" i="1"/>
  <c r="P1508" i="1"/>
  <c r="K1509" i="1"/>
  <c r="L1899" i="1"/>
  <c r="M1899" i="1"/>
  <c r="L841" i="1"/>
  <c r="M841" i="1"/>
  <c r="M598" i="1"/>
  <c r="L598" i="1"/>
  <c r="L1139" i="1"/>
  <c r="M1139" i="1"/>
  <c r="K1249" i="1"/>
  <c r="P1248" i="1"/>
  <c r="K1640" i="1"/>
  <c r="P1639" i="1"/>
  <c r="N1639" i="1"/>
  <c r="M1639" i="1"/>
  <c r="L1721" i="1"/>
  <c r="M1721" i="1"/>
  <c r="M518" i="1"/>
  <c r="L518" i="1"/>
  <c r="C518" i="1"/>
  <c r="L1588" i="1"/>
  <c r="M1588" i="1" s="1"/>
  <c r="A1508" i="1"/>
  <c r="C1508" i="1"/>
  <c r="O1508" i="1"/>
  <c r="N1508" i="1"/>
  <c r="M500" i="1"/>
  <c r="L500" i="1"/>
  <c r="C500" i="1"/>
  <c r="M1689" i="1"/>
  <c r="L1689" i="1"/>
  <c r="M1776" i="1" l="1"/>
  <c r="L1776" i="1"/>
  <c r="K1347" i="1"/>
  <c r="P1346" i="1"/>
  <c r="O707" i="1"/>
  <c r="C707" i="1"/>
  <c r="A707" i="1"/>
  <c r="N707" i="1"/>
  <c r="O1432" i="1"/>
  <c r="A1432" i="1"/>
  <c r="C1432" i="1"/>
  <c r="P707" i="1"/>
  <c r="K708" i="1"/>
  <c r="A892" i="1"/>
  <c r="N892" i="1"/>
  <c r="O892" i="1"/>
  <c r="C892" i="1"/>
  <c r="N1346" i="1"/>
  <c r="C1346" i="1"/>
  <c r="O1346" i="1"/>
  <c r="A1346" i="1"/>
  <c r="K1433" i="1"/>
  <c r="N1432" i="1"/>
  <c r="P1432" i="1"/>
  <c r="P892" i="1"/>
  <c r="K893" i="1"/>
  <c r="O1588" i="1"/>
  <c r="C1588" i="1"/>
  <c r="A1588" i="1"/>
  <c r="O1934" i="1"/>
  <c r="N1934" i="1"/>
  <c r="C1934" i="1"/>
  <c r="A1934" i="1"/>
  <c r="L1249" i="1"/>
  <c r="M1249" i="1"/>
  <c r="P1934" i="1"/>
  <c r="K1935" i="1"/>
  <c r="O1195" i="1"/>
  <c r="C1195" i="1"/>
  <c r="A1195" i="1"/>
  <c r="N1195" i="1"/>
  <c r="P518" i="1"/>
  <c r="C1017" i="1"/>
  <c r="A1017" i="1"/>
  <c r="O1017" i="1"/>
  <c r="N1017" i="1"/>
  <c r="A1139" i="1"/>
  <c r="C1139" i="1"/>
  <c r="N1139" i="1"/>
  <c r="O1139" i="1"/>
  <c r="K1140" i="1"/>
  <c r="P1139" i="1"/>
  <c r="K1018" i="1"/>
  <c r="P1017" i="1"/>
  <c r="C1721" i="1"/>
  <c r="A1721" i="1"/>
  <c r="O1721" i="1"/>
  <c r="N1721" i="1"/>
  <c r="K599" i="1"/>
  <c r="P598" i="1"/>
  <c r="K1690" i="1"/>
  <c r="P1689" i="1"/>
  <c r="O598" i="1"/>
  <c r="N598" i="1"/>
  <c r="C598" i="1"/>
  <c r="A598" i="1"/>
  <c r="O1689" i="1"/>
  <c r="N1689" i="1"/>
  <c r="C1689" i="1"/>
  <c r="A1689" i="1"/>
  <c r="O1639" i="1"/>
  <c r="A1639" i="1"/>
  <c r="C1639" i="1"/>
  <c r="C841" i="1"/>
  <c r="O841" i="1"/>
  <c r="N841" i="1"/>
  <c r="A841" i="1"/>
  <c r="K842" i="1"/>
  <c r="P841" i="1"/>
  <c r="L1640" i="1"/>
  <c r="M1640" i="1" s="1"/>
  <c r="K1900" i="1"/>
  <c r="P1899" i="1"/>
  <c r="N1588" i="1"/>
  <c r="K1589" i="1"/>
  <c r="P1588" i="1"/>
  <c r="P1195" i="1"/>
  <c r="K1196" i="1"/>
  <c r="A518" i="1"/>
  <c r="N518" i="1"/>
  <c r="O518" i="1"/>
  <c r="P1721" i="1"/>
  <c r="K1722" i="1"/>
  <c r="P500" i="1"/>
  <c r="K501" i="1"/>
  <c r="C1899" i="1"/>
  <c r="A1899" i="1"/>
  <c r="O1899" i="1"/>
  <c r="N1899" i="1"/>
  <c r="O500" i="1"/>
  <c r="N500" i="1"/>
  <c r="A500" i="1"/>
  <c r="M1509" i="1"/>
  <c r="L1509" i="1"/>
  <c r="M893" i="1" l="1"/>
  <c r="L893" i="1"/>
  <c r="M708" i="1"/>
  <c r="L708" i="1"/>
  <c r="M1347" i="1"/>
  <c r="L1347" i="1"/>
  <c r="M1433" i="1"/>
  <c r="L1433" i="1"/>
  <c r="K1777" i="1"/>
  <c r="P1776" i="1"/>
  <c r="N1776" i="1"/>
  <c r="C1776" i="1"/>
  <c r="A1776" i="1"/>
  <c r="O1776" i="1"/>
  <c r="P1509" i="1"/>
  <c r="K1510" i="1"/>
  <c r="M1935" i="1"/>
  <c r="L1935" i="1"/>
  <c r="M842" i="1"/>
  <c r="L842" i="1"/>
  <c r="L1196" i="1"/>
  <c r="M1196" i="1"/>
  <c r="M1018" i="1"/>
  <c r="L1018" i="1"/>
  <c r="P1249" i="1"/>
  <c r="K1250" i="1"/>
  <c r="M1722" i="1"/>
  <c r="L1722" i="1"/>
  <c r="M599" i="1"/>
  <c r="L599" i="1"/>
  <c r="N1249" i="1"/>
  <c r="O1249" i="1"/>
  <c r="C1249" i="1"/>
  <c r="A1249" i="1"/>
  <c r="O1640" i="1"/>
  <c r="A1640" i="1"/>
  <c r="C1640" i="1"/>
  <c r="L1690" i="1"/>
  <c r="M1690" i="1"/>
  <c r="N1509" i="1"/>
  <c r="C1509" i="1"/>
  <c r="A1509" i="1"/>
  <c r="O1509" i="1"/>
  <c r="L1589" i="1"/>
  <c r="C501" i="1"/>
  <c r="M501" i="1"/>
  <c r="L501" i="1"/>
  <c r="P501" i="1" s="1"/>
  <c r="M1140" i="1"/>
  <c r="L1140" i="1"/>
  <c r="L1900" i="1"/>
  <c r="M1900" i="1"/>
  <c r="P1640" i="1"/>
  <c r="K1641" i="1"/>
  <c r="N1640" i="1"/>
  <c r="P1433" i="1" l="1"/>
  <c r="K1434" i="1"/>
  <c r="N1433" i="1"/>
  <c r="C1347" i="1"/>
  <c r="N1347" i="1"/>
  <c r="A1347" i="1"/>
  <c r="O1347" i="1"/>
  <c r="C708" i="1"/>
  <c r="O708" i="1"/>
  <c r="A708" i="1"/>
  <c r="N708" i="1"/>
  <c r="K1348" i="1"/>
  <c r="P1347" i="1"/>
  <c r="K709" i="1"/>
  <c r="P708" i="1"/>
  <c r="K894" i="1"/>
  <c r="P893" i="1"/>
  <c r="M1777" i="1"/>
  <c r="L1777" i="1"/>
  <c r="C1433" i="1"/>
  <c r="A1433" i="1"/>
  <c r="O1433" i="1"/>
  <c r="N893" i="1"/>
  <c r="O893" i="1"/>
  <c r="A893" i="1"/>
  <c r="C893" i="1"/>
  <c r="N1589" i="1"/>
  <c r="P1589" i="1"/>
  <c r="K1590" i="1"/>
  <c r="O501" i="1"/>
  <c r="A501" i="1"/>
  <c r="N501" i="1"/>
  <c r="K1141" i="1"/>
  <c r="P1140" i="1"/>
  <c r="O1196" i="1"/>
  <c r="N1196" i="1"/>
  <c r="C1196" i="1"/>
  <c r="A1196" i="1"/>
  <c r="M1589" i="1"/>
  <c r="K843" i="1"/>
  <c r="P842" i="1"/>
  <c r="A842" i="1"/>
  <c r="K600" i="1"/>
  <c r="P599" i="1"/>
  <c r="P1690" i="1"/>
  <c r="K1691" i="1"/>
  <c r="K1723" i="1"/>
  <c r="P1722" i="1"/>
  <c r="A1935" i="1"/>
  <c r="C1935" i="1"/>
  <c r="O1935" i="1"/>
  <c r="N1935" i="1"/>
  <c r="K1901" i="1"/>
  <c r="P1900" i="1"/>
  <c r="C1140" i="1"/>
  <c r="A1140" i="1"/>
  <c r="O1140" i="1"/>
  <c r="N1140" i="1"/>
  <c r="K1019" i="1"/>
  <c r="P1018" i="1"/>
  <c r="P1196" i="1"/>
  <c r="K1197" i="1"/>
  <c r="L1641" i="1"/>
  <c r="M1641" i="1" s="1"/>
  <c r="N1690" i="1"/>
  <c r="O1690" i="1"/>
  <c r="A1690" i="1"/>
  <c r="C1690" i="1"/>
  <c r="K1936" i="1"/>
  <c r="P1935" i="1"/>
  <c r="C1722" i="1"/>
  <c r="N1722" i="1"/>
  <c r="A1722" i="1"/>
  <c r="O1722" i="1"/>
  <c r="L1510" i="1"/>
  <c r="M1510" i="1"/>
  <c r="A1018" i="1"/>
  <c r="C1018" i="1"/>
  <c r="O1018" i="1"/>
  <c r="N1018" i="1"/>
  <c r="O842" i="1"/>
  <c r="N842" i="1"/>
  <c r="C842" i="1"/>
  <c r="C599" i="1"/>
  <c r="A599" i="1"/>
  <c r="O599" i="1"/>
  <c r="N599" i="1"/>
  <c r="O1900" i="1"/>
  <c r="A1900" i="1"/>
  <c r="N1900" i="1"/>
  <c r="C1900" i="1"/>
  <c r="M1250" i="1"/>
  <c r="L1250" i="1"/>
  <c r="K1778" i="1" l="1"/>
  <c r="P1777" i="1"/>
  <c r="N1777" i="1"/>
  <c r="A1777" i="1"/>
  <c r="C1777" i="1"/>
  <c r="O1777" i="1"/>
  <c r="L894" i="1"/>
  <c r="M894" i="1"/>
  <c r="M1348" i="1"/>
  <c r="L1348" i="1"/>
  <c r="L709" i="1"/>
  <c r="M709" i="1"/>
  <c r="M1434" i="1"/>
  <c r="L1434" i="1"/>
  <c r="C1641" i="1"/>
  <c r="A1641" i="1"/>
  <c r="O1641" i="1"/>
  <c r="L1901" i="1"/>
  <c r="M1901" i="1"/>
  <c r="P1250" i="1"/>
  <c r="K1251" i="1"/>
  <c r="M1141" i="1"/>
  <c r="L1141" i="1"/>
  <c r="M1723" i="1"/>
  <c r="L1723" i="1"/>
  <c r="K1642" i="1"/>
  <c r="N1641" i="1"/>
  <c r="P1641" i="1"/>
  <c r="M1197" i="1"/>
  <c r="L1197" i="1"/>
  <c r="O1250" i="1"/>
  <c r="N1250" i="1"/>
  <c r="C1250" i="1"/>
  <c r="A1250" i="1"/>
  <c r="M1691" i="1"/>
  <c r="L1691" i="1"/>
  <c r="L1019" i="1"/>
  <c r="M1019" i="1"/>
  <c r="L1936" i="1"/>
  <c r="M1936" i="1"/>
  <c r="L1590" i="1"/>
  <c r="M600" i="1"/>
  <c r="L600" i="1"/>
  <c r="O1589" i="1"/>
  <c r="C1589" i="1"/>
  <c r="A1589" i="1"/>
  <c r="O1510" i="1"/>
  <c r="N1510" i="1"/>
  <c r="C1510" i="1"/>
  <c r="A1510" i="1"/>
  <c r="P1510" i="1"/>
  <c r="M843" i="1"/>
  <c r="L843" i="1"/>
  <c r="A709" i="1" l="1"/>
  <c r="C709" i="1"/>
  <c r="N709" i="1"/>
  <c r="O709" i="1"/>
  <c r="K710" i="1"/>
  <c r="P709" i="1"/>
  <c r="K1349" i="1"/>
  <c r="P1348" i="1"/>
  <c r="O894" i="1"/>
  <c r="N894" i="1"/>
  <c r="A894" i="1"/>
  <c r="C894" i="1"/>
  <c r="N1434" i="1"/>
  <c r="K1435" i="1"/>
  <c r="P1434" i="1"/>
  <c r="A1434" i="1"/>
  <c r="O1434" i="1"/>
  <c r="C1434" i="1"/>
  <c r="O1348" i="1"/>
  <c r="C1348" i="1"/>
  <c r="N1348" i="1"/>
  <c r="A1348" i="1"/>
  <c r="K895" i="1"/>
  <c r="P894" i="1"/>
  <c r="L1778" i="1"/>
  <c r="K1779" i="1" s="1"/>
  <c r="M1778" i="1"/>
  <c r="K1020" i="1"/>
  <c r="P1019" i="1"/>
  <c r="N1723" i="1"/>
  <c r="A1723" i="1"/>
  <c r="C1723" i="1"/>
  <c r="O1723" i="1"/>
  <c r="A1936" i="1"/>
  <c r="O1936" i="1"/>
  <c r="C1936" i="1"/>
  <c r="N1936" i="1"/>
  <c r="K1142" i="1"/>
  <c r="P1141" i="1"/>
  <c r="C1691" i="1"/>
  <c r="A1691" i="1"/>
  <c r="O1691" i="1"/>
  <c r="N1691" i="1"/>
  <c r="A843" i="1"/>
  <c r="K844" i="1"/>
  <c r="P843" i="1"/>
  <c r="K1198" i="1"/>
  <c r="P1197" i="1"/>
  <c r="O600" i="1"/>
  <c r="C600" i="1"/>
  <c r="N600" i="1"/>
  <c r="A600" i="1"/>
  <c r="K1591" i="1"/>
  <c r="P1590" i="1"/>
  <c r="N1590" i="1"/>
  <c r="L1642" i="1"/>
  <c r="P1936" i="1"/>
  <c r="K1937" i="1"/>
  <c r="A1019" i="1"/>
  <c r="C1019" i="1"/>
  <c r="O1019" i="1"/>
  <c r="N1019" i="1"/>
  <c r="C1141" i="1"/>
  <c r="N1141" i="1"/>
  <c r="O1141" i="1"/>
  <c r="A1141" i="1"/>
  <c r="M1251" i="1"/>
  <c r="L1251" i="1"/>
  <c r="C843" i="1"/>
  <c r="O843" i="1"/>
  <c r="N843" i="1"/>
  <c r="O1901" i="1"/>
  <c r="A1901" i="1"/>
  <c r="N1901" i="1"/>
  <c r="C1901" i="1"/>
  <c r="A1197" i="1"/>
  <c r="N1197" i="1"/>
  <c r="C1197" i="1"/>
  <c r="O1197" i="1"/>
  <c r="P1901" i="1"/>
  <c r="P600" i="1"/>
  <c r="K601" i="1"/>
  <c r="M1590" i="1"/>
  <c r="P1723" i="1"/>
  <c r="K1724" i="1"/>
  <c r="K1692" i="1"/>
  <c r="P1691" i="1"/>
  <c r="M1435" i="1" l="1"/>
  <c r="L1435" i="1"/>
  <c r="L1779" i="1"/>
  <c r="K1780" i="1" s="1"/>
  <c r="M1779" i="1"/>
  <c r="L710" i="1"/>
  <c r="M710" i="1"/>
  <c r="M895" i="1"/>
  <c r="L895" i="1"/>
  <c r="L1349" i="1"/>
  <c r="M1349" i="1"/>
  <c r="C1778" i="1"/>
  <c r="A1778" i="1"/>
  <c r="N1778" i="1"/>
  <c r="A1251" i="1"/>
  <c r="C1251" i="1"/>
  <c r="O1251" i="1"/>
  <c r="N1251" i="1"/>
  <c r="O1590" i="1"/>
  <c r="C1590" i="1"/>
  <c r="A1590" i="1"/>
  <c r="L1591" i="1"/>
  <c r="M1591" i="1" s="1"/>
  <c r="P1251" i="1"/>
  <c r="K1252" i="1"/>
  <c r="M844" i="1"/>
  <c r="L844" i="1"/>
  <c r="P1642" i="1"/>
  <c r="N1642" i="1"/>
  <c r="K1643" i="1"/>
  <c r="M601" i="1"/>
  <c r="L601" i="1"/>
  <c r="M1724" i="1"/>
  <c r="L1724" i="1"/>
  <c r="M1642" i="1"/>
  <c r="M1198" i="1"/>
  <c r="L1198" i="1"/>
  <c r="L1142" i="1"/>
  <c r="M1142" i="1"/>
  <c r="M1937" i="1"/>
  <c r="L1937" i="1"/>
  <c r="M1692" i="1"/>
  <c r="L1692" i="1"/>
  <c r="L1020" i="1"/>
  <c r="M1020" i="1"/>
  <c r="A1349" i="1" l="1"/>
  <c r="N1349" i="1"/>
  <c r="O1349" i="1"/>
  <c r="C1349" i="1"/>
  <c r="A1779" i="1"/>
  <c r="N1779" i="1"/>
  <c r="C1779" i="1"/>
  <c r="N895" i="1"/>
  <c r="C895" i="1"/>
  <c r="O895" i="1"/>
  <c r="A895" i="1"/>
  <c r="L1780" i="1"/>
  <c r="M1780" i="1"/>
  <c r="K896" i="1"/>
  <c r="P895" i="1"/>
  <c r="A710" i="1"/>
  <c r="C710" i="1"/>
  <c r="O710" i="1"/>
  <c r="N710" i="1"/>
  <c r="K1436" i="1"/>
  <c r="N1435" i="1"/>
  <c r="P1435" i="1"/>
  <c r="K1350" i="1"/>
  <c r="P1349" i="1"/>
  <c r="P710" i="1"/>
  <c r="K711" i="1"/>
  <c r="C1435" i="1"/>
  <c r="O1435" i="1"/>
  <c r="A1435" i="1"/>
  <c r="O1591" i="1"/>
  <c r="C1591" i="1"/>
  <c r="A1591" i="1"/>
  <c r="N844" i="1"/>
  <c r="O844" i="1"/>
  <c r="C844" i="1"/>
  <c r="L1252" i="1"/>
  <c r="M1252" i="1"/>
  <c r="K1199" i="1"/>
  <c r="P1198" i="1"/>
  <c r="O1724" i="1"/>
  <c r="N1724" i="1"/>
  <c r="C1724" i="1"/>
  <c r="A1724" i="1"/>
  <c r="P1692" i="1"/>
  <c r="K1693" i="1"/>
  <c r="C1142" i="1"/>
  <c r="A1142" i="1"/>
  <c r="O1142" i="1"/>
  <c r="N1142" i="1"/>
  <c r="A1020" i="1"/>
  <c r="O1020" i="1"/>
  <c r="N1020" i="1"/>
  <c r="C1020" i="1"/>
  <c r="K1725" i="1"/>
  <c r="P1724" i="1"/>
  <c r="N1692" i="1"/>
  <c r="O1692" i="1"/>
  <c r="C1692" i="1"/>
  <c r="A1692" i="1"/>
  <c r="L1511" i="1"/>
  <c r="M1511" i="1"/>
  <c r="K1143" i="1"/>
  <c r="P1142" i="1"/>
  <c r="K845" i="1"/>
  <c r="P844" i="1"/>
  <c r="A844" i="1"/>
  <c r="K602" i="1"/>
  <c r="P601" i="1"/>
  <c r="K1021" i="1"/>
  <c r="P1020" i="1"/>
  <c r="P1937" i="1"/>
  <c r="K1938" i="1"/>
  <c r="N1591" i="1"/>
  <c r="P1591" i="1"/>
  <c r="K1592" i="1"/>
  <c r="C1198" i="1"/>
  <c r="A1198" i="1"/>
  <c r="O1198" i="1"/>
  <c r="N1198" i="1"/>
  <c r="O601" i="1"/>
  <c r="N601" i="1"/>
  <c r="C601" i="1"/>
  <c r="A601" i="1"/>
  <c r="O1642" i="1"/>
  <c r="C1642" i="1"/>
  <c r="A1642" i="1"/>
  <c r="L1643" i="1"/>
  <c r="N1937" i="1"/>
  <c r="O1937" i="1"/>
  <c r="C1937" i="1"/>
  <c r="A1937" i="1"/>
  <c r="L1436" i="1" l="1"/>
  <c r="M1436" i="1"/>
  <c r="L711" i="1"/>
  <c r="M711" i="1"/>
  <c r="M1350" i="1"/>
  <c r="L1350" i="1"/>
  <c r="L896" i="1"/>
  <c r="M896" i="1"/>
  <c r="C1780" i="1"/>
  <c r="N1780" i="1"/>
  <c r="A1780" i="1"/>
  <c r="M1725" i="1"/>
  <c r="L1725" i="1"/>
  <c r="M1199" i="1"/>
  <c r="L1199" i="1"/>
  <c r="M1143" i="1"/>
  <c r="L1143" i="1"/>
  <c r="P1643" i="1"/>
  <c r="N1643" i="1"/>
  <c r="K1644" i="1"/>
  <c r="P1511" i="1"/>
  <c r="P1252" i="1"/>
  <c r="K1253" i="1"/>
  <c r="O1511" i="1"/>
  <c r="N1511" i="1"/>
  <c r="C1511" i="1"/>
  <c r="A1511" i="1"/>
  <c r="M1643" i="1"/>
  <c r="M1021" i="1"/>
  <c r="L1021" i="1"/>
  <c r="M845" i="1"/>
  <c r="L845" i="1"/>
  <c r="L1902" i="1"/>
  <c r="M1902" i="1"/>
  <c r="M602" i="1"/>
  <c r="L602" i="1"/>
  <c r="L1592" i="1"/>
  <c r="M1592" i="1" s="1"/>
  <c r="C1252" i="1"/>
  <c r="A1252" i="1"/>
  <c r="O1252" i="1"/>
  <c r="N1252" i="1"/>
  <c r="L1938" i="1"/>
  <c r="M1938" i="1"/>
  <c r="M1693" i="1"/>
  <c r="L1693" i="1"/>
  <c r="P711" i="1" l="1"/>
  <c r="K712" i="1"/>
  <c r="O1436" i="1"/>
  <c r="C1436" i="1"/>
  <c r="A1436" i="1"/>
  <c r="P1436" i="1"/>
  <c r="N1436" i="1"/>
  <c r="K897" i="1"/>
  <c r="P896" i="1"/>
  <c r="K1351" i="1"/>
  <c r="P1350" i="1"/>
  <c r="N711" i="1"/>
  <c r="C711" i="1"/>
  <c r="A711" i="1"/>
  <c r="O711" i="1"/>
  <c r="L1781" i="1"/>
  <c r="K1782" i="1" s="1"/>
  <c r="M1781" i="1"/>
  <c r="C896" i="1"/>
  <c r="O896" i="1"/>
  <c r="N896" i="1"/>
  <c r="A896" i="1"/>
  <c r="C1350" i="1"/>
  <c r="A1350" i="1"/>
  <c r="O1350" i="1"/>
  <c r="N1350" i="1"/>
  <c r="O1592" i="1"/>
  <c r="A1592" i="1"/>
  <c r="C1592" i="1"/>
  <c r="C1021" i="1"/>
  <c r="O1021" i="1"/>
  <c r="N1021" i="1"/>
  <c r="A1021" i="1"/>
  <c r="O1643" i="1"/>
  <c r="C1643" i="1"/>
  <c r="A1643" i="1"/>
  <c r="K1144" i="1"/>
  <c r="P1143" i="1"/>
  <c r="N1902" i="1"/>
  <c r="O1902" i="1"/>
  <c r="C1902" i="1"/>
  <c r="A1902" i="1"/>
  <c r="L1644" i="1"/>
  <c r="M1644" i="1" s="1"/>
  <c r="K1903" i="1"/>
  <c r="P1902" i="1"/>
  <c r="K1200" i="1"/>
  <c r="P1199" i="1"/>
  <c r="N602" i="1"/>
  <c r="O602" i="1"/>
  <c r="A602" i="1"/>
  <c r="C602" i="1"/>
  <c r="A1199" i="1"/>
  <c r="O1199" i="1"/>
  <c r="N1199" i="1"/>
  <c r="C1199" i="1"/>
  <c r="A1143" i="1"/>
  <c r="O1143" i="1"/>
  <c r="C1143" i="1"/>
  <c r="N1143" i="1"/>
  <c r="K1694" i="1"/>
  <c r="P1693" i="1"/>
  <c r="P845" i="1"/>
  <c r="A845" i="1"/>
  <c r="K846" i="1"/>
  <c r="P1021" i="1"/>
  <c r="K1022" i="1"/>
  <c r="P602" i="1"/>
  <c r="K603" i="1"/>
  <c r="O1693" i="1"/>
  <c r="N1693" i="1"/>
  <c r="C1693" i="1"/>
  <c r="A1693" i="1"/>
  <c r="L1253" i="1"/>
  <c r="M1253" i="1"/>
  <c r="O1938" i="1"/>
  <c r="N1938" i="1"/>
  <c r="A1938" i="1"/>
  <c r="C1938" i="1"/>
  <c r="P1725" i="1"/>
  <c r="K1726" i="1"/>
  <c r="P1592" i="1"/>
  <c r="N1592" i="1"/>
  <c r="O845" i="1"/>
  <c r="N845" i="1"/>
  <c r="C845" i="1"/>
  <c r="K1939" i="1"/>
  <c r="P1938" i="1"/>
  <c r="A1725" i="1"/>
  <c r="N1725" i="1"/>
  <c r="O1725" i="1"/>
  <c r="C1725" i="1"/>
  <c r="L1351" i="1" l="1"/>
  <c r="M1351" i="1"/>
  <c r="L897" i="1"/>
  <c r="M897" i="1"/>
  <c r="N1781" i="1"/>
  <c r="A1781" i="1"/>
  <c r="C1781" i="1"/>
  <c r="L1782" i="1"/>
  <c r="K1783" i="1" s="1"/>
  <c r="M1782" i="1"/>
  <c r="L712" i="1"/>
  <c r="M712" i="1"/>
  <c r="A1644" i="1"/>
  <c r="O1644" i="1"/>
  <c r="C1644" i="1"/>
  <c r="M1726" i="1"/>
  <c r="L1726" i="1"/>
  <c r="L1903" i="1"/>
  <c r="M1903" i="1"/>
  <c r="L603" i="1"/>
  <c r="M603" i="1"/>
  <c r="M846" i="1"/>
  <c r="L846" i="1"/>
  <c r="L1200" i="1"/>
  <c r="M1200" i="1"/>
  <c r="M1694" i="1"/>
  <c r="L1694" i="1"/>
  <c r="K1254" i="1"/>
  <c r="P1253" i="1"/>
  <c r="M1022" i="1"/>
  <c r="L1022" i="1"/>
  <c r="M1144" i="1"/>
  <c r="L1144" i="1"/>
  <c r="P1644" i="1"/>
  <c r="N1644" i="1"/>
  <c r="K1645" i="1"/>
  <c r="N1253" i="1"/>
  <c r="O1253" i="1"/>
  <c r="A1253" i="1"/>
  <c r="C1253" i="1"/>
  <c r="L1939" i="1"/>
  <c r="M1939" i="1"/>
  <c r="N712" i="1" l="1"/>
  <c r="A712" i="1"/>
  <c r="C712" i="1"/>
  <c r="O712" i="1"/>
  <c r="K898" i="1"/>
  <c r="P897" i="1"/>
  <c r="A1782" i="1"/>
  <c r="C1782" i="1"/>
  <c r="N1782" i="1"/>
  <c r="N897" i="1"/>
  <c r="O897" i="1"/>
  <c r="C897" i="1"/>
  <c r="A897" i="1"/>
  <c r="A1351" i="1"/>
  <c r="O1351" i="1"/>
  <c r="C1351" i="1"/>
  <c r="N1351" i="1"/>
  <c r="K713" i="1"/>
  <c r="P712" i="1"/>
  <c r="L1783" i="1"/>
  <c r="K1784" i="1" s="1"/>
  <c r="M1783" i="1"/>
  <c r="K1352" i="1"/>
  <c r="P1351" i="1"/>
  <c r="A846" i="1"/>
  <c r="K847" i="1"/>
  <c r="P846" i="1"/>
  <c r="K1023" i="1"/>
  <c r="P1022" i="1"/>
  <c r="L1512" i="1"/>
  <c r="M1512" i="1"/>
  <c r="P1144" i="1"/>
  <c r="K1145" i="1"/>
  <c r="O603" i="1"/>
  <c r="N603" i="1"/>
  <c r="C603" i="1"/>
  <c r="A603" i="1"/>
  <c r="C1939" i="1"/>
  <c r="O1939" i="1"/>
  <c r="N1939" i="1"/>
  <c r="A1939" i="1"/>
  <c r="P1939" i="1"/>
  <c r="K1940" i="1"/>
  <c r="P1903" i="1"/>
  <c r="K1904" i="1"/>
  <c r="P1726" i="1"/>
  <c r="K1727" i="1"/>
  <c r="C1200" i="1"/>
  <c r="A1200" i="1"/>
  <c r="N1200" i="1"/>
  <c r="O1200" i="1"/>
  <c r="N1144" i="1"/>
  <c r="O1144" i="1"/>
  <c r="C1144" i="1"/>
  <c r="A1144" i="1"/>
  <c r="K604" i="1"/>
  <c r="P603" i="1"/>
  <c r="L1645" i="1"/>
  <c r="M1645" i="1" s="1"/>
  <c r="P1694" i="1"/>
  <c r="K1201" i="1"/>
  <c r="P1200" i="1"/>
  <c r="O846" i="1"/>
  <c r="N846" i="1"/>
  <c r="C846" i="1"/>
  <c r="A1022" i="1"/>
  <c r="N1022" i="1"/>
  <c r="C1022" i="1"/>
  <c r="O1022" i="1"/>
  <c r="A1903" i="1"/>
  <c r="O1903" i="1"/>
  <c r="N1903" i="1"/>
  <c r="C1903" i="1"/>
  <c r="M1254" i="1"/>
  <c r="L1254" i="1"/>
  <c r="O1726" i="1"/>
  <c r="N1726" i="1"/>
  <c r="C1726" i="1"/>
  <c r="A1726" i="1"/>
  <c r="C1694" i="1"/>
  <c r="A1694" i="1"/>
  <c r="O1694" i="1"/>
  <c r="N1694" i="1"/>
  <c r="L1784" i="1" l="1"/>
  <c r="K1785" i="1" s="1"/>
  <c r="M1784" i="1"/>
  <c r="L713" i="1"/>
  <c r="M713" i="1"/>
  <c r="L1352" i="1"/>
  <c r="M1352" i="1"/>
  <c r="C1783" i="1"/>
  <c r="A1783" i="1"/>
  <c r="N1783" i="1"/>
  <c r="M898" i="1"/>
  <c r="L898" i="1"/>
  <c r="O1645" i="1"/>
  <c r="C1645" i="1"/>
  <c r="A1645" i="1"/>
  <c r="M604" i="1"/>
  <c r="L604" i="1"/>
  <c r="O1512" i="1"/>
  <c r="C1512" i="1"/>
  <c r="A1512" i="1"/>
  <c r="N1512" i="1"/>
  <c r="M1727" i="1"/>
  <c r="L1727" i="1"/>
  <c r="L1904" i="1"/>
  <c r="M1904" i="1"/>
  <c r="M1023" i="1"/>
  <c r="L1023" i="1"/>
  <c r="P1254" i="1"/>
  <c r="K1255" i="1"/>
  <c r="N1645" i="1"/>
  <c r="K1646" i="1"/>
  <c r="P1645" i="1"/>
  <c r="C1254" i="1"/>
  <c r="N1254" i="1"/>
  <c r="O1254" i="1"/>
  <c r="A1254" i="1"/>
  <c r="L1201" i="1"/>
  <c r="M1201" i="1"/>
  <c r="L1940" i="1"/>
  <c r="M1940" i="1"/>
  <c r="M847" i="1"/>
  <c r="L847" i="1"/>
  <c r="M1145" i="1"/>
  <c r="L1145" i="1"/>
  <c r="P1512" i="1"/>
  <c r="K899" i="1" l="1"/>
  <c r="P898" i="1"/>
  <c r="O1352" i="1"/>
  <c r="C1352" i="1"/>
  <c r="N1352" i="1"/>
  <c r="A1352" i="1"/>
  <c r="P1352" i="1"/>
  <c r="K1353" i="1"/>
  <c r="C713" i="1"/>
  <c r="A713" i="1"/>
  <c r="O713" i="1"/>
  <c r="N713" i="1"/>
  <c r="P713" i="1"/>
  <c r="K714" i="1"/>
  <c r="A1784" i="1"/>
  <c r="C1784" i="1"/>
  <c r="N1784" i="1"/>
  <c r="C898" i="1"/>
  <c r="O898" i="1"/>
  <c r="A898" i="1"/>
  <c r="N898" i="1"/>
  <c r="M1785" i="1"/>
  <c r="L1785" i="1"/>
  <c r="K1786" i="1" s="1"/>
  <c r="K1941" i="1"/>
  <c r="P1940" i="1"/>
  <c r="P847" i="1"/>
  <c r="A847" i="1"/>
  <c r="O847" i="1"/>
  <c r="N847" i="1"/>
  <c r="C847" i="1"/>
  <c r="C1940" i="1"/>
  <c r="A1940" i="1"/>
  <c r="O1940" i="1"/>
  <c r="N1940" i="1"/>
  <c r="C1201" i="1"/>
  <c r="O1201" i="1"/>
  <c r="N1201" i="1"/>
  <c r="A1201" i="1"/>
  <c r="P1727" i="1"/>
  <c r="K1024" i="1"/>
  <c r="P1023" i="1"/>
  <c r="C1904" i="1"/>
  <c r="O1904" i="1"/>
  <c r="A1904" i="1"/>
  <c r="N1904" i="1"/>
  <c r="P1145" i="1"/>
  <c r="K1146" i="1"/>
  <c r="O1727" i="1"/>
  <c r="N1727" i="1"/>
  <c r="C1727" i="1"/>
  <c r="A1727" i="1"/>
  <c r="O604" i="1"/>
  <c r="A604" i="1"/>
  <c r="N604" i="1"/>
  <c r="C604" i="1"/>
  <c r="O1145" i="1"/>
  <c r="N1145" i="1"/>
  <c r="C1145" i="1"/>
  <c r="A1145" i="1"/>
  <c r="K1202" i="1"/>
  <c r="P1201" i="1"/>
  <c r="P1904" i="1"/>
  <c r="K1905" i="1"/>
  <c r="M1255" i="1"/>
  <c r="L1255" i="1"/>
  <c r="N1023" i="1"/>
  <c r="O1023" i="1"/>
  <c r="C1023" i="1"/>
  <c r="A1023" i="1"/>
  <c r="K605" i="1"/>
  <c r="P604" i="1"/>
  <c r="M1513" i="1"/>
  <c r="L1513" i="1"/>
  <c r="L1646" i="1"/>
  <c r="M714" i="1" l="1"/>
  <c r="L714" i="1"/>
  <c r="M1786" i="1"/>
  <c r="L1786" i="1"/>
  <c r="K1787" i="1" s="1"/>
  <c r="M1353" i="1"/>
  <c r="L1353" i="1"/>
  <c r="N1785" i="1"/>
  <c r="C1785" i="1"/>
  <c r="A1785" i="1"/>
  <c r="L899" i="1"/>
  <c r="M899" i="1"/>
  <c r="M1202" i="1"/>
  <c r="L1202" i="1"/>
  <c r="L605" i="1"/>
  <c r="M605" i="1"/>
  <c r="K1256" i="1"/>
  <c r="P1255" i="1"/>
  <c r="L1695" i="1"/>
  <c r="M1695" i="1"/>
  <c r="M1146" i="1"/>
  <c r="L1146" i="1"/>
  <c r="M1941" i="1"/>
  <c r="L1941" i="1"/>
  <c r="P1646" i="1"/>
  <c r="K1647" i="1"/>
  <c r="N1646" i="1"/>
  <c r="L1905" i="1"/>
  <c r="M1905" i="1"/>
  <c r="M1646" i="1"/>
  <c r="A1513" i="1"/>
  <c r="C1513" i="1"/>
  <c r="O1513" i="1"/>
  <c r="N1513" i="1"/>
  <c r="O1255" i="1"/>
  <c r="N1255" i="1"/>
  <c r="A1255" i="1"/>
  <c r="C1255" i="1"/>
  <c r="M1024" i="1"/>
  <c r="L1024" i="1"/>
  <c r="P1513" i="1"/>
  <c r="K900" i="1" l="1"/>
  <c r="P899" i="1"/>
  <c r="L1787" i="1"/>
  <c r="K1788" i="1" s="1"/>
  <c r="M1787" i="1"/>
  <c r="N1786" i="1"/>
  <c r="A1786" i="1"/>
  <c r="C1786" i="1"/>
  <c r="A899" i="1"/>
  <c r="N899" i="1"/>
  <c r="O899" i="1"/>
  <c r="C899" i="1"/>
  <c r="P1353" i="1"/>
  <c r="A1353" i="1"/>
  <c r="N1353" i="1"/>
  <c r="C1353" i="1"/>
  <c r="O1353" i="1"/>
  <c r="K715" i="1"/>
  <c r="P714" i="1"/>
  <c r="A714" i="1"/>
  <c r="O714" i="1"/>
  <c r="N714" i="1"/>
  <c r="C714" i="1"/>
  <c r="O1146" i="1"/>
  <c r="N1146" i="1"/>
  <c r="A1146" i="1"/>
  <c r="C1146" i="1"/>
  <c r="C605" i="1"/>
  <c r="O605" i="1"/>
  <c r="N605" i="1"/>
  <c r="A605" i="1"/>
  <c r="P1202" i="1"/>
  <c r="K1203" i="1"/>
  <c r="O1905" i="1"/>
  <c r="N1905" i="1"/>
  <c r="A1905" i="1"/>
  <c r="C1905" i="1"/>
  <c r="L1647" i="1"/>
  <c r="M1647" i="1" s="1"/>
  <c r="N1941" i="1"/>
  <c r="A1941" i="1"/>
  <c r="O1941" i="1"/>
  <c r="C1941" i="1"/>
  <c r="O1202" i="1"/>
  <c r="N1202" i="1"/>
  <c r="C1202" i="1"/>
  <c r="A1202" i="1"/>
  <c r="P1146" i="1"/>
  <c r="K1147" i="1"/>
  <c r="P1695" i="1"/>
  <c r="L1256" i="1"/>
  <c r="M1256" i="1"/>
  <c r="K1942" i="1"/>
  <c r="P1941" i="1"/>
  <c r="K1025" i="1"/>
  <c r="P1024" i="1"/>
  <c r="P1905" i="1"/>
  <c r="K1906" i="1"/>
  <c r="A1695" i="1"/>
  <c r="O1695" i="1"/>
  <c r="N1695" i="1"/>
  <c r="C1695" i="1"/>
  <c r="A1646" i="1"/>
  <c r="O1646" i="1"/>
  <c r="C1646" i="1"/>
  <c r="K606" i="1"/>
  <c r="P605" i="1"/>
  <c r="A1024" i="1"/>
  <c r="O1024" i="1"/>
  <c r="N1024" i="1"/>
  <c r="C1024" i="1"/>
  <c r="M1788" i="1" l="1"/>
  <c r="L1788" i="1"/>
  <c r="K1789" i="1" s="1"/>
  <c r="M715" i="1"/>
  <c r="L715" i="1"/>
  <c r="A1787" i="1"/>
  <c r="N1787" i="1"/>
  <c r="C1787" i="1"/>
  <c r="M900" i="1"/>
  <c r="L900" i="1"/>
  <c r="O1256" i="1"/>
  <c r="N1256" i="1"/>
  <c r="A1256" i="1"/>
  <c r="C1256" i="1"/>
  <c r="K1257" i="1"/>
  <c r="P1256" i="1"/>
  <c r="P1647" i="1"/>
  <c r="K1648" i="1"/>
  <c r="N1647" i="1"/>
  <c r="M1203" i="1"/>
  <c r="L1203" i="1"/>
  <c r="M606" i="1"/>
  <c r="L606" i="1"/>
  <c r="L1025" i="1"/>
  <c r="M1025" i="1"/>
  <c r="M1942" i="1"/>
  <c r="L1942" i="1"/>
  <c r="L1147" i="1"/>
  <c r="M1147" i="1"/>
  <c r="M1906" i="1"/>
  <c r="L1906" i="1"/>
  <c r="P1906" i="1" s="1"/>
  <c r="O1647" i="1"/>
  <c r="C1647" i="1"/>
  <c r="A1647" i="1"/>
  <c r="M848" i="1"/>
  <c r="L848" i="1"/>
  <c r="M1728" i="1"/>
  <c r="P900" i="1" l="1"/>
  <c r="O900" i="1"/>
  <c r="C900" i="1"/>
  <c r="N900" i="1"/>
  <c r="A900" i="1"/>
  <c r="K716" i="1"/>
  <c r="P715" i="1"/>
  <c r="A715" i="1"/>
  <c r="O715" i="1"/>
  <c r="N715" i="1"/>
  <c r="C715" i="1"/>
  <c r="L1789" i="1"/>
  <c r="K1790" i="1" s="1"/>
  <c r="M1789" i="1"/>
  <c r="C1788" i="1"/>
  <c r="A1788" i="1"/>
  <c r="N1788" i="1"/>
  <c r="K607" i="1"/>
  <c r="P606" i="1"/>
  <c r="C1906" i="1"/>
  <c r="A1906" i="1"/>
  <c r="O1906" i="1"/>
  <c r="N1906" i="1"/>
  <c r="O606" i="1"/>
  <c r="N606" i="1"/>
  <c r="A606" i="1"/>
  <c r="C606" i="1"/>
  <c r="A848" i="1"/>
  <c r="P848" i="1"/>
  <c r="L1648" i="1"/>
  <c r="L1514" i="1"/>
  <c r="M1514" i="1"/>
  <c r="N1147" i="1"/>
  <c r="C1147" i="1"/>
  <c r="O1147" i="1"/>
  <c r="A1147" i="1"/>
  <c r="K1204" i="1"/>
  <c r="P1203" i="1"/>
  <c r="K1148" i="1"/>
  <c r="P1147" i="1"/>
  <c r="N1203" i="1"/>
  <c r="O1203" i="1"/>
  <c r="A1203" i="1"/>
  <c r="C1203" i="1"/>
  <c r="O1025" i="1"/>
  <c r="A1025" i="1"/>
  <c r="C1025" i="1"/>
  <c r="N1025" i="1"/>
  <c r="P1025" i="1"/>
  <c r="K1026" i="1"/>
  <c r="M1257" i="1"/>
  <c r="L1257" i="1"/>
  <c r="K1729" i="1"/>
  <c r="P1728" i="1"/>
  <c r="N1942" i="1"/>
  <c r="O1942" i="1"/>
  <c r="C1942" i="1"/>
  <c r="A1942" i="1"/>
  <c r="N848" i="1"/>
  <c r="O848" i="1"/>
  <c r="C848" i="1"/>
  <c r="O1728" i="1"/>
  <c r="C1728" i="1"/>
  <c r="N1728" i="1"/>
  <c r="A1728" i="1"/>
  <c r="P1942" i="1"/>
  <c r="K1943" i="1"/>
  <c r="M716" i="1" l="1"/>
  <c r="L716" i="1"/>
  <c r="A1789" i="1"/>
  <c r="C1789" i="1"/>
  <c r="N1789" i="1"/>
  <c r="M1790" i="1"/>
  <c r="L1790" i="1"/>
  <c r="K1791" i="1" s="1"/>
  <c r="C1514" i="1"/>
  <c r="N1514" i="1"/>
  <c r="O1514" i="1"/>
  <c r="A1514" i="1"/>
  <c r="K1649" i="1"/>
  <c r="P1648" i="1"/>
  <c r="N1648" i="1"/>
  <c r="M1729" i="1"/>
  <c r="L1729" i="1"/>
  <c r="K1258" i="1"/>
  <c r="P1257" i="1"/>
  <c r="L1204" i="1"/>
  <c r="M1204" i="1"/>
  <c r="A1257" i="1"/>
  <c r="O1257" i="1"/>
  <c r="N1257" i="1"/>
  <c r="C1257" i="1"/>
  <c r="M1148" i="1"/>
  <c r="L1148" i="1"/>
  <c r="M607" i="1"/>
  <c r="L607" i="1"/>
  <c r="M1648" i="1"/>
  <c r="M1026" i="1"/>
  <c r="L1026" i="1"/>
  <c r="P1514" i="1"/>
  <c r="M1943" i="1"/>
  <c r="L1943" i="1"/>
  <c r="M1791" i="1" l="1"/>
  <c r="L1791" i="1"/>
  <c r="K1792" i="1" s="1"/>
  <c r="K717" i="1"/>
  <c r="P716" i="1"/>
  <c r="C1790" i="1"/>
  <c r="A1790" i="1"/>
  <c r="N1790" i="1"/>
  <c r="C716" i="1"/>
  <c r="A716" i="1"/>
  <c r="N716" i="1"/>
  <c r="O716" i="1"/>
  <c r="A1648" i="1"/>
  <c r="C1648" i="1"/>
  <c r="O1648" i="1"/>
  <c r="P1148" i="1"/>
  <c r="K1149" i="1"/>
  <c r="A1026" i="1"/>
  <c r="N1026" i="1"/>
  <c r="O1026" i="1"/>
  <c r="C1026" i="1"/>
  <c r="M1258" i="1"/>
  <c r="L1258" i="1"/>
  <c r="O1148" i="1"/>
  <c r="N1148" i="1"/>
  <c r="C1148" i="1"/>
  <c r="A1148" i="1"/>
  <c r="P1729" i="1"/>
  <c r="K1730" i="1"/>
  <c r="O607" i="1"/>
  <c r="N607" i="1"/>
  <c r="C607" i="1"/>
  <c r="A607" i="1"/>
  <c r="P1943" i="1"/>
  <c r="K1944" i="1"/>
  <c r="A1943" i="1"/>
  <c r="O1943" i="1"/>
  <c r="N1943" i="1"/>
  <c r="C1943" i="1"/>
  <c r="A1729" i="1"/>
  <c r="N1729" i="1"/>
  <c r="C1729" i="1"/>
  <c r="O1729" i="1"/>
  <c r="L1649" i="1"/>
  <c r="O1204" i="1"/>
  <c r="N1204" i="1"/>
  <c r="A1204" i="1"/>
  <c r="C1204" i="1"/>
  <c r="P607" i="1"/>
  <c r="K608" i="1"/>
  <c r="P1026" i="1"/>
  <c r="K1027" i="1"/>
  <c r="K1205" i="1"/>
  <c r="P1204" i="1"/>
  <c r="N1791" i="1" l="1"/>
  <c r="A1791" i="1"/>
  <c r="C1791" i="1"/>
  <c r="L1792" i="1"/>
  <c r="K1793" i="1" s="1"/>
  <c r="M1792" i="1"/>
  <c r="M717" i="1"/>
  <c r="L717" i="1"/>
  <c r="L1944" i="1"/>
  <c r="M1944" i="1"/>
  <c r="M608" i="1"/>
  <c r="L608" i="1"/>
  <c r="C1258" i="1"/>
  <c r="A1258" i="1"/>
  <c r="O1258" i="1"/>
  <c r="N1258" i="1"/>
  <c r="M1205" i="1"/>
  <c r="L1205" i="1"/>
  <c r="N1649" i="1"/>
  <c r="K1650" i="1"/>
  <c r="P1649" i="1"/>
  <c r="L1027" i="1"/>
  <c r="M1027" i="1"/>
  <c r="M1730" i="1"/>
  <c r="L1730" i="1"/>
  <c r="P1258" i="1"/>
  <c r="M1149" i="1"/>
  <c r="L1149" i="1"/>
  <c r="M1649" i="1"/>
  <c r="P717" i="1" l="1"/>
  <c r="K718" i="1"/>
  <c r="A717" i="1"/>
  <c r="C717" i="1"/>
  <c r="O717" i="1"/>
  <c r="N717" i="1"/>
  <c r="A1792" i="1"/>
  <c r="C1792" i="1"/>
  <c r="N1792" i="1"/>
  <c r="L1793" i="1"/>
  <c r="K1794" i="1" s="1"/>
  <c r="M1793" i="1"/>
  <c r="P1730" i="1"/>
  <c r="P1027" i="1"/>
  <c r="K1028" i="1"/>
  <c r="O1944" i="1"/>
  <c r="C1944" i="1"/>
  <c r="A1944" i="1"/>
  <c r="N1944" i="1"/>
  <c r="A1730" i="1"/>
  <c r="O1730" i="1"/>
  <c r="N1730" i="1"/>
  <c r="C1730" i="1"/>
  <c r="P608" i="1"/>
  <c r="K609" i="1"/>
  <c r="C608" i="1"/>
  <c r="A608" i="1"/>
  <c r="N608" i="1"/>
  <c r="O608" i="1"/>
  <c r="P1944" i="1"/>
  <c r="K1945" i="1"/>
  <c r="C1649" i="1"/>
  <c r="O1649" i="1"/>
  <c r="A1649" i="1"/>
  <c r="L1650" i="1"/>
  <c r="M1650" i="1" s="1"/>
  <c r="P1205" i="1"/>
  <c r="P1149" i="1"/>
  <c r="K1150" i="1"/>
  <c r="N1149" i="1"/>
  <c r="A1149" i="1"/>
  <c r="O1149" i="1"/>
  <c r="C1149" i="1"/>
  <c r="C1027" i="1"/>
  <c r="A1027" i="1"/>
  <c r="O1027" i="1"/>
  <c r="N1027" i="1"/>
  <c r="O1205" i="1"/>
  <c r="N1205" i="1"/>
  <c r="A1205" i="1"/>
  <c r="C1205" i="1"/>
  <c r="A1793" i="1" l="1"/>
  <c r="N1793" i="1"/>
  <c r="C1793" i="1"/>
  <c r="M718" i="1"/>
  <c r="L718" i="1"/>
  <c r="M1794" i="1"/>
  <c r="L1794" i="1"/>
  <c r="K1795" i="1" s="1"/>
  <c r="M1028" i="1"/>
  <c r="L1028" i="1"/>
  <c r="M1150" i="1"/>
  <c r="L1150" i="1"/>
  <c r="M609" i="1"/>
  <c r="L609" i="1"/>
  <c r="P1650" i="1"/>
  <c r="N1650" i="1"/>
  <c r="K1651" i="1"/>
  <c r="M1945" i="1"/>
  <c r="L1945" i="1"/>
  <c r="C1650" i="1"/>
  <c r="A1650" i="1"/>
  <c r="O1650" i="1"/>
  <c r="L1795" i="1" l="1"/>
  <c r="K1796" i="1" s="1"/>
  <c r="M1795" i="1"/>
  <c r="A1794" i="1"/>
  <c r="N1794" i="1"/>
  <c r="C1794" i="1"/>
  <c r="P718" i="1"/>
  <c r="A718" i="1"/>
  <c r="C718" i="1"/>
  <c r="O718" i="1"/>
  <c r="N718" i="1"/>
  <c r="C1150" i="1"/>
  <c r="O1150" i="1"/>
  <c r="N1150" i="1"/>
  <c r="A1150" i="1"/>
  <c r="A1028" i="1"/>
  <c r="C1028" i="1"/>
  <c r="O1028" i="1"/>
  <c r="N1028" i="1"/>
  <c r="K1946" i="1"/>
  <c r="P1945" i="1"/>
  <c r="K610" i="1"/>
  <c r="P609" i="1"/>
  <c r="L1651" i="1"/>
  <c r="M1651" i="1"/>
  <c r="K1029" i="1"/>
  <c r="P1028" i="1"/>
  <c r="O1945" i="1"/>
  <c r="A1945" i="1"/>
  <c r="N1945" i="1"/>
  <c r="C1945" i="1"/>
  <c r="A609" i="1"/>
  <c r="O609" i="1"/>
  <c r="C609" i="1"/>
  <c r="N609" i="1"/>
  <c r="P1150" i="1"/>
  <c r="K1151" i="1"/>
  <c r="A1795" i="1" l="1"/>
  <c r="N1795" i="1"/>
  <c r="C1795" i="1"/>
  <c r="L1796" i="1"/>
  <c r="M1796" i="1"/>
  <c r="L1946" i="1"/>
  <c r="M1946" i="1"/>
  <c r="N1946" i="1" s="1"/>
  <c r="M1029" i="1"/>
  <c r="L1029" i="1"/>
  <c r="L610" i="1"/>
  <c r="M610" i="1"/>
  <c r="C1651" i="1"/>
  <c r="A1651" i="1"/>
  <c r="O1651" i="1"/>
  <c r="K1652" i="1"/>
  <c r="P1651" i="1"/>
  <c r="N1651" i="1"/>
  <c r="L1151" i="1"/>
  <c r="M1151" i="1"/>
  <c r="M1731" i="1"/>
  <c r="L1731" i="1"/>
  <c r="N1796" i="1" l="1"/>
  <c r="A1796" i="1"/>
  <c r="C1796" i="1"/>
  <c r="P610" i="1"/>
  <c r="K611" i="1"/>
  <c r="K1152" i="1"/>
  <c r="P1151" i="1"/>
  <c r="C610" i="1"/>
  <c r="O610" i="1"/>
  <c r="N610" i="1"/>
  <c r="A610" i="1"/>
  <c r="K1030" i="1"/>
  <c r="P1029" i="1"/>
  <c r="A1151" i="1"/>
  <c r="N1151" i="1"/>
  <c r="C1151" i="1"/>
  <c r="O1151" i="1"/>
  <c r="M1515" i="1"/>
  <c r="L1515" i="1"/>
  <c r="C1029" i="1"/>
  <c r="A1029" i="1"/>
  <c r="O1029" i="1"/>
  <c r="N1029" i="1"/>
  <c r="M1259" i="1"/>
  <c r="L1259" i="1"/>
  <c r="P1731" i="1"/>
  <c r="K1732" i="1"/>
  <c r="C1731" i="1"/>
  <c r="N1731" i="1"/>
  <c r="A1731" i="1"/>
  <c r="O1731" i="1"/>
  <c r="L1652" i="1"/>
  <c r="M611" i="1" l="1"/>
  <c r="L611" i="1"/>
  <c r="O1259" i="1"/>
  <c r="N1259" i="1"/>
  <c r="A1259" i="1"/>
  <c r="C1259" i="1"/>
  <c r="M1206" i="1"/>
  <c r="L1206" i="1"/>
  <c r="N1515" i="1"/>
  <c r="O1515" i="1"/>
  <c r="C1515" i="1"/>
  <c r="A1515" i="1"/>
  <c r="M1732" i="1"/>
  <c r="L1732" i="1"/>
  <c r="M1030" i="1"/>
  <c r="L1030" i="1"/>
  <c r="P1259" i="1"/>
  <c r="K1260" i="1"/>
  <c r="N1652" i="1"/>
  <c r="K1653" i="1"/>
  <c r="P1652" i="1"/>
  <c r="L1152" i="1"/>
  <c r="M1152" i="1"/>
  <c r="P1515" i="1"/>
  <c r="M1652" i="1"/>
  <c r="C611" i="1" l="1"/>
  <c r="N611" i="1"/>
  <c r="A611" i="1"/>
  <c r="O611" i="1"/>
  <c r="C1206" i="1"/>
  <c r="O1206" i="1"/>
  <c r="N1206" i="1"/>
  <c r="A1206" i="1"/>
  <c r="M1260" i="1"/>
  <c r="L1260" i="1"/>
  <c r="L1653" i="1"/>
  <c r="M1653" i="1" s="1"/>
  <c r="A1030" i="1"/>
  <c r="C1030" i="1"/>
  <c r="N1030" i="1"/>
  <c r="O1030" i="1"/>
  <c r="C1652" i="1"/>
  <c r="A1652" i="1"/>
  <c r="O1652" i="1"/>
  <c r="K612" i="1"/>
  <c r="P611" i="1"/>
  <c r="K1733" i="1"/>
  <c r="P1732" i="1"/>
  <c r="P1206" i="1"/>
  <c r="K1207" i="1"/>
  <c r="K1031" i="1"/>
  <c r="P1030" i="1"/>
  <c r="O1732" i="1"/>
  <c r="N1732" i="1"/>
  <c r="C1732" i="1"/>
  <c r="A1732" i="1"/>
  <c r="C1152" i="1"/>
  <c r="N1152" i="1"/>
  <c r="O1152" i="1"/>
  <c r="A1152" i="1"/>
  <c r="P1152" i="1"/>
  <c r="K1153" i="1"/>
  <c r="L1354" i="1" l="1"/>
  <c r="M1354" i="1"/>
  <c r="P1260" i="1"/>
  <c r="K1261" i="1"/>
  <c r="L1733" i="1"/>
  <c r="M1733" i="1"/>
  <c r="M1153" i="1"/>
  <c r="L1153" i="1"/>
  <c r="O1653" i="1"/>
  <c r="C1653" i="1"/>
  <c r="A1653" i="1"/>
  <c r="M612" i="1"/>
  <c r="L612" i="1"/>
  <c r="P1653" i="1"/>
  <c r="K1654" i="1"/>
  <c r="N1653" i="1"/>
  <c r="A1260" i="1"/>
  <c r="O1260" i="1"/>
  <c r="C1260" i="1"/>
  <c r="N1260" i="1"/>
  <c r="L1031" i="1"/>
  <c r="M1031" i="1"/>
  <c r="M1207" i="1"/>
  <c r="L1207" i="1"/>
  <c r="M1696" i="1"/>
  <c r="L1696" i="1"/>
  <c r="N1354" i="1" l="1"/>
  <c r="A1354" i="1"/>
  <c r="O1354" i="1"/>
  <c r="C1354" i="1"/>
  <c r="K1355" i="1"/>
  <c r="P1354" i="1"/>
  <c r="C1207" i="1"/>
  <c r="A1207" i="1"/>
  <c r="N1207" i="1"/>
  <c r="O1207" i="1"/>
  <c r="K1208" i="1"/>
  <c r="P1207" i="1"/>
  <c r="L1516" i="1"/>
  <c r="M1516" i="1"/>
  <c r="K1154" i="1"/>
  <c r="P1153" i="1"/>
  <c r="C1733" i="1"/>
  <c r="A1733" i="1"/>
  <c r="N1733" i="1"/>
  <c r="O1733" i="1"/>
  <c r="K613" i="1"/>
  <c r="P612" i="1"/>
  <c r="N1031" i="1"/>
  <c r="O1031" i="1"/>
  <c r="C1031" i="1"/>
  <c r="A1031" i="1"/>
  <c r="O1696" i="1"/>
  <c r="C1696" i="1"/>
  <c r="A1696" i="1"/>
  <c r="N1696" i="1"/>
  <c r="L1261" i="1"/>
  <c r="M1261" i="1"/>
  <c r="N612" i="1"/>
  <c r="O612" i="1"/>
  <c r="A612" i="1"/>
  <c r="C612" i="1"/>
  <c r="P1031" i="1"/>
  <c r="C1153" i="1"/>
  <c r="A1153" i="1"/>
  <c r="O1153" i="1"/>
  <c r="N1153" i="1"/>
  <c r="P1696" i="1"/>
  <c r="K1697" i="1"/>
  <c r="P1733" i="1"/>
  <c r="L1654" i="1"/>
  <c r="L1355" i="1" l="1"/>
  <c r="M1355" i="1"/>
  <c r="P1516" i="1"/>
  <c r="K1517" i="1"/>
  <c r="O1516" i="1"/>
  <c r="C1516" i="1"/>
  <c r="N1516" i="1"/>
  <c r="A1516" i="1"/>
  <c r="P1654" i="1"/>
  <c r="N1654" i="1"/>
  <c r="K1655" i="1"/>
  <c r="K1262" i="1"/>
  <c r="P1261" i="1"/>
  <c r="M1154" i="1"/>
  <c r="L1154" i="1"/>
  <c r="A1261" i="1"/>
  <c r="C1261" i="1"/>
  <c r="N1261" i="1"/>
  <c r="O1261" i="1"/>
  <c r="L613" i="1"/>
  <c r="M613" i="1"/>
  <c r="M1654" i="1"/>
  <c r="L1208" i="1"/>
  <c r="M1208" i="1"/>
  <c r="L1697" i="1"/>
  <c r="M1697" i="1"/>
  <c r="N1355" i="1" l="1"/>
  <c r="O1355" i="1"/>
  <c r="C1355" i="1"/>
  <c r="A1355" i="1"/>
  <c r="P1355" i="1"/>
  <c r="K1356" i="1"/>
  <c r="O1654" i="1"/>
  <c r="C1654" i="1"/>
  <c r="A1654" i="1"/>
  <c r="P613" i="1"/>
  <c r="K614" i="1"/>
  <c r="C1154" i="1"/>
  <c r="A1154" i="1"/>
  <c r="O1154" i="1"/>
  <c r="N1154" i="1"/>
  <c r="O613" i="1"/>
  <c r="C613" i="1"/>
  <c r="A613" i="1"/>
  <c r="N613" i="1"/>
  <c r="K1155" i="1"/>
  <c r="P1154" i="1"/>
  <c r="M1262" i="1"/>
  <c r="L1262" i="1"/>
  <c r="M1517" i="1"/>
  <c r="L1517" i="1"/>
  <c r="O1208" i="1"/>
  <c r="N1208" i="1"/>
  <c r="A1208" i="1"/>
  <c r="C1208" i="1"/>
  <c r="L1655" i="1"/>
  <c r="M1655" i="1" s="1"/>
  <c r="N1697" i="1"/>
  <c r="C1697" i="1"/>
  <c r="A1697" i="1"/>
  <c r="O1697" i="1"/>
  <c r="P1697" i="1"/>
  <c r="K1698" i="1"/>
  <c r="K1209" i="1"/>
  <c r="P1208" i="1"/>
  <c r="L1356" i="1" l="1"/>
  <c r="M1356" i="1"/>
  <c r="A1655" i="1"/>
  <c r="C1655" i="1"/>
  <c r="O1655" i="1"/>
  <c r="O1517" i="1"/>
  <c r="N1517" i="1"/>
  <c r="C1517" i="1"/>
  <c r="A1517" i="1"/>
  <c r="L1155" i="1"/>
  <c r="M1155" i="1"/>
  <c r="K1518" i="1"/>
  <c r="P1517" i="1"/>
  <c r="L1209" i="1"/>
  <c r="M1209" i="1"/>
  <c r="K1263" i="1"/>
  <c r="P1262" i="1"/>
  <c r="K1656" i="1"/>
  <c r="N1655" i="1"/>
  <c r="P1655" i="1"/>
  <c r="M614" i="1"/>
  <c r="L614" i="1"/>
  <c r="L1698" i="1"/>
  <c r="M1698" i="1"/>
  <c r="N1262" i="1"/>
  <c r="O1262" i="1"/>
  <c r="A1262" i="1"/>
  <c r="C1262" i="1"/>
  <c r="A1356" i="1" l="1"/>
  <c r="C1356" i="1"/>
  <c r="O1356" i="1"/>
  <c r="N1356" i="1"/>
  <c r="P1356" i="1"/>
  <c r="K1357" i="1"/>
  <c r="O1698" i="1"/>
  <c r="C1698" i="1"/>
  <c r="A1698" i="1"/>
  <c r="N1698" i="1"/>
  <c r="P1209" i="1"/>
  <c r="K1210" i="1"/>
  <c r="M1518" i="1"/>
  <c r="L1518" i="1"/>
  <c r="C1155" i="1"/>
  <c r="O1155" i="1"/>
  <c r="N1155" i="1"/>
  <c r="A1155" i="1"/>
  <c r="P614" i="1"/>
  <c r="K615" i="1"/>
  <c r="O614" i="1"/>
  <c r="C614" i="1"/>
  <c r="A614" i="1"/>
  <c r="N614" i="1"/>
  <c r="O1209" i="1"/>
  <c r="N1209" i="1"/>
  <c r="C1209" i="1"/>
  <c r="A1209" i="1"/>
  <c r="K1156" i="1"/>
  <c r="P1155" i="1"/>
  <c r="K1699" i="1"/>
  <c r="P1698" i="1"/>
  <c r="L1656" i="1"/>
  <c r="L1263" i="1"/>
  <c r="M1263" i="1"/>
  <c r="M1357" i="1" l="1"/>
  <c r="L1357" i="1"/>
  <c r="O1263" i="1"/>
  <c r="C1263" i="1"/>
  <c r="A1263" i="1"/>
  <c r="N1263" i="1"/>
  <c r="P1263" i="1"/>
  <c r="K1264" i="1"/>
  <c r="K1657" i="1"/>
  <c r="N1656" i="1"/>
  <c r="P1656" i="1"/>
  <c r="M1656" i="1"/>
  <c r="M1210" i="1"/>
  <c r="L1210" i="1"/>
  <c r="M615" i="1"/>
  <c r="L615" i="1"/>
  <c r="M1699" i="1"/>
  <c r="L1699" i="1"/>
  <c r="A1518" i="1"/>
  <c r="O1518" i="1"/>
  <c r="C1518" i="1"/>
  <c r="N1518" i="1"/>
  <c r="M1156" i="1"/>
  <c r="L1156" i="1"/>
  <c r="K1519" i="1"/>
  <c r="P1518" i="1"/>
  <c r="P1357" i="1" l="1"/>
  <c r="K1358" i="1"/>
  <c r="N1357" i="1"/>
  <c r="C1357" i="1"/>
  <c r="O1357" i="1"/>
  <c r="A1357" i="1"/>
  <c r="O1156" i="1"/>
  <c r="N1156" i="1"/>
  <c r="A1156" i="1"/>
  <c r="C1156" i="1"/>
  <c r="K616" i="1"/>
  <c r="P615" i="1"/>
  <c r="K1211" i="1"/>
  <c r="P1210" i="1"/>
  <c r="P1156" i="1"/>
  <c r="K1157" i="1"/>
  <c r="L1657" i="1"/>
  <c r="C1210" i="1"/>
  <c r="A1210" i="1"/>
  <c r="O1210" i="1"/>
  <c r="N1210" i="1"/>
  <c r="O1656" i="1"/>
  <c r="C1656" i="1"/>
  <c r="A1656" i="1"/>
  <c r="P1699" i="1"/>
  <c r="K1700" i="1"/>
  <c r="N615" i="1"/>
  <c r="O615" i="1"/>
  <c r="C615" i="1"/>
  <c r="A615" i="1"/>
  <c r="L1519" i="1"/>
  <c r="M1519" i="1"/>
  <c r="M1264" i="1"/>
  <c r="L1264" i="1"/>
  <c r="N1699" i="1"/>
  <c r="A1699" i="1"/>
  <c r="O1699" i="1"/>
  <c r="C1699" i="1"/>
  <c r="L1358" i="1" l="1"/>
  <c r="M1358" i="1"/>
  <c r="K1265" i="1"/>
  <c r="P1264" i="1"/>
  <c r="P1657" i="1"/>
  <c r="N1657" i="1"/>
  <c r="K1658" i="1"/>
  <c r="P1519" i="1"/>
  <c r="K1520" i="1"/>
  <c r="L1700" i="1"/>
  <c r="M1700" i="1"/>
  <c r="M1657" i="1"/>
  <c r="O1264" i="1"/>
  <c r="A1264" i="1"/>
  <c r="C1264" i="1"/>
  <c r="N1264" i="1"/>
  <c r="M1157" i="1"/>
  <c r="L1157" i="1"/>
  <c r="C1519" i="1"/>
  <c r="A1519" i="1"/>
  <c r="N1519" i="1"/>
  <c r="O1519" i="1"/>
  <c r="M1211" i="1"/>
  <c r="L1211" i="1"/>
  <c r="M616" i="1"/>
  <c r="L616" i="1"/>
  <c r="P616" i="1" s="1"/>
  <c r="A1358" i="1" l="1"/>
  <c r="O1358" i="1"/>
  <c r="C1358" i="1"/>
  <c r="N1358" i="1"/>
  <c r="P1358" i="1"/>
  <c r="K1359" i="1"/>
  <c r="O616" i="1"/>
  <c r="N616" i="1"/>
  <c r="A616" i="1"/>
  <c r="C616" i="1"/>
  <c r="A1700" i="1"/>
  <c r="C1700" i="1"/>
  <c r="O1700" i="1"/>
  <c r="N1700" i="1"/>
  <c r="K1212" i="1"/>
  <c r="P1211" i="1"/>
  <c r="K1701" i="1"/>
  <c r="P1700" i="1"/>
  <c r="P1157" i="1"/>
  <c r="K1158" i="1"/>
  <c r="N1211" i="1"/>
  <c r="A1211" i="1"/>
  <c r="O1211" i="1"/>
  <c r="C1211" i="1"/>
  <c r="C1657" i="1"/>
  <c r="A1657" i="1"/>
  <c r="O1657" i="1"/>
  <c r="L1520" i="1"/>
  <c r="M1520" i="1"/>
  <c r="N1157" i="1"/>
  <c r="O1157" i="1"/>
  <c r="C1157" i="1"/>
  <c r="A1157" i="1"/>
  <c r="L1658" i="1"/>
  <c r="M1658" i="1" s="1"/>
  <c r="L1265" i="1"/>
  <c r="M1265" i="1"/>
  <c r="L1359" i="1" l="1"/>
  <c r="M1359" i="1"/>
  <c r="K1659" i="1"/>
  <c r="N1658" i="1"/>
  <c r="P1658" i="1"/>
  <c r="C1658" i="1"/>
  <c r="A1658" i="1"/>
  <c r="O1658" i="1"/>
  <c r="C1520" i="1"/>
  <c r="N1520" i="1"/>
  <c r="A1520" i="1"/>
  <c r="O1520" i="1"/>
  <c r="K1521" i="1"/>
  <c r="P1520" i="1"/>
  <c r="L1701" i="1"/>
  <c r="M1701" i="1"/>
  <c r="O1265" i="1"/>
  <c r="A1265" i="1"/>
  <c r="N1265" i="1"/>
  <c r="C1265" i="1"/>
  <c r="M1158" i="1"/>
  <c r="L1158" i="1"/>
  <c r="M1212" i="1"/>
  <c r="L1212" i="1"/>
  <c r="P1212" i="1" s="1"/>
  <c r="P1265" i="1"/>
  <c r="P1359" i="1" l="1"/>
  <c r="N1359" i="1"/>
  <c r="C1359" i="1"/>
  <c r="O1359" i="1"/>
  <c r="A1359" i="1"/>
  <c r="P1701" i="1"/>
  <c r="K1702" i="1"/>
  <c r="O1212" i="1"/>
  <c r="C1212" i="1"/>
  <c r="N1212" i="1"/>
  <c r="A1212" i="1"/>
  <c r="K1159" i="1"/>
  <c r="P1158" i="1"/>
  <c r="O1158" i="1"/>
  <c r="N1158" i="1"/>
  <c r="A1158" i="1"/>
  <c r="C1158" i="1"/>
  <c r="A1701" i="1"/>
  <c r="N1701" i="1"/>
  <c r="C1701" i="1"/>
  <c r="O1701" i="1"/>
  <c r="M1521" i="1"/>
  <c r="L1521" i="1"/>
  <c r="L1659" i="1"/>
  <c r="N1659" i="1" l="1"/>
  <c r="K1660" i="1"/>
  <c r="P1659" i="1"/>
  <c r="L1159" i="1"/>
  <c r="M1159" i="1"/>
  <c r="P1521" i="1"/>
  <c r="K1522" i="1"/>
  <c r="O1521" i="1"/>
  <c r="N1521" i="1"/>
  <c r="A1521" i="1"/>
  <c r="C1521" i="1"/>
  <c r="M1702" i="1"/>
  <c r="L1702" i="1"/>
  <c r="M1659" i="1"/>
  <c r="L1660" i="1" l="1"/>
  <c r="M1660" i="1" s="1"/>
  <c r="P1702" i="1"/>
  <c r="M1522" i="1"/>
  <c r="L1522" i="1"/>
  <c r="C1702" i="1"/>
  <c r="O1702" i="1"/>
  <c r="N1702" i="1"/>
  <c r="A1702" i="1"/>
  <c r="O1659" i="1"/>
  <c r="C1659" i="1"/>
  <c r="A1659" i="1"/>
  <c r="O1522" i="1" l="1"/>
  <c r="A1522" i="1"/>
  <c r="C1522" i="1"/>
  <c r="N1522" i="1"/>
  <c r="K1523" i="1"/>
  <c r="P1522" i="1"/>
  <c r="P1660" i="1"/>
  <c r="N1660" i="1"/>
  <c r="K1661" i="1"/>
  <c r="C1660" i="1"/>
  <c r="A1660" i="1"/>
  <c r="O1660" i="1"/>
  <c r="L1661" i="1" l="1"/>
  <c r="M1661" i="1" s="1"/>
  <c r="M1523" i="1"/>
  <c r="L1523" i="1"/>
  <c r="O1661" i="1" l="1"/>
  <c r="C1661" i="1"/>
  <c r="A1661" i="1"/>
  <c r="K1524" i="1"/>
  <c r="P1523" i="1"/>
  <c r="N1523" i="1"/>
  <c r="C1523" i="1"/>
  <c r="A1523" i="1"/>
  <c r="O1523" i="1"/>
  <c r="P1661" i="1"/>
  <c r="N1661" i="1"/>
  <c r="L1524" i="1" l="1"/>
  <c r="M1524" i="1"/>
  <c r="P1524" i="1" l="1"/>
  <c r="O1524" i="1"/>
  <c r="C1524" i="1"/>
  <c r="A1524" i="1"/>
  <c r="N1524" i="1"/>
</calcChain>
</file>

<file path=xl/sharedStrings.xml><?xml version="1.0" encoding="utf-8"?>
<sst xmlns="http://schemas.openxmlformats.org/spreadsheetml/2006/main" count="6470" uniqueCount="2488">
  <si>
    <t>Lab Code</t>
  </si>
  <si>
    <t>Sample ID</t>
  </si>
  <si>
    <t>Station</t>
  </si>
  <si>
    <t>δ2H, in ‰</t>
  </si>
  <si>
    <t xml:space="preserve">δ18O, in ‰ </t>
  </si>
  <si>
    <t>H3 (TU) (1 decimal)</t>
  </si>
  <si>
    <t>Latitude</t>
  </si>
  <si>
    <t>Longitude</t>
  </si>
  <si>
    <t>Altitide</t>
  </si>
  <si>
    <t>Collection Date_Initial</t>
  </si>
  <si>
    <t>Collection Date_End</t>
  </si>
  <si>
    <t>DateMid</t>
  </si>
  <si>
    <t>Year</t>
  </si>
  <si>
    <t>Month</t>
  </si>
  <si>
    <t>delta_time</t>
  </si>
  <si>
    <t>Totalizer precipitation (mm)</t>
  </si>
  <si>
    <t>Other Info</t>
  </si>
  <si>
    <t>Measure</t>
  </si>
  <si>
    <t>Bogota</t>
  </si>
  <si>
    <t>1971-07-01</t>
  </si>
  <si>
    <t>1971-07-31</t>
  </si>
  <si>
    <t>Se trasladan los datos isotópicos a esta estación, teniendo en cuenta que no se tiene certeza de las coordenadas donde inicio a muestrear la estación de Bogotá desde su inicio en el año 1971, En esta estación pluviométrica empezó a muestrear isotopos desde el año 1999,</t>
  </si>
  <si>
    <t>OIEA</t>
  </si>
  <si>
    <t>1971-08-01</t>
  </si>
  <si>
    <t>1971-08-31</t>
  </si>
  <si>
    <t xml:space="preserve">No se está seguro de las coordenadas donde inició a muestrear la estación isotópica; se colocan las coordenadas de la estación IDEAM FONTIBON HB [21202100], que fue donde se empezó a muestrear desde un pluviometro a partir del años 2013, </t>
  </si>
  <si>
    <t>University of Copenhagen; International Atomic Energy Agency</t>
  </si>
  <si>
    <t>1971-09-01</t>
  </si>
  <si>
    <t>1971-09-30</t>
  </si>
  <si>
    <t>1971-10-01</t>
  </si>
  <si>
    <t>1971-10-31</t>
  </si>
  <si>
    <t>1971-11-01</t>
  </si>
  <si>
    <t>1971-11-30</t>
  </si>
  <si>
    <t>1971-12-01</t>
  </si>
  <si>
    <t>1971-12-31</t>
  </si>
  <si>
    <t>1972-01-01</t>
  </si>
  <si>
    <t>1972-01-31</t>
  </si>
  <si>
    <t>---</t>
  </si>
  <si>
    <t>1972-02-01</t>
  </si>
  <si>
    <t>1972-02-29</t>
  </si>
  <si>
    <t>1972-03-01</t>
  </si>
  <si>
    <t>1972-03-31</t>
  </si>
  <si>
    <t>1972-04-01</t>
  </si>
  <si>
    <t>1972-04-30</t>
  </si>
  <si>
    <t>1972-05-01</t>
  </si>
  <si>
    <t>1972-05-31</t>
  </si>
  <si>
    <t>1972-06-01</t>
  </si>
  <si>
    <t>1972-06-30</t>
  </si>
  <si>
    <t>1972-07-01</t>
  </si>
  <si>
    <t>1972-07-31</t>
  </si>
  <si>
    <t>1972-08-01</t>
  </si>
  <si>
    <t>1972-08-31</t>
  </si>
  <si>
    <t>1972-09-01</t>
  </si>
  <si>
    <t>1972-09-30</t>
  </si>
  <si>
    <t>1972-10-01</t>
  </si>
  <si>
    <t>1972-10-31</t>
  </si>
  <si>
    <t>1972-11-01</t>
  </si>
  <si>
    <t>1972-11-30</t>
  </si>
  <si>
    <t>1972-12-01</t>
  </si>
  <si>
    <t>1972-12-31</t>
  </si>
  <si>
    <t>1973-02-01</t>
  </si>
  <si>
    <t>1973-02-28</t>
  </si>
  <si>
    <t>1973-03-01</t>
  </si>
  <si>
    <t>1973-03-31</t>
  </si>
  <si>
    <t>1973-04-01</t>
  </si>
  <si>
    <t>1973-04-30</t>
  </si>
  <si>
    <t>1973-05-01</t>
  </si>
  <si>
    <t>1973-05-31</t>
  </si>
  <si>
    <t>1973-06-01</t>
  </si>
  <si>
    <t>1973-06-30</t>
  </si>
  <si>
    <t>1973-07-01</t>
  </si>
  <si>
    <t>1973-07-31</t>
  </si>
  <si>
    <t>1973-08-01</t>
  </si>
  <si>
    <t>1973-08-31</t>
  </si>
  <si>
    <t>1973-09-01</t>
  </si>
  <si>
    <t>1973-09-30</t>
  </si>
  <si>
    <t>1973-10-01</t>
  </si>
  <si>
    <t>1973-10-31</t>
  </si>
  <si>
    <t>1973-11-01</t>
  </si>
  <si>
    <t>1973-11-30</t>
  </si>
  <si>
    <t>1974-02-01</t>
  </si>
  <si>
    <t>1974-02-28</t>
  </si>
  <si>
    <t>1974-03-01</t>
  </si>
  <si>
    <t>1974-03-31</t>
  </si>
  <si>
    <t>1974-04-01</t>
  </si>
  <si>
    <t>1974-04-30</t>
  </si>
  <si>
    <t>1974-05-01</t>
  </si>
  <si>
    <t>1974-05-31</t>
  </si>
  <si>
    <t>1974-06-01</t>
  </si>
  <si>
    <t>1974-06-30</t>
  </si>
  <si>
    <t>1974-09-01</t>
  </si>
  <si>
    <t>1974-09-30</t>
  </si>
  <si>
    <t>1974-10-01</t>
  </si>
  <si>
    <t>1974-10-31</t>
  </si>
  <si>
    <t>1974-11-01</t>
  </si>
  <si>
    <t>1974-11-30</t>
  </si>
  <si>
    <t>1974-12-01</t>
  </si>
  <si>
    <t>1974-12-31</t>
  </si>
  <si>
    <t>1975-02-01</t>
  </si>
  <si>
    <t>1975-02-28</t>
  </si>
  <si>
    <t>1975-03-01</t>
  </si>
  <si>
    <t>1975-03-31</t>
  </si>
  <si>
    <t>1975-04-01</t>
  </si>
  <si>
    <t>1975-04-30</t>
  </si>
  <si>
    <t>1975-05-01</t>
  </si>
  <si>
    <t>1975-05-31</t>
  </si>
  <si>
    <t>1975-06-01</t>
  </si>
  <si>
    <t>1975-06-30</t>
  </si>
  <si>
    <t>1975-07-01</t>
  </si>
  <si>
    <t>1975-07-31</t>
  </si>
  <si>
    <t>1975-08-01</t>
  </si>
  <si>
    <t>1975-08-31</t>
  </si>
  <si>
    <t>1975-09-01</t>
  </si>
  <si>
    <t>1975-09-30</t>
  </si>
  <si>
    <t>1975-10-01</t>
  </si>
  <si>
    <t>1975-10-31</t>
  </si>
  <si>
    <t>1975-11-01</t>
  </si>
  <si>
    <t>1975-11-30</t>
  </si>
  <si>
    <t>1975-12-01</t>
  </si>
  <si>
    <t>1975-12-31</t>
  </si>
  <si>
    <t>1976-01-01</t>
  </si>
  <si>
    <t>1976-01-31</t>
  </si>
  <si>
    <t>1976-02-01</t>
  </si>
  <si>
    <t>1976-02-29</t>
  </si>
  <si>
    <t>1976-03-01</t>
  </si>
  <si>
    <t>1976-03-31</t>
  </si>
  <si>
    <t>1976-04-01</t>
  </si>
  <si>
    <t>1976-04-30</t>
  </si>
  <si>
    <t>1976-05-01</t>
  </si>
  <si>
    <t>1976-05-31</t>
  </si>
  <si>
    <t>1976-06-01</t>
  </si>
  <si>
    <t>1976-06-30</t>
  </si>
  <si>
    <t>1976-07-01</t>
  </si>
  <si>
    <t>1976-07-31</t>
  </si>
  <si>
    <t>1976-08-01</t>
  </si>
  <si>
    <t>1976-08-31</t>
  </si>
  <si>
    <t>1976-09-01</t>
  </si>
  <si>
    <t>1976-09-30</t>
  </si>
  <si>
    <t>1976-10-01</t>
  </si>
  <si>
    <t>1976-10-31</t>
  </si>
  <si>
    <t>1976-11-01</t>
  </si>
  <si>
    <t>1976-11-30</t>
  </si>
  <si>
    <t>1976-12-01</t>
  </si>
  <si>
    <t>1976-12-31</t>
  </si>
  <si>
    <t>1977-01-01</t>
  </si>
  <si>
    <t>1977-01-31</t>
  </si>
  <si>
    <t>1977-02-01</t>
  </si>
  <si>
    <t>1977-02-28</t>
  </si>
  <si>
    <t>1977-03-01</t>
  </si>
  <si>
    <t>1977-03-31</t>
  </si>
  <si>
    <t>1977-04-01</t>
  </si>
  <si>
    <t>1977-04-30</t>
  </si>
  <si>
    <t>1977-05-01</t>
  </si>
  <si>
    <t>1977-05-31</t>
  </si>
  <si>
    <t>1977-06-01</t>
  </si>
  <si>
    <t>1977-06-30</t>
  </si>
  <si>
    <t>1977-07-01</t>
  </si>
  <si>
    <t>1977-07-31</t>
  </si>
  <si>
    <t>1977-08-01</t>
  </si>
  <si>
    <t>1977-08-31</t>
  </si>
  <si>
    <t>1979-07-01</t>
  </si>
  <si>
    <t>1979-07-31</t>
  </si>
  <si>
    <t>AGH - University of Science and Technology</t>
  </si>
  <si>
    <t>1979-08-01</t>
  </si>
  <si>
    <t>1979-08-31</t>
  </si>
  <si>
    <t>1979-09-01</t>
  </si>
  <si>
    <t>1979-09-30</t>
  </si>
  <si>
    <t>1979-10-01</t>
  </si>
  <si>
    <t>1979-10-31</t>
  </si>
  <si>
    <t>1979-11-01</t>
  </si>
  <si>
    <t>1979-11-30</t>
  </si>
  <si>
    <t>1979-12-01</t>
  </si>
  <si>
    <t>1979-12-31</t>
  </si>
  <si>
    <t>1980-01-01</t>
  </si>
  <si>
    <t>1980-01-31</t>
  </si>
  <si>
    <t>1980-02-01</t>
  </si>
  <si>
    <t>1980-02-29</t>
  </si>
  <si>
    <t>1980-03-01</t>
  </si>
  <si>
    <t>1980-03-31</t>
  </si>
  <si>
    <t>1980-04-01</t>
  </si>
  <si>
    <t>1980-04-30</t>
  </si>
  <si>
    <t>1980-05-01</t>
  </si>
  <si>
    <t>1980-05-31</t>
  </si>
  <si>
    <t>1980-06-01</t>
  </si>
  <si>
    <t>1980-06-30</t>
  </si>
  <si>
    <t>1980-08-01</t>
  </si>
  <si>
    <t>1980-08-31</t>
  </si>
  <si>
    <t>1980-09-01</t>
  </si>
  <si>
    <t>1980-09-30</t>
  </si>
  <si>
    <t>1980-10-01</t>
  </si>
  <si>
    <t>1980-10-31</t>
  </si>
  <si>
    <t>1980-11-01</t>
  </si>
  <si>
    <t>1980-11-30</t>
  </si>
  <si>
    <t>1980-12-01</t>
  </si>
  <si>
    <t>1980-12-31</t>
  </si>
  <si>
    <t>1981-02-01</t>
  </si>
  <si>
    <t>1981-02-28</t>
  </si>
  <si>
    <t>1981-03-01</t>
  </si>
  <si>
    <t>1981-03-31</t>
  </si>
  <si>
    <t>1981-04-01</t>
  </si>
  <si>
    <t>1981-04-30</t>
  </si>
  <si>
    <t>1981-05-01</t>
  </si>
  <si>
    <t>1981-05-31</t>
  </si>
  <si>
    <t>1981-06-01</t>
  </si>
  <si>
    <t>1981-06-30</t>
  </si>
  <si>
    <t>1981-07-01</t>
  </si>
  <si>
    <t>1981-07-31</t>
  </si>
  <si>
    <t>1981-08-01</t>
  </si>
  <si>
    <t>1981-08-31</t>
  </si>
  <si>
    <t>1981-09-01</t>
  </si>
  <si>
    <t>1981-09-30</t>
  </si>
  <si>
    <t>1981-10-01</t>
  </si>
  <si>
    <t>1981-10-31</t>
  </si>
  <si>
    <t>1981-11-01</t>
  </si>
  <si>
    <t>1981-11-30</t>
  </si>
  <si>
    <t>1982-01-01</t>
  </si>
  <si>
    <t>1982-01-31</t>
  </si>
  <si>
    <t>1982-02-01</t>
  </si>
  <si>
    <t>1982-02-28</t>
  </si>
  <si>
    <t>1982-03-01</t>
  </si>
  <si>
    <t>1982-03-31</t>
  </si>
  <si>
    <t>1982-04-01</t>
  </si>
  <si>
    <t>1982-04-30</t>
  </si>
  <si>
    <t>1982-05-01</t>
  </si>
  <si>
    <t>1982-05-31</t>
  </si>
  <si>
    <t>1982-06-01</t>
  </si>
  <si>
    <t>1982-06-30</t>
  </si>
  <si>
    <t>1982-07-01</t>
  </si>
  <si>
    <t>1982-07-31</t>
  </si>
  <si>
    <t>1982-08-01</t>
  </si>
  <si>
    <t>1982-08-31</t>
  </si>
  <si>
    <t>1982-09-01</t>
  </si>
  <si>
    <t>1982-09-30</t>
  </si>
  <si>
    <t>1982-10-01</t>
  </si>
  <si>
    <t>1982-10-31</t>
  </si>
  <si>
    <t>1982-11-01</t>
  </si>
  <si>
    <t>1982-11-30</t>
  </si>
  <si>
    <t>1982-12-01</t>
  </si>
  <si>
    <t>1982-12-31</t>
  </si>
  <si>
    <t>1983-01-01</t>
  </si>
  <si>
    <t>1983-01-31</t>
  </si>
  <si>
    <t>1983-02-01</t>
  </si>
  <si>
    <t>1983-02-28</t>
  </si>
  <si>
    <t>1983-04-01</t>
  </si>
  <si>
    <t>1983-04-30</t>
  </si>
  <si>
    <t>1983-05-01</t>
  </si>
  <si>
    <t>1983-05-31</t>
  </si>
  <si>
    <t>1983-06-01</t>
  </si>
  <si>
    <t>1983-06-30</t>
  </si>
  <si>
    <t>1983-07-01</t>
  </si>
  <si>
    <t>1983-07-31</t>
  </si>
  <si>
    <t>1983-08-01</t>
  </si>
  <si>
    <t>1983-08-31</t>
  </si>
  <si>
    <t>1983-09-01</t>
  </si>
  <si>
    <t>1983-09-30</t>
  </si>
  <si>
    <t>1983-10-01</t>
  </si>
  <si>
    <t>1983-10-31</t>
  </si>
  <si>
    <t>1983-11-01</t>
  </si>
  <si>
    <t>1983-11-30</t>
  </si>
  <si>
    <t>1983-12-01</t>
  </si>
  <si>
    <t>1983-12-31</t>
  </si>
  <si>
    <t>1984-01-01</t>
  </si>
  <si>
    <t>1984-01-31</t>
  </si>
  <si>
    <t>1984-02-01</t>
  </si>
  <si>
    <t>1984-02-29</t>
  </si>
  <si>
    <t>1984-03-01</t>
  </si>
  <si>
    <t>1984-03-31</t>
  </si>
  <si>
    <t>1984-04-01</t>
  </si>
  <si>
    <t>1984-04-30</t>
  </si>
  <si>
    <t>1984-05-01</t>
  </si>
  <si>
    <t>1984-05-31</t>
  </si>
  <si>
    <t>1984-06-01</t>
  </si>
  <si>
    <t>1984-06-30</t>
  </si>
  <si>
    <t>1984-07-01</t>
  </si>
  <si>
    <t>1984-07-31</t>
  </si>
  <si>
    <t>1984-08-01</t>
  </si>
  <si>
    <t>1984-08-31</t>
  </si>
  <si>
    <t>1984-09-01</t>
  </si>
  <si>
    <t>1984-09-30</t>
  </si>
  <si>
    <t>1984-10-01</t>
  </si>
  <si>
    <t>1984-10-31</t>
  </si>
  <si>
    <t>1984-11-01</t>
  </si>
  <si>
    <t>1984-11-30</t>
  </si>
  <si>
    <t>1984-12-01</t>
  </si>
  <si>
    <t>1984-12-31</t>
  </si>
  <si>
    <t>1985-01-01</t>
  </si>
  <si>
    <t>1985-01-31</t>
  </si>
  <si>
    <t>1985-02-01</t>
  </si>
  <si>
    <t>1985-02-28</t>
  </si>
  <si>
    <t>1985-03-01</t>
  </si>
  <si>
    <t>1985-03-31</t>
  </si>
  <si>
    <t>1985-04-01</t>
  </si>
  <si>
    <t>1985-04-30</t>
  </si>
  <si>
    <t>1985-05-01</t>
  </si>
  <si>
    <t>1985-05-31</t>
  </si>
  <si>
    <t>1985-06-01</t>
  </si>
  <si>
    <t>1985-06-30</t>
  </si>
  <si>
    <t>1985-07-01</t>
  </si>
  <si>
    <t>1985-07-31</t>
  </si>
  <si>
    <t>1985-08-01</t>
  </si>
  <si>
    <t>1985-08-31</t>
  </si>
  <si>
    <t>1985-09-01</t>
  </si>
  <si>
    <t>1985-09-30</t>
  </si>
  <si>
    <t>1985-10-01</t>
  </si>
  <si>
    <t>1985-10-31</t>
  </si>
  <si>
    <t>OIEA; AGH - University of Science and Technology</t>
  </si>
  <si>
    <t>1985-11-01</t>
  </si>
  <si>
    <t>1985-11-30</t>
  </si>
  <si>
    <t>1985-12-01</t>
  </si>
  <si>
    <t>1985-12-31</t>
  </si>
  <si>
    <t>1986-01-01</t>
  </si>
  <si>
    <t>1986-01-31</t>
  </si>
  <si>
    <t>1986-02-01</t>
  </si>
  <si>
    <t>1986-02-28</t>
  </si>
  <si>
    <t>1986-03-01</t>
  </si>
  <si>
    <t>1986-03-31</t>
  </si>
  <si>
    <t>1986-04-01</t>
  </si>
  <si>
    <t>1986-04-30</t>
  </si>
  <si>
    <t>1986-05-01</t>
  </si>
  <si>
    <t>1986-05-31</t>
  </si>
  <si>
    <t>1986-06-01</t>
  </si>
  <si>
    <t>1986-06-30</t>
  </si>
  <si>
    <t>1986-07-01</t>
  </si>
  <si>
    <t>1986-07-31</t>
  </si>
  <si>
    <t>1986-08-01</t>
  </si>
  <si>
    <t>1986-08-31</t>
  </si>
  <si>
    <t>1986-09-01</t>
  </si>
  <si>
    <t>1986-09-30</t>
  </si>
  <si>
    <t>1986-10-01</t>
  </si>
  <si>
    <t>1986-10-31</t>
  </si>
  <si>
    <t>1986-11-01</t>
  </si>
  <si>
    <t>1986-11-30</t>
  </si>
  <si>
    <t>1986-12-01</t>
  </si>
  <si>
    <t>1986-12-31</t>
  </si>
  <si>
    <t>1987-01-01</t>
  </si>
  <si>
    <t>1987-01-31</t>
  </si>
  <si>
    <t>1987-02-01</t>
  </si>
  <si>
    <t>1987-02-28</t>
  </si>
  <si>
    <t>1987-03-01</t>
  </si>
  <si>
    <t>1987-03-31</t>
  </si>
  <si>
    <t>1987-04-01</t>
  </si>
  <si>
    <t>1987-04-30</t>
  </si>
  <si>
    <t>1987-05-01</t>
  </si>
  <si>
    <t>1987-05-31</t>
  </si>
  <si>
    <t>1987-06-01</t>
  </si>
  <si>
    <t>1987-06-30</t>
  </si>
  <si>
    <t>1988-03-01</t>
  </si>
  <si>
    <t>1988-03-31</t>
  </si>
  <si>
    <t>1988-04-01</t>
  </si>
  <si>
    <t>1988-04-30</t>
  </si>
  <si>
    <t>1988-05-01</t>
  </si>
  <si>
    <t>1988-05-31</t>
  </si>
  <si>
    <t>1988-06-01</t>
  </si>
  <si>
    <t>1988-06-30</t>
  </si>
  <si>
    <t>1988-07-01</t>
  </si>
  <si>
    <t>1988-07-31</t>
  </si>
  <si>
    <t>1988-08-01</t>
  </si>
  <si>
    <t>1988-08-31</t>
  </si>
  <si>
    <t>1988-09-01</t>
  </si>
  <si>
    <t>1988-09-30</t>
  </si>
  <si>
    <t>1988-10-01</t>
  </si>
  <si>
    <t>1988-10-31</t>
  </si>
  <si>
    <t>1988-11-01</t>
  </si>
  <si>
    <t>1988-11-30</t>
  </si>
  <si>
    <t>1988-12-01</t>
  </si>
  <si>
    <t>1988-12-31</t>
  </si>
  <si>
    <t>1989-01-01</t>
  </si>
  <si>
    <t>1989-01-31</t>
  </si>
  <si>
    <t>1989-02-01</t>
  </si>
  <si>
    <t>1989-02-28</t>
  </si>
  <si>
    <t>1989-03-01</t>
  </si>
  <si>
    <t>1989-03-31</t>
  </si>
  <si>
    <t>1989-04-01</t>
  </si>
  <si>
    <t>1989-04-30</t>
  </si>
  <si>
    <t>1989-05-01</t>
  </si>
  <si>
    <t>1989-05-31</t>
  </si>
  <si>
    <t>1989-06-01</t>
  </si>
  <si>
    <t>1989-06-30</t>
  </si>
  <si>
    <t>1989-07-01</t>
  </si>
  <si>
    <t>1989-07-31</t>
  </si>
  <si>
    <t>1989-08-01</t>
  </si>
  <si>
    <t>1989-08-31</t>
  </si>
  <si>
    <t>1989-09-01</t>
  </si>
  <si>
    <t>1989-09-30</t>
  </si>
  <si>
    <t>1989-10-01</t>
  </si>
  <si>
    <t>1989-10-31</t>
  </si>
  <si>
    <t>1989-11-01</t>
  </si>
  <si>
    <t>1989-11-30</t>
  </si>
  <si>
    <t>1989-12-01</t>
  </si>
  <si>
    <t>1989-12-31</t>
  </si>
  <si>
    <t>1990-01-01</t>
  </si>
  <si>
    <t>1990-01-31</t>
  </si>
  <si>
    <t>1990-02-01</t>
  </si>
  <si>
    <t>1990-02-28</t>
  </si>
  <si>
    <t>1990-03-01</t>
  </si>
  <si>
    <t>1990-03-31</t>
  </si>
  <si>
    <t>1998-07-01</t>
  </si>
  <si>
    <t>1998-07-31</t>
  </si>
  <si>
    <t>1998-08-01</t>
  </si>
  <si>
    <t>1998-08-31</t>
  </si>
  <si>
    <t>1998-09-01</t>
  </si>
  <si>
    <t>1998-09-30</t>
  </si>
  <si>
    <t>1998-10-01</t>
  </si>
  <si>
    <t>1998-10-31</t>
  </si>
  <si>
    <t>1998-11-01</t>
  </si>
  <si>
    <t>1998-11-30</t>
  </si>
  <si>
    <t>1998-12-01</t>
  </si>
  <si>
    <t>1998-12-31</t>
  </si>
  <si>
    <t>1999-01-01</t>
  </si>
  <si>
    <t>1999-01-31</t>
  </si>
  <si>
    <t>1999-02-01</t>
  </si>
  <si>
    <t>1999-02-28</t>
  </si>
  <si>
    <t>1999-03-01</t>
  </si>
  <si>
    <t>1999-03-31</t>
  </si>
  <si>
    <t>1999-04-01</t>
  </si>
  <si>
    <t>1999-04-30</t>
  </si>
  <si>
    <t>1999-05-01</t>
  </si>
  <si>
    <t>1999-05-31</t>
  </si>
  <si>
    <t>1999-06-01</t>
  </si>
  <si>
    <t>1999-06-30</t>
  </si>
  <si>
    <t>1999-07-01</t>
  </si>
  <si>
    <t>1999-07-31</t>
  </si>
  <si>
    <t>1999-08-01</t>
  </si>
  <si>
    <t>1999-08-31</t>
  </si>
  <si>
    <t>1999-09-01</t>
  </si>
  <si>
    <t>1999-09-30</t>
  </si>
  <si>
    <t>1999-10-01</t>
  </si>
  <si>
    <t>1999-10-31</t>
  </si>
  <si>
    <t>1999-11-01</t>
  </si>
  <si>
    <t>1999-11-30</t>
  </si>
  <si>
    <t>1999-12-01</t>
  </si>
  <si>
    <t>1999-12-31</t>
  </si>
  <si>
    <t>2000-01-01</t>
  </si>
  <si>
    <t>2000-01-31</t>
  </si>
  <si>
    <t>2000-02-01</t>
  </si>
  <si>
    <t>2000-02-29</t>
  </si>
  <si>
    <t>2000-04-01</t>
  </si>
  <si>
    <t>2000-04-30</t>
  </si>
  <si>
    <t>2000-05-01</t>
  </si>
  <si>
    <t>2000-05-31</t>
  </si>
  <si>
    <t>2000-06-01</t>
  </si>
  <si>
    <t>2000-06-30</t>
  </si>
  <si>
    <t>2000-07-01</t>
  </si>
  <si>
    <t>2000-07-31</t>
  </si>
  <si>
    <t>2000-08-01</t>
  </si>
  <si>
    <t>2000-08-31</t>
  </si>
  <si>
    <t>2000-09-01</t>
  </si>
  <si>
    <t>2000-09-30</t>
  </si>
  <si>
    <t>2000-10-01</t>
  </si>
  <si>
    <t>2000-10-31</t>
  </si>
  <si>
    <t>2000-11-01</t>
  </si>
  <si>
    <t>2000-11-30</t>
  </si>
  <si>
    <t>2000-12-01</t>
  </si>
  <si>
    <t>2000-12-31</t>
  </si>
  <si>
    <t>2001-01-01</t>
  </si>
  <si>
    <t>2001-01-31</t>
  </si>
  <si>
    <t>2001-02-01</t>
  </si>
  <si>
    <t>2001-02-28</t>
  </si>
  <si>
    <t>2001-03-01</t>
  </si>
  <si>
    <t>2001-03-31</t>
  </si>
  <si>
    <t>2001-04-01</t>
  </si>
  <si>
    <t>2001-04-30</t>
  </si>
  <si>
    <t>2001-05-01</t>
  </si>
  <si>
    <t>2001-05-31</t>
  </si>
  <si>
    <t>2001-06-01</t>
  </si>
  <si>
    <t>2001-06-30</t>
  </si>
  <si>
    <t>2001-09-01</t>
  </si>
  <si>
    <t>2001-09-30</t>
  </si>
  <si>
    <t>2001-10-01</t>
  </si>
  <si>
    <t>2001-10-31</t>
  </si>
  <si>
    <t>2001-11-01</t>
  </si>
  <si>
    <t>2001-11-30</t>
  </si>
  <si>
    <t>2001-12-01</t>
  </si>
  <si>
    <t>2001-12-31</t>
  </si>
  <si>
    <t>2002-01-01</t>
  </si>
  <si>
    <t>2002-01-31</t>
  </si>
  <si>
    <t>2002-02-01</t>
  </si>
  <si>
    <t>2002-02-28</t>
  </si>
  <si>
    <t>2002-03-01</t>
  </si>
  <si>
    <t>2002-03-31</t>
  </si>
  <si>
    <t>2002-11-01</t>
  </si>
  <si>
    <t>2002-11-30</t>
  </si>
  <si>
    <t>2002-12-01</t>
  </si>
  <si>
    <t>2002-12-31</t>
  </si>
  <si>
    <t>2003-02-01</t>
  </si>
  <si>
    <t>2003-02-28</t>
  </si>
  <si>
    <t>2003-04-01</t>
  </si>
  <si>
    <t>2003-04-30</t>
  </si>
  <si>
    <t>2003-05-01</t>
  </si>
  <si>
    <t>2003-05-31</t>
  </si>
  <si>
    <t>2003-06-01</t>
  </si>
  <si>
    <t>2003-06-30</t>
  </si>
  <si>
    <t>2003-07-01</t>
  </si>
  <si>
    <t>2003-07-31</t>
  </si>
  <si>
    <t>2003-08-01</t>
  </si>
  <si>
    <t>2003-08-31</t>
  </si>
  <si>
    <t>2003-12-01</t>
  </si>
  <si>
    <t>2003-12-31</t>
  </si>
  <si>
    <t>2004-01-01</t>
  </si>
  <si>
    <t>2004-01-31</t>
  </si>
  <si>
    <t>2004-02-01</t>
  </si>
  <si>
    <t>2004-02-29</t>
  </si>
  <si>
    <t>2004-03-01</t>
  </si>
  <si>
    <t>2004-03-31</t>
  </si>
  <si>
    <t>2004-04-01</t>
  </si>
  <si>
    <t>2004-04-30</t>
  </si>
  <si>
    <t>2004-05-01</t>
  </si>
  <si>
    <t>2004-05-31</t>
  </si>
  <si>
    <t>2004-06-01</t>
  </si>
  <si>
    <t>2004-06-30</t>
  </si>
  <si>
    <t>2004-07-01</t>
  </si>
  <si>
    <t>2004-07-31</t>
  </si>
  <si>
    <t>2004-08-01</t>
  </si>
  <si>
    <t>2004-08-31</t>
  </si>
  <si>
    <t>2004-09-01</t>
  </si>
  <si>
    <t>2004-09-30</t>
  </si>
  <si>
    <t>2004-10-01</t>
  </si>
  <si>
    <t>2004-10-31</t>
  </si>
  <si>
    <t>2004-11-01</t>
  </si>
  <si>
    <t>2004-11-30</t>
  </si>
  <si>
    <t>2004-12-01</t>
  </si>
  <si>
    <t>2004-12-31</t>
  </si>
  <si>
    <t>2005-01-01</t>
  </si>
  <si>
    <t>2005-01-31</t>
  </si>
  <si>
    <t>2005-02-01</t>
  </si>
  <si>
    <t>2005-02-28</t>
  </si>
  <si>
    <t>2005-03-01</t>
  </si>
  <si>
    <t>2005-03-31</t>
  </si>
  <si>
    <t>2005-04-01</t>
  </si>
  <si>
    <t>2005-04-30</t>
  </si>
  <si>
    <t>2005-05-01</t>
  </si>
  <si>
    <t>2005-05-31</t>
  </si>
  <si>
    <t>2005-06-01</t>
  </si>
  <si>
    <t>2005-06-30</t>
  </si>
  <si>
    <t>2005-07-01</t>
  </si>
  <si>
    <t>2005-07-31</t>
  </si>
  <si>
    <t>2005-08-01</t>
  </si>
  <si>
    <t>2005-08-31</t>
  </si>
  <si>
    <t>2005-09-01</t>
  </si>
  <si>
    <t>2005-09-30</t>
  </si>
  <si>
    <t>2005-10-01</t>
  </si>
  <si>
    <t>2005-10-31</t>
  </si>
  <si>
    <t>2005-11-01</t>
  </si>
  <si>
    <t>2005-11-30</t>
  </si>
  <si>
    <t>2005-12-01</t>
  </si>
  <si>
    <t>2005-12-31</t>
  </si>
  <si>
    <t>2006-01-01</t>
  </si>
  <si>
    <t>2006-01-31</t>
  </si>
  <si>
    <t>2006-03-01</t>
  </si>
  <si>
    <t>2006-03-31</t>
  </si>
  <si>
    <t>2006-04-01</t>
  </si>
  <si>
    <t>2006-04-30</t>
  </si>
  <si>
    <t>2006-05-01</t>
  </si>
  <si>
    <t>2006-05-31</t>
  </si>
  <si>
    <t>2006-10-01</t>
  </si>
  <si>
    <t>2006-10-31</t>
  </si>
  <si>
    <t>2006-11-01</t>
  </si>
  <si>
    <t>2006-11-30</t>
  </si>
  <si>
    <t>2007-04-01</t>
  </si>
  <si>
    <t>2007-04-30</t>
  </si>
  <si>
    <t>2007-05-01</t>
  </si>
  <si>
    <t>2007-05-31</t>
  </si>
  <si>
    <t>2007-07-01</t>
  </si>
  <si>
    <t>2007-07-31</t>
  </si>
  <si>
    <t>2007-08-01</t>
  </si>
  <si>
    <t>2007-08-31</t>
  </si>
  <si>
    <t>2007-10-01</t>
  </si>
  <si>
    <t>2007-10-31</t>
  </si>
  <si>
    <t>2007-11-01</t>
  </si>
  <si>
    <t>2007-11-30</t>
  </si>
  <si>
    <t>2007-12-01</t>
  </si>
  <si>
    <t>2007-12-31</t>
  </si>
  <si>
    <t>2008-02-01</t>
  </si>
  <si>
    <t>2008-02-28</t>
  </si>
  <si>
    <t>2008-03-01</t>
  </si>
  <si>
    <t>2008-03-31</t>
  </si>
  <si>
    <t>2008-04-01</t>
  </si>
  <si>
    <t>2008-04-30</t>
  </si>
  <si>
    <t>2008-05-01</t>
  </si>
  <si>
    <t>2008-05-31</t>
  </si>
  <si>
    <t>2008-06-01</t>
  </si>
  <si>
    <t>2008-06-30</t>
  </si>
  <si>
    <t>2008-07-01</t>
  </si>
  <si>
    <t>2008-07-31</t>
  </si>
  <si>
    <t>2008-08-01</t>
  </si>
  <si>
    <t>2008-08-31</t>
  </si>
  <si>
    <t>2008-09-01</t>
  </si>
  <si>
    <t>2008-09-30</t>
  </si>
  <si>
    <t>2008-10-01</t>
  </si>
  <si>
    <t>2008-10-31</t>
  </si>
  <si>
    <t>2008-11-01</t>
  </si>
  <si>
    <t>2008-11-30</t>
  </si>
  <si>
    <t>2008-12-01</t>
  </si>
  <si>
    <t>2008-12-31</t>
  </si>
  <si>
    <t>2009-01-01</t>
  </si>
  <si>
    <t>2009-01-31</t>
  </si>
  <si>
    <t>2009-02-01</t>
  </si>
  <si>
    <t>2009-02-28</t>
  </si>
  <si>
    <t>2009-03-01</t>
  </si>
  <si>
    <t>2009-03-31</t>
  </si>
  <si>
    <t>2009-04-01</t>
  </si>
  <si>
    <t>2009-04-30</t>
  </si>
  <si>
    <t>2009-06-01</t>
  </si>
  <si>
    <t>2009-06-30</t>
  </si>
  <si>
    <t>2009-08-01</t>
  </si>
  <si>
    <t>2009-08-31</t>
  </si>
  <si>
    <t>2009-09-01</t>
  </si>
  <si>
    <t>2009-09-30</t>
  </si>
  <si>
    <t>2009-10-01</t>
  </si>
  <si>
    <t>2009-10-31</t>
  </si>
  <si>
    <t>2009-11-01</t>
  </si>
  <si>
    <t>2009-11-30</t>
  </si>
  <si>
    <t>2009-12-01</t>
  </si>
  <si>
    <t>2009-12-31</t>
  </si>
  <si>
    <t>2010-04-01</t>
  </si>
  <si>
    <t>2010-04-30</t>
  </si>
  <si>
    <t>2010-05-01</t>
  </si>
  <si>
    <t>2010-05-31</t>
  </si>
  <si>
    <t>2010-06-01</t>
  </si>
  <si>
    <t>2010-06-30</t>
  </si>
  <si>
    <t>2010-07-01</t>
  </si>
  <si>
    <t>2010-07-31</t>
  </si>
  <si>
    <t>2010-08-01</t>
  </si>
  <si>
    <t>2010-08-31</t>
  </si>
  <si>
    <t>2010-10-01</t>
  </si>
  <si>
    <t>2010-10-31</t>
  </si>
  <si>
    <t>2010-11-01</t>
  </si>
  <si>
    <t>2010-11-30</t>
  </si>
  <si>
    <t>2010-12-01</t>
  </si>
  <si>
    <t>2010-12-31</t>
  </si>
  <si>
    <t>2011-02-01</t>
  </si>
  <si>
    <t>2011-02-28</t>
  </si>
  <si>
    <t>2011-04-01</t>
  </si>
  <si>
    <t>2011-04-30</t>
  </si>
  <si>
    <t>2011-05-01</t>
  </si>
  <si>
    <t>2011-05-31</t>
  </si>
  <si>
    <t>2011-06-01</t>
  </si>
  <si>
    <t>2011-06-30</t>
  </si>
  <si>
    <t>2011-07-01</t>
  </si>
  <si>
    <t>2011-07-31</t>
  </si>
  <si>
    <t>2011-10-01</t>
  </si>
  <si>
    <t>2011-10-31</t>
  </si>
  <si>
    <t>2011-11-01</t>
  </si>
  <si>
    <t>2011-11-30</t>
  </si>
  <si>
    <t>2011-12-01</t>
  </si>
  <si>
    <t>2011-12-31</t>
  </si>
  <si>
    <t>2012-03-01</t>
  </si>
  <si>
    <t>2012-03-31</t>
  </si>
  <si>
    <t>2012-04-01</t>
  </si>
  <si>
    <t>2012-04-30</t>
  </si>
  <si>
    <t>W-6772</t>
  </si>
  <si>
    <t>2013-03-01</t>
  </si>
  <si>
    <t>2013-03-31</t>
  </si>
  <si>
    <t>W-6773</t>
  </si>
  <si>
    <t>2013-04-01</t>
  </si>
  <si>
    <t>2013-04-30</t>
  </si>
  <si>
    <t>W-6774</t>
  </si>
  <si>
    <t>2013-05-01</t>
  </si>
  <si>
    <t>2013-05-31</t>
  </si>
  <si>
    <t>W-6775</t>
  </si>
  <si>
    <t>2013-06-01</t>
  </si>
  <si>
    <t>2013-06-30</t>
  </si>
  <si>
    <t>W-6776</t>
  </si>
  <si>
    <t>2013-08-01</t>
  </si>
  <si>
    <t>2013-08-31</t>
  </si>
  <si>
    <t>W-7696</t>
  </si>
  <si>
    <t>2013-10-01</t>
  </si>
  <si>
    <t>2013-10-31</t>
  </si>
  <si>
    <t>W-7697</t>
  </si>
  <si>
    <t>2013-11-01</t>
  </si>
  <si>
    <t>2013-11-30</t>
  </si>
  <si>
    <t>W-8798</t>
  </si>
  <si>
    <t/>
  </si>
  <si>
    <t>W-8799</t>
  </si>
  <si>
    <t>W-8800</t>
  </si>
  <si>
    <t>W-20160</t>
  </si>
  <si>
    <t>W-32353</t>
  </si>
  <si>
    <t>W-32354</t>
  </si>
  <si>
    <t>W-32355</t>
  </si>
  <si>
    <t>W-32356</t>
  </si>
  <si>
    <t>W-32357</t>
  </si>
  <si>
    <t>W-32358</t>
  </si>
  <si>
    <t>W-32359</t>
  </si>
  <si>
    <t>W-32360</t>
  </si>
  <si>
    <t>W-32361</t>
  </si>
  <si>
    <t>W-39070</t>
  </si>
  <si>
    <t>W-39071</t>
  </si>
  <si>
    <t>W-39072</t>
  </si>
  <si>
    <t>W-39073</t>
  </si>
  <si>
    <t>W-39074</t>
  </si>
  <si>
    <t>W-39075</t>
  </si>
  <si>
    <t>W-39076</t>
  </si>
  <si>
    <t>W-39077</t>
  </si>
  <si>
    <t>W-39078</t>
  </si>
  <si>
    <t xml:space="preserve">Se cambia el sitio del totalizador a las instalaciones del Almacen e Inventarios del IDEAM. Se pone en funcionamiento un totalizador Palmex de referencia RS1 de capacidad de 3 litros. </t>
  </si>
  <si>
    <t>W-48595</t>
  </si>
  <si>
    <t>W-48596</t>
  </si>
  <si>
    <t>W-48597</t>
  </si>
  <si>
    <t>W-48598</t>
  </si>
  <si>
    <t>W-48599</t>
  </si>
  <si>
    <t>W-48600</t>
  </si>
  <si>
    <t>W-48601</t>
  </si>
  <si>
    <t>W-59820</t>
  </si>
  <si>
    <t>1,60</t>
  </si>
  <si>
    <t>W-59821</t>
  </si>
  <si>
    <t>1,63</t>
  </si>
  <si>
    <t>W-59822</t>
  </si>
  <si>
    <t>1,74</t>
  </si>
  <si>
    <t>W-59823</t>
  </si>
  <si>
    <t>1,66</t>
  </si>
  <si>
    <t>W-59824</t>
  </si>
  <si>
    <t>1,53</t>
  </si>
  <si>
    <t>W-59825</t>
  </si>
  <si>
    <t>1,86</t>
  </si>
  <si>
    <t>W-59826</t>
  </si>
  <si>
    <t>1,91</t>
  </si>
  <si>
    <t>W-59827</t>
  </si>
  <si>
    <t>2,45</t>
  </si>
  <si>
    <t>W-59828</t>
  </si>
  <si>
    <t>1,56</t>
  </si>
  <si>
    <t>W-59829</t>
  </si>
  <si>
    <t>1,83</t>
  </si>
  <si>
    <t>W-59830</t>
  </si>
  <si>
    <t>2,24</t>
  </si>
  <si>
    <t>W-59831</t>
  </si>
  <si>
    <t>1,61</t>
  </si>
  <si>
    <t>W-70733</t>
  </si>
  <si>
    <t>2,13</t>
  </si>
  <si>
    <t>W-70734</t>
  </si>
  <si>
    <t>4,96</t>
  </si>
  <si>
    <t>285,15</t>
  </si>
  <si>
    <t>Esta muestra corresponde a los meses de marzo a junio</t>
  </si>
  <si>
    <t>W-70735</t>
  </si>
  <si>
    <t>1,54</t>
  </si>
  <si>
    <t>W-70736</t>
  </si>
  <si>
    <t>W-70737</t>
  </si>
  <si>
    <t>2,04</t>
  </si>
  <si>
    <t>W-70738</t>
  </si>
  <si>
    <t>2,47</t>
  </si>
  <si>
    <t>W-70739</t>
  </si>
  <si>
    <t>2,25</t>
  </si>
  <si>
    <t>W-70740</t>
  </si>
  <si>
    <t>W-70741</t>
  </si>
  <si>
    <t>1,92</t>
  </si>
  <si>
    <t>Esta muestra corresponde a los meses de enero y febrero</t>
  </si>
  <si>
    <t>W-70742</t>
  </si>
  <si>
    <t>Esta muestra corresponde a los meses de marzo a mayo 18</t>
  </si>
  <si>
    <t>W-70743</t>
  </si>
  <si>
    <t>1,40</t>
  </si>
  <si>
    <t>Esta muestra corresponde a los meses de mayo 19 a mayo 31</t>
  </si>
  <si>
    <t>W-70744</t>
  </si>
  <si>
    <t>W-78102</t>
  </si>
  <si>
    <t>1,96</t>
  </si>
  <si>
    <t>W-78103</t>
  </si>
  <si>
    <t>2,54</t>
  </si>
  <si>
    <t>W-78104</t>
  </si>
  <si>
    <t>2,22</t>
  </si>
  <si>
    <t>W-78105</t>
  </si>
  <si>
    <t>3,11</t>
  </si>
  <si>
    <t>W-78106</t>
  </si>
  <si>
    <t>1,78</t>
  </si>
  <si>
    <t>W-78107</t>
  </si>
  <si>
    <t>BOG_02_202112/202201</t>
  </si>
  <si>
    <t>1,98</t>
  </si>
  <si>
    <t>2021-2022</t>
  </si>
  <si>
    <t>12-1</t>
  </si>
  <si>
    <t>Esta muestra corresponde a los meses de dic de 2021 y enero de 2022</t>
  </si>
  <si>
    <t>W-78108</t>
  </si>
  <si>
    <t>1,85</t>
  </si>
  <si>
    <t>W-85771</t>
  </si>
  <si>
    <t>W-85772</t>
  </si>
  <si>
    <t>W-85773</t>
  </si>
  <si>
    <t>W-85774</t>
  </si>
  <si>
    <t>W-85775</t>
  </si>
  <si>
    <t>W-85776</t>
  </si>
  <si>
    <t>W-85777</t>
  </si>
  <si>
    <t>W-85778</t>
  </si>
  <si>
    <t>W-85779</t>
  </si>
  <si>
    <t>W-85780</t>
  </si>
  <si>
    <t xml:space="preserve">No se envio en abril del 2023- sin embargo reportan resultados- ojo </t>
  </si>
  <si>
    <t>W-93076</t>
  </si>
  <si>
    <t>W-93077</t>
  </si>
  <si>
    <t>W-93078</t>
  </si>
  <si>
    <t>Se activa la estación climatologica del sitio donde se encuentra el colector; la estacion es Puente Aranda 2120500204</t>
  </si>
  <si>
    <t>W-93079</t>
  </si>
  <si>
    <t>Se toman dos meses seguidos por olvido del técnico</t>
  </si>
  <si>
    <t>W-93080</t>
  </si>
  <si>
    <t>W-93081</t>
  </si>
  <si>
    <t>W-93082</t>
  </si>
  <si>
    <t>W-93083</t>
  </si>
  <si>
    <t>W-93084</t>
  </si>
  <si>
    <t>Entra Mariana Valderrama a apoyar el muestreo</t>
  </si>
  <si>
    <t>W-93085</t>
  </si>
  <si>
    <t>W-93086</t>
  </si>
  <si>
    <t>El 15-03-24 se instala junto al colector un montaje de bajo costo implentado por el SGC.</t>
  </si>
  <si>
    <t>W-32362</t>
  </si>
  <si>
    <t>Bolivia</t>
  </si>
  <si>
    <t>W-32363</t>
  </si>
  <si>
    <t>W-32364</t>
  </si>
  <si>
    <t>W-32365</t>
  </si>
  <si>
    <t>W-32366</t>
  </si>
  <si>
    <t>W-32367</t>
  </si>
  <si>
    <t>W-32368</t>
  </si>
  <si>
    <t>W-32369</t>
  </si>
  <si>
    <t>W-32370</t>
  </si>
  <si>
    <t>W-32371</t>
  </si>
  <si>
    <t>W-32372</t>
  </si>
  <si>
    <t>W-32373</t>
  </si>
  <si>
    <t>W-32374</t>
  </si>
  <si>
    <t>Bucaramanga</t>
  </si>
  <si>
    <t>W-32375</t>
  </si>
  <si>
    <t>W-32376</t>
  </si>
  <si>
    <t>W-32377</t>
  </si>
  <si>
    <t>W-32378</t>
  </si>
  <si>
    <t>W-32379</t>
  </si>
  <si>
    <t>W-32380</t>
  </si>
  <si>
    <t>W-32381</t>
  </si>
  <si>
    <t>W-32382</t>
  </si>
  <si>
    <t>W-32383</t>
  </si>
  <si>
    <t>W-32384</t>
  </si>
  <si>
    <t>W-32385</t>
  </si>
  <si>
    <t>W-32386</t>
  </si>
  <si>
    <t>W-32387</t>
  </si>
  <si>
    <t>W-32388</t>
  </si>
  <si>
    <t>W-32389</t>
  </si>
  <si>
    <t>W-32390</t>
  </si>
  <si>
    <t>W-32391</t>
  </si>
  <si>
    <t>W-32392</t>
  </si>
  <si>
    <t>W-32393</t>
  </si>
  <si>
    <t>W-32394</t>
  </si>
  <si>
    <t>W-32395</t>
  </si>
  <si>
    <t>W-32396</t>
  </si>
  <si>
    <t>W-32397</t>
  </si>
  <si>
    <t xml:space="preserve">Cambio de embudo se mantiene el mismo diametro 14,1 cm. Las muestras recolectadas desde el inicio (año 2015), hasta nov de 2016 fueron analizadas en julio del 2017. </t>
  </si>
  <si>
    <t>LIE 099</t>
  </si>
  <si>
    <t>La muestra es recolectada en plástico ambar</t>
  </si>
  <si>
    <t>LIE 100</t>
  </si>
  <si>
    <t>LIE 101</t>
  </si>
  <si>
    <t>LIE 102</t>
  </si>
  <si>
    <t>La muestra es recolectada en plástico ambar, cambio de embudo se mantiene el mismo diametro 14,1 cm.</t>
  </si>
  <si>
    <t>LIE 103</t>
  </si>
  <si>
    <t>LIE 104</t>
  </si>
  <si>
    <t>LIE 105</t>
  </si>
  <si>
    <t>LIE 106</t>
  </si>
  <si>
    <t>SGC</t>
  </si>
  <si>
    <t>LIE 107</t>
  </si>
  <si>
    <t>LIE 108</t>
  </si>
  <si>
    <t>LIE 109</t>
  </si>
  <si>
    <t>La muestra es recolectada en vidrio ambar</t>
  </si>
  <si>
    <t>LIE 110</t>
  </si>
  <si>
    <t>W-1107</t>
  </si>
  <si>
    <t>W-1108</t>
  </si>
  <si>
    <t>W-1109</t>
  </si>
  <si>
    <t>W-2526</t>
  </si>
  <si>
    <t>Muestra en vidrio ambar de 50 ml/ frasco sin llenado completo</t>
  </si>
  <si>
    <t>W-2527</t>
  </si>
  <si>
    <t>W-2528</t>
  </si>
  <si>
    <t>W-2529</t>
  </si>
  <si>
    <t>W-2530</t>
  </si>
  <si>
    <t>W-2531</t>
  </si>
  <si>
    <t>Muestra en vidrio ambar de 50 ml/frasco sin llenado completo</t>
  </si>
  <si>
    <t>W-2532</t>
  </si>
  <si>
    <t>W-2533</t>
  </si>
  <si>
    <t>W-2534</t>
  </si>
  <si>
    <t>W-2535</t>
  </si>
  <si>
    <t>W-2536</t>
  </si>
  <si>
    <t>W-2537</t>
  </si>
  <si>
    <t>W-2538</t>
  </si>
  <si>
    <t>W-2991</t>
  </si>
  <si>
    <t>5-6</t>
  </si>
  <si>
    <t xml:space="preserve">La muestra es recolectada en vidrio ambar.  Se toman dos meses continuos. </t>
  </si>
  <si>
    <t>W-2992</t>
  </si>
  <si>
    <t>W-2993</t>
  </si>
  <si>
    <t>W-2994</t>
  </si>
  <si>
    <t>W-2995</t>
  </si>
  <si>
    <t>W-2996</t>
  </si>
  <si>
    <t>W-2997</t>
  </si>
  <si>
    <t>W-2998</t>
  </si>
  <si>
    <t>W-2999</t>
  </si>
  <si>
    <t>La muestra es recolectada en vidrio ambar. La estación se suspende por temas logisticos</t>
  </si>
  <si>
    <t>W-4280</t>
  </si>
  <si>
    <t>----</t>
  </si>
  <si>
    <t>W-4281</t>
  </si>
  <si>
    <t xml:space="preserve">La muestra es recolectada en vidrio ambar. EL 02-10-2021 se instala el totalizador Palmex de referencia RS1 de capacidad de 3 litros, el cual reemplaza el de la nevera empotrada. </t>
  </si>
  <si>
    <t>W-4282</t>
  </si>
  <si>
    <t>W-4283</t>
  </si>
  <si>
    <t>W-4284</t>
  </si>
  <si>
    <t>W-4285</t>
  </si>
  <si>
    <t>W-5034</t>
  </si>
  <si>
    <t>W-5035</t>
  </si>
  <si>
    <t>W-5036</t>
  </si>
  <si>
    <t>W-5771</t>
  </si>
  <si>
    <t>W-5772</t>
  </si>
  <si>
    <t>W-5773</t>
  </si>
  <si>
    <t>W-5774</t>
  </si>
  <si>
    <t>W-5775</t>
  </si>
  <si>
    <t>W-6126</t>
  </si>
  <si>
    <t>W-6127</t>
  </si>
  <si>
    <t>W-6128</t>
  </si>
  <si>
    <t>W-6129</t>
  </si>
  <si>
    <t>W-6283</t>
  </si>
  <si>
    <t>W-6284</t>
  </si>
  <si>
    <t>W-7081</t>
  </si>
  <si>
    <t>El contenido del frasco está en mas de la mitad</t>
  </si>
  <si>
    <t>W-7082</t>
  </si>
  <si>
    <t>W-7083</t>
  </si>
  <si>
    <t>W-7084</t>
  </si>
  <si>
    <t>frasco no completamente lleno.</t>
  </si>
  <si>
    <t>W-7917</t>
  </si>
  <si>
    <t>W-7918</t>
  </si>
  <si>
    <t>W-7919</t>
  </si>
  <si>
    <t>W-7920</t>
  </si>
  <si>
    <t>no hay muestra</t>
  </si>
  <si>
    <t>W-7921</t>
  </si>
  <si>
    <t>W-11410</t>
  </si>
  <si>
    <t>frasco no completamente lleno. Se envian a análisis el 18-11-25</t>
  </si>
  <si>
    <t>W-11411</t>
  </si>
  <si>
    <t>W-11412</t>
  </si>
  <si>
    <t>W-11413</t>
  </si>
  <si>
    <t>W-11414</t>
  </si>
  <si>
    <t>W-11415</t>
  </si>
  <si>
    <t>W-11416</t>
  </si>
  <si>
    <t>W-11417</t>
  </si>
  <si>
    <t>W-11418</t>
  </si>
  <si>
    <t>frasco con contenido muy bajo</t>
  </si>
  <si>
    <t>W-11419</t>
  </si>
  <si>
    <t>W-11420</t>
  </si>
  <si>
    <t>35.63</t>
  </si>
  <si>
    <t>W-11421</t>
  </si>
  <si>
    <t>18.86</t>
  </si>
  <si>
    <t>W-2464</t>
  </si>
  <si>
    <t>Carmen de Tonchalá</t>
  </si>
  <si>
    <t>La muestra es recolectada en plastico ambar</t>
  </si>
  <si>
    <t>W-2465</t>
  </si>
  <si>
    <t>W-2466</t>
  </si>
  <si>
    <t>W-2467</t>
  </si>
  <si>
    <t>W-2468</t>
  </si>
  <si>
    <t>W-2469</t>
  </si>
  <si>
    <t>W-2470</t>
  </si>
  <si>
    <t>W-2471</t>
  </si>
  <si>
    <t>W-2472</t>
  </si>
  <si>
    <t>W-2473</t>
  </si>
  <si>
    <t xml:space="preserve">La muestra es recolectada en plastico ambar. Las muestras tomadas desde la puesta en marcha del totalizador (año 2016) hasta junio del 2017 fueron analizadas hasta marzo del 2018. </t>
  </si>
  <si>
    <t>W-1123</t>
  </si>
  <si>
    <t>W-1124</t>
  </si>
  <si>
    <t>W-1125</t>
  </si>
  <si>
    <t>W-1126</t>
  </si>
  <si>
    <t xml:space="preserve">Se empieza la recolección en frascos de vidrio ambar. </t>
  </si>
  <si>
    <t>W-1127</t>
  </si>
  <si>
    <t>W-1128</t>
  </si>
  <si>
    <t>W-2514</t>
  </si>
  <si>
    <t>W-2516</t>
  </si>
  <si>
    <t>W-2517</t>
  </si>
  <si>
    <t>W-2518</t>
  </si>
  <si>
    <t>W-2519</t>
  </si>
  <si>
    <t>W-2520</t>
  </si>
  <si>
    <t>W-2521</t>
  </si>
  <si>
    <t>W-2522</t>
  </si>
  <si>
    <t>W-2523</t>
  </si>
  <si>
    <t>W-2524</t>
  </si>
  <si>
    <t>W-2982</t>
  </si>
  <si>
    <t>W-2983</t>
  </si>
  <si>
    <t>W-2984</t>
  </si>
  <si>
    <t>W-2985</t>
  </si>
  <si>
    <t>W-2986</t>
  </si>
  <si>
    <t>W-2987</t>
  </si>
  <si>
    <t>W-2988</t>
  </si>
  <si>
    <t>W-2989</t>
  </si>
  <si>
    <t>W-2990</t>
  </si>
  <si>
    <t>W-4120</t>
  </si>
  <si>
    <t>W-4121</t>
  </si>
  <si>
    <t>W-4123</t>
  </si>
  <si>
    <t>W-4125</t>
  </si>
  <si>
    <t>W-4128</t>
  </si>
  <si>
    <t>W-4131</t>
  </si>
  <si>
    <t>W-4133</t>
  </si>
  <si>
    <t>W-4136</t>
  </si>
  <si>
    <t>W-4141</t>
  </si>
  <si>
    <t>W-4144</t>
  </si>
  <si>
    <t>W-4146</t>
  </si>
  <si>
    <t>W-4150</t>
  </si>
  <si>
    <t>W-4155</t>
  </si>
  <si>
    <t>W-4157</t>
  </si>
  <si>
    <t>W-4981</t>
  </si>
  <si>
    <t>W-4982</t>
  </si>
  <si>
    <t>W-4983</t>
  </si>
  <si>
    <t>W-4984</t>
  </si>
  <si>
    <t>W-4985</t>
  </si>
  <si>
    <t>W-4986</t>
  </si>
  <si>
    <t>W-4987</t>
  </si>
  <si>
    <t xml:space="preserve">El 26-10-22 se instala el totalizador Palmex de referencia RS1 de capacdiad de 3 litros. </t>
  </si>
  <si>
    <t>W-4988</t>
  </si>
  <si>
    <t>W-4989</t>
  </si>
  <si>
    <t>W-4990</t>
  </si>
  <si>
    <t>W-4991</t>
  </si>
  <si>
    <t>W-4992</t>
  </si>
  <si>
    <r>
      <rPr>
        <sz val="9.5"/>
        <rFont val="Calibri"/>
        <family val="1"/>
      </rPr>
      <t>W-5698</t>
    </r>
  </si>
  <si>
    <r>
      <rPr>
        <sz val="9.5"/>
        <rFont val="Calibri"/>
        <family val="1"/>
      </rPr>
      <t>W-5699</t>
    </r>
  </si>
  <si>
    <r>
      <rPr>
        <sz val="9.5"/>
        <rFont val="Calibri"/>
        <family val="1"/>
      </rPr>
      <t>W-5700</t>
    </r>
  </si>
  <si>
    <t>Las muestras se encuentran por encina del intervalo de trabajo establecido por el laboratorio para el analito de δ18O de 0,29 mUr.</t>
  </si>
  <si>
    <r>
      <rPr>
        <sz val="9.5"/>
        <rFont val="Calibri"/>
        <family val="1"/>
      </rPr>
      <t>W-5701</t>
    </r>
  </si>
  <si>
    <r>
      <rPr>
        <sz val="9.5"/>
        <rFont val="Calibri"/>
        <family val="1"/>
      </rPr>
      <t>W-5702</t>
    </r>
  </si>
  <si>
    <r>
      <rPr>
        <sz val="9.5"/>
        <rFont val="Calibri"/>
        <family val="1"/>
      </rPr>
      <t>W-5703</t>
    </r>
  </si>
  <si>
    <t>W-6130</t>
  </si>
  <si>
    <t>W-6131</t>
  </si>
  <si>
    <t>W-6132</t>
  </si>
  <si>
    <t>W-6133</t>
  </si>
  <si>
    <t>W-7058</t>
  </si>
  <si>
    <t>W-7059</t>
  </si>
  <si>
    <t>W-7060</t>
  </si>
  <si>
    <t>W-7061</t>
  </si>
  <si>
    <t>W-7062</t>
  </si>
  <si>
    <t>W-7063</t>
  </si>
  <si>
    <t>W-7903</t>
  </si>
  <si>
    <t>W-7904</t>
  </si>
  <si>
    <t>W-7905</t>
  </si>
  <si>
    <t>W-7906</t>
  </si>
  <si>
    <t>el frasco llegó con menos de medio en su contenido y con sedimento</t>
  </si>
  <si>
    <t>W-7907</t>
  </si>
  <si>
    <t>W-7908</t>
  </si>
  <si>
    <t>W-11736</t>
  </si>
  <si>
    <t>se envian a analisis el 19-11-25</t>
  </si>
  <si>
    <t>W-11737</t>
  </si>
  <si>
    <t>se envian a analisis el 19-11-26</t>
  </si>
  <si>
    <t>-----</t>
  </si>
  <si>
    <t>La muestra se rompio por daño en el aire acondicoando del lugar donde se encontraba almacenada</t>
  </si>
  <si>
    <t>W-11738</t>
  </si>
  <si>
    <t>W-11739</t>
  </si>
  <si>
    <t>W-11740</t>
  </si>
  <si>
    <t>W-11741</t>
  </si>
  <si>
    <t>W-11742</t>
  </si>
  <si>
    <t>W-11743</t>
  </si>
  <si>
    <t>W-11744</t>
  </si>
  <si>
    <t>W-11745</t>
  </si>
  <si>
    <t>W-32407</t>
  </si>
  <si>
    <t>Duitama</t>
  </si>
  <si>
    <t>W-32408</t>
  </si>
  <si>
    <t>W-32409</t>
  </si>
  <si>
    <t>W-32410</t>
  </si>
  <si>
    <t>W-32411</t>
  </si>
  <si>
    <t>W-32412</t>
  </si>
  <si>
    <t>W-32413</t>
  </si>
  <si>
    <t>W-32414</t>
  </si>
  <si>
    <t>W-32415</t>
  </si>
  <si>
    <t>W-32416</t>
  </si>
  <si>
    <t>W-32417</t>
  </si>
  <si>
    <t>Se reciben en un recipiente de toma de sedimentos.</t>
  </si>
  <si>
    <t>W-32418</t>
  </si>
  <si>
    <t>W-32419</t>
  </si>
  <si>
    <t>W-32420</t>
  </si>
  <si>
    <t xml:space="preserve">Se reciben en un recipiente de toma de sedimentos.  Las muestras relectadas entre 2015 y los meses hasta octubre del 2016, fueron analizadas entre julio del 2017. </t>
  </si>
  <si>
    <t>W-2431</t>
  </si>
  <si>
    <t>Se transvasa de un recipiente de toma de sedimentos a frascos de vidrio ambar de 30 mL.</t>
  </si>
  <si>
    <t>W-2432</t>
  </si>
  <si>
    <t>W-2433</t>
  </si>
  <si>
    <t>W-2434</t>
  </si>
  <si>
    <t>W-2435</t>
  </si>
  <si>
    <t>W-2436</t>
  </si>
  <si>
    <t>Muestra en frasco de plastico blanco</t>
  </si>
  <si>
    <t>W-2437</t>
  </si>
  <si>
    <t>W-2438</t>
  </si>
  <si>
    <t>W-2439</t>
  </si>
  <si>
    <t>W-2440</t>
  </si>
  <si>
    <t>W-2441</t>
  </si>
  <si>
    <t>W-2442</t>
  </si>
  <si>
    <t>W-2443</t>
  </si>
  <si>
    <t>W-1110</t>
  </si>
  <si>
    <t>W-1111</t>
  </si>
  <si>
    <t>W-1112</t>
  </si>
  <si>
    <t>W-1113</t>
  </si>
  <si>
    <t>W-1114</t>
  </si>
  <si>
    <t>W-1115</t>
  </si>
  <si>
    <t>W-2550</t>
  </si>
  <si>
    <t>W-2551</t>
  </si>
  <si>
    <t>W-2552</t>
  </si>
  <si>
    <t>W-2553</t>
  </si>
  <si>
    <t>W-2554</t>
  </si>
  <si>
    <t>W-2555</t>
  </si>
  <si>
    <t>W-3018</t>
  </si>
  <si>
    <t>W-3019</t>
  </si>
  <si>
    <t>W-3020</t>
  </si>
  <si>
    <t>W-3021</t>
  </si>
  <si>
    <t>W-3022</t>
  </si>
  <si>
    <t>W-3023</t>
  </si>
  <si>
    <t>W-3024</t>
  </si>
  <si>
    <t>W-3025</t>
  </si>
  <si>
    <t>W-3026</t>
  </si>
  <si>
    <t>W-3027</t>
  </si>
  <si>
    <t>W-3028</t>
  </si>
  <si>
    <t>W-3029</t>
  </si>
  <si>
    <t>W-3030</t>
  </si>
  <si>
    <t>W-3031</t>
  </si>
  <si>
    <t>W-3032</t>
  </si>
  <si>
    <t>W-4142</t>
  </si>
  <si>
    <t>W-4143</t>
  </si>
  <si>
    <t>W-4148</t>
  </si>
  <si>
    <t>W-4140</t>
  </si>
  <si>
    <t xml:space="preserve">Se cambia el totalizador de nevera enterrada por totalizador Palmex de referencia RS1 de capacidad de 3 litros. </t>
  </si>
  <si>
    <t>W-4152</t>
  </si>
  <si>
    <t>W-4156</t>
  </si>
  <si>
    <t>W-4159</t>
  </si>
  <si>
    <t>W-4160</t>
  </si>
  <si>
    <t>W-4162</t>
  </si>
  <si>
    <t>W-4186</t>
  </si>
  <si>
    <t>W-4187</t>
  </si>
  <si>
    <t>W-4188</t>
  </si>
  <si>
    <t>W-4189</t>
  </si>
  <si>
    <t>W-4190</t>
  </si>
  <si>
    <t>W-4191</t>
  </si>
  <si>
    <t>W-4192</t>
  </si>
  <si>
    <t>W-4193</t>
  </si>
  <si>
    <t>W-4194</t>
  </si>
  <si>
    <r>
      <rPr>
        <sz val="9.5"/>
        <rFont val="Calibri"/>
        <family val="1"/>
      </rPr>
      <t>W-5704</t>
    </r>
  </si>
  <si>
    <r>
      <rPr>
        <sz val="9.5"/>
        <rFont val="Calibri"/>
        <family val="1"/>
      </rPr>
      <t>W-5705</t>
    </r>
  </si>
  <si>
    <r>
      <rPr>
        <sz val="9.5"/>
        <rFont val="Calibri"/>
        <family val="1"/>
      </rPr>
      <t>W-5706</t>
    </r>
  </si>
  <si>
    <r>
      <rPr>
        <sz val="9.5"/>
        <rFont val="Calibri"/>
        <family val="1"/>
      </rPr>
      <t>W-5707</t>
    </r>
  </si>
  <si>
    <r>
      <rPr>
        <sz val="9.5"/>
        <rFont val="Calibri"/>
        <family val="1"/>
      </rPr>
      <t>W-5708</t>
    </r>
  </si>
  <si>
    <r>
      <rPr>
        <sz val="9.5"/>
        <rFont val="Calibri"/>
        <family val="1"/>
      </rPr>
      <t>W-5709</t>
    </r>
  </si>
  <si>
    <r>
      <rPr>
        <sz val="9.5"/>
        <rFont val="Calibri"/>
        <family val="1"/>
      </rPr>
      <t>W-5710</t>
    </r>
  </si>
  <si>
    <t>W-6164</t>
  </si>
  <si>
    <t>W-6165</t>
  </si>
  <si>
    <t>W-6166</t>
  </si>
  <si>
    <t>W-6167</t>
  </si>
  <si>
    <t>W-6168</t>
  </si>
  <si>
    <t>W-6169</t>
  </si>
  <si>
    <t>W-7064</t>
  </si>
  <si>
    <t>W-7065</t>
  </si>
  <si>
    <t>W-7066</t>
  </si>
  <si>
    <t>W-7067</t>
  </si>
  <si>
    <t>W-7068</t>
  </si>
  <si>
    <t xml:space="preserve">La muestra se rompio por daño en el aire acondicionado del lugar donde se encontraba almacenada. </t>
  </si>
  <si>
    <t>W-11407</t>
  </si>
  <si>
    <t>Se envia a analisis el 18-11-25</t>
  </si>
  <si>
    <t>W-11408</t>
  </si>
  <si>
    <t>W-11409</t>
  </si>
  <si>
    <t>W-32421</t>
  </si>
  <si>
    <t>Ibague</t>
  </si>
  <si>
    <t xml:space="preserve">Las muestras se recogen mensualmente de un pluviometro ubicado en las instalaciones del AO-07 Ibagué, en donde despues de ocurrido el evento de lluvia, el agua es acumulada en un tanque de plastico de polietileno. </t>
  </si>
  <si>
    <t>W-32422</t>
  </si>
  <si>
    <t>W-32423</t>
  </si>
  <si>
    <t>El valor de precipitación de la etiqueta no es consistente con el valor reportado en el banco de datos Central</t>
  </si>
  <si>
    <t>W-32424</t>
  </si>
  <si>
    <t>W-32425</t>
  </si>
  <si>
    <t>W-32426</t>
  </si>
  <si>
    <t>W-32427</t>
  </si>
  <si>
    <t>W-32428</t>
  </si>
  <si>
    <t>W-32429</t>
  </si>
  <si>
    <t>W-32430</t>
  </si>
  <si>
    <t>W-32431</t>
  </si>
  <si>
    <t>W-32432</t>
  </si>
  <si>
    <t>W-32433</t>
  </si>
  <si>
    <t>W-32434</t>
  </si>
  <si>
    <t>W-32435</t>
  </si>
  <si>
    <t>W-32436</t>
  </si>
  <si>
    <t>W-32437</t>
  </si>
  <si>
    <t>W-32438</t>
  </si>
  <si>
    <t>W-32439</t>
  </si>
  <si>
    <t>W-32440</t>
  </si>
  <si>
    <t>W-32441</t>
  </si>
  <si>
    <t>W-32442</t>
  </si>
  <si>
    <t>W-32443</t>
  </si>
  <si>
    <t>W-32444</t>
  </si>
  <si>
    <t>W-32445</t>
  </si>
  <si>
    <t>W-32446</t>
  </si>
  <si>
    <t>W-32447</t>
  </si>
  <si>
    <t>W-32448</t>
  </si>
  <si>
    <t>W-32449</t>
  </si>
  <si>
    <t>W-32450</t>
  </si>
  <si>
    <t>W-1083</t>
  </si>
  <si>
    <t>La muestra es recolectada en frasco de plástico ámbar</t>
  </si>
  <si>
    <t>W-1084</t>
  </si>
  <si>
    <t>W-1085</t>
  </si>
  <si>
    <t>W-1086</t>
  </si>
  <si>
    <t>W-1087</t>
  </si>
  <si>
    <t>W-1088</t>
  </si>
  <si>
    <t>La muestra es recolectada en frasco de plástico blanco</t>
  </si>
  <si>
    <t>W-1089</t>
  </si>
  <si>
    <t>W-1090</t>
  </si>
  <si>
    <t>W-1091</t>
  </si>
  <si>
    <t>W-1092</t>
  </si>
  <si>
    <t>W-1093</t>
  </si>
  <si>
    <t>W-1094</t>
  </si>
  <si>
    <t xml:space="preserve">La muestra es recolectada en frasco de plástico blanco. Las muestras relectadas entre 2014 y primero meses de 2016, fueron analizadas entre julio del 2017. </t>
  </si>
  <si>
    <t>W-1095</t>
  </si>
  <si>
    <t>W-1096</t>
  </si>
  <si>
    <t>W-1097</t>
  </si>
  <si>
    <t>W-1098</t>
  </si>
  <si>
    <t>W-1099</t>
  </si>
  <si>
    <t>W-2502</t>
  </si>
  <si>
    <t>W-2503</t>
  </si>
  <si>
    <t>W-2504</t>
  </si>
  <si>
    <t>W-2505</t>
  </si>
  <si>
    <t>W-2506</t>
  </si>
  <si>
    <t>W-2507</t>
  </si>
  <si>
    <t>W-2508</t>
  </si>
  <si>
    <t>W-2509</t>
  </si>
  <si>
    <t>W-2510</t>
  </si>
  <si>
    <t>W-2511</t>
  </si>
  <si>
    <t>W-2512</t>
  </si>
  <si>
    <t>W-2513</t>
  </si>
  <si>
    <t>W-4195</t>
  </si>
  <si>
    <t>W-4196</t>
  </si>
  <si>
    <t>W-4197</t>
  </si>
  <si>
    <t>W-4198</t>
  </si>
  <si>
    <t>W-4199</t>
  </si>
  <si>
    <t>W-4200</t>
  </si>
  <si>
    <t>W-4201</t>
  </si>
  <si>
    <t>W-4202</t>
  </si>
  <si>
    <t>W-4203</t>
  </si>
  <si>
    <t>W-4204</t>
  </si>
  <si>
    <t>W-4205</t>
  </si>
  <si>
    <t>W-4206</t>
  </si>
  <si>
    <t>W-4207</t>
  </si>
  <si>
    <t>W-4208</t>
  </si>
  <si>
    <t>W-4209</t>
  </si>
  <si>
    <t>W-4210</t>
  </si>
  <si>
    <t>W-4211</t>
  </si>
  <si>
    <t>W-4212</t>
  </si>
  <si>
    <t>W-4213</t>
  </si>
  <si>
    <t>W-4214</t>
  </si>
  <si>
    <t>W-4215</t>
  </si>
  <si>
    <t>W-4216</t>
  </si>
  <si>
    <t>W-4217</t>
  </si>
  <si>
    <t>W-4218</t>
  </si>
  <si>
    <t>W-4219</t>
  </si>
  <si>
    <t>W-4220</t>
  </si>
  <si>
    <t>W-4221</t>
  </si>
  <si>
    <t>W-4222</t>
  </si>
  <si>
    <t>W-4223</t>
  </si>
  <si>
    <t>W-4224</t>
  </si>
  <si>
    <t>W-4225</t>
  </si>
  <si>
    <t>W-6377</t>
  </si>
  <si>
    <t>W-6378</t>
  </si>
  <si>
    <t>W-6379</t>
  </si>
  <si>
    <t>W-6380</t>
  </si>
  <si>
    <t>W-6381</t>
  </si>
  <si>
    <t>W-6382</t>
  </si>
  <si>
    <t>W-6383</t>
  </si>
  <si>
    <t>W-6384</t>
  </si>
  <si>
    <t>W-6385</t>
  </si>
  <si>
    <t>W-6386</t>
  </si>
  <si>
    <t>W-6387</t>
  </si>
  <si>
    <t>W-6388</t>
  </si>
  <si>
    <t>W-6389</t>
  </si>
  <si>
    <t>W-7011</t>
  </si>
  <si>
    <t>W-7012</t>
  </si>
  <si>
    <t>W-7013</t>
  </si>
  <si>
    <t>W-7014</t>
  </si>
  <si>
    <t>W-7015</t>
  </si>
  <si>
    <t>W-7841</t>
  </si>
  <si>
    <t>W-7842</t>
  </si>
  <si>
    <t>W-7843</t>
  </si>
  <si>
    <t>W-7844</t>
  </si>
  <si>
    <t>W-7845</t>
  </si>
  <si>
    <t>W-7846</t>
  </si>
  <si>
    <t>W-7847</t>
  </si>
  <si>
    <t>W-7848</t>
  </si>
  <si>
    <t>La muestra se rompio por daño en el aire acondicionado del lugar donde se encontraba almacenada</t>
  </si>
  <si>
    <t>W-11422</t>
  </si>
  <si>
    <t>se emvian a analisis el 18-11-25</t>
  </si>
  <si>
    <t>W-11423</t>
  </si>
  <si>
    <t>W-11424</t>
  </si>
  <si>
    <t>W-11425</t>
  </si>
  <si>
    <t>W-11426</t>
  </si>
  <si>
    <t>W-11427</t>
  </si>
  <si>
    <t>W-11428</t>
  </si>
  <si>
    <t>W-11429</t>
  </si>
  <si>
    <t>W-11430</t>
  </si>
  <si>
    <t>W-11431</t>
  </si>
  <si>
    <t>no envian muestra</t>
  </si>
  <si>
    <t>W-11432</t>
  </si>
  <si>
    <t>LIE 141</t>
  </si>
  <si>
    <t>La Macarena</t>
  </si>
  <si>
    <t>Se instala un totalizador de nevera enterrada, pero por el alto nivel freatico la nevera se sale de la excavación; el montaje de deja en superficie del terreno de la estación.  La muestra es recolectada en plastico ambar</t>
  </si>
  <si>
    <t>LIE 142</t>
  </si>
  <si>
    <t>LIE 143</t>
  </si>
  <si>
    <t>LIE 144</t>
  </si>
  <si>
    <t>LIE 145</t>
  </si>
  <si>
    <t>LIE 146</t>
  </si>
  <si>
    <t>LIE 147</t>
  </si>
  <si>
    <t>LIE 148</t>
  </si>
  <si>
    <t>LIE 149</t>
  </si>
  <si>
    <t>LIE 150</t>
  </si>
  <si>
    <t>LIE 151</t>
  </si>
  <si>
    <t xml:space="preserve">La muestra es recolectada en plastico ambar. Los analisis de las muestras recolectadas desde el incio hasta agosto del 2017, fueron realizados en marzo del 2018. </t>
  </si>
  <si>
    <t>W-1130</t>
  </si>
  <si>
    <t>W-1131</t>
  </si>
  <si>
    <t>W-1132</t>
  </si>
  <si>
    <t>W-1133</t>
  </si>
  <si>
    <t>W-1134</t>
  </si>
  <si>
    <t>W-1135</t>
  </si>
  <si>
    <t>W-1136</t>
  </si>
  <si>
    <t>W-3079</t>
  </si>
  <si>
    <t>W-3080</t>
  </si>
  <si>
    <t>W-3081</t>
  </si>
  <si>
    <t xml:space="preserve">Se suspende el muestreo porque no se cuenta con observador de campo de tome la muestra de agua lluvia. </t>
  </si>
  <si>
    <t>W-5776</t>
  </si>
  <si>
    <t xml:space="preserve">El 02-05-22 se reactiva la estación con la instalación de un totalizador Palmex de referencia RS2 de capacidad de 6 y 10 litros. </t>
  </si>
  <si>
    <t>W-5777</t>
  </si>
  <si>
    <t>W-5778</t>
  </si>
  <si>
    <t>W-5779</t>
  </si>
  <si>
    <t>W-6371</t>
  </si>
  <si>
    <t>Medido con reglilla- Envan duplicado</t>
  </si>
  <si>
    <t>W-6372</t>
  </si>
  <si>
    <t>Medido con reglilla- Envian duplicado (uno esta sin llenar completamente)</t>
  </si>
  <si>
    <t>W-7016</t>
  </si>
  <si>
    <t>dup- frasco con mas de medio frasco</t>
  </si>
  <si>
    <t>W-7017</t>
  </si>
  <si>
    <t>dup</t>
  </si>
  <si>
    <t>W-7018</t>
  </si>
  <si>
    <t>W-7019</t>
  </si>
  <si>
    <t>W-7020</t>
  </si>
  <si>
    <t>W-7021</t>
  </si>
  <si>
    <t>W-7022</t>
  </si>
  <si>
    <t>W-7023</t>
  </si>
  <si>
    <t>W-7849</t>
  </si>
  <si>
    <t>W-7850</t>
  </si>
  <si>
    <t>W-7851</t>
  </si>
  <si>
    <t>W-7852</t>
  </si>
  <si>
    <t>sin muestra</t>
  </si>
  <si>
    <t>W-7853</t>
  </si>
  <si>
    <t>W-7854</t>
  </si>
  <si>
    <t>W-7855</t>
  </si>
  <si>
    <t>W-7856</t>
  </si>
  <si>
    <t>W-11483</t>
  </si>
  <si>
    <t>Se envian a análisis el 18-11-25</t>
  </si>
  <si>
    <t>W-11484</t>
  </si>
  <si>
    <t>W-11485</t>
  </si>
  <si>
    <t>W-11486</t>
  </si>
  <si>
    <t>W-32451</t>
  </si>
  <si>
    <t>Pasto</t>
  </si>
  <si>
    <t xml:space="preserve">El totalizador de nevera empotrada no está enterrado, se encuentra sobre la terraza del Area Operativa 07-Pasto. </t>
  </si>
  <si>
    <t>W-32452</t>
  </si>
  <si>
    <t>W-32453</t>
  </si>
  <si>
    <t>W-32454</t>
  </si>
  <si>
    <t>W-32455</t>
  </si>
  <si>
    <t>W-32456</t>
  </si>
  <si>
    <t>W-32457</t>
  </si>
  <si>
    <t>W-32458</t>
  </si>
  <si>
    <t>W-32459</t>
  </si>
  <si>
    <t>W-32460</t>
  </si>
  <si>
    <t>W-32461</t>
  </si>
  <si>
    <t>W-32462</t>
  </si>
  <si>
    <t>W-32463</t>
  </si>
  <si>
    <t>W-32464</t>
  </si>
  <si>
    <t>W-32465</t>
  </si>
  <si>
    <t>W-32466</t>
  </si>
  <si>
    <t>W-32467</t>
  </si>
  <si>
    <t>W-32468</t>
  </si>
  <si>
    <t>W-32469</t>
  </si>
  <si>
    <t>W-32470</t>
  </si>
  <si>
    <t>W-32471</t>
  </si>
  <si>
    <t>W-32472</t>
  </si>
  <si>
    <t>W-32473</t>
  </si>
  <si>
    <t>W-32474</t>
  </si>
  <si>
    <t>W-32475</t>
  </si>
  <si>
    <t>W-32476</t>
  </si>
  <si>
    <t>W-32477</t>
  </si>
  <si>
    <t>W-32478</t>
  </si>
  <si>
    <t>W-32479</t>
  </si>
  <si>
    <t>Cambio de embudo a 19cm.</t>
  </si>
  <si>
    <t>W-32480</t>
  </si>
  <si>
    <t>W-32481</t>
  </si>
  <si>
    <t>W-32482</t>
  </si>
  <si>
    <t>W-32483</t>
  </si>
  <si>
    <t xml:space="preserve">Las muestras relectadas entre 2014 y primero meses de 2017, fueron analizadas entre julio del 2017. </t>
  </si>
  <si>
    <t>LIE 091</t>
  </si>
  <si>
    <t xml:space="preserve">La muestra es recogida en un recipiente de plastico ambar. </t>
  </si>
  <si>
    <t>LIE 092</t>
  </si>
  <si>
    <t>LIE 093</t>
  </si>
  <si>
    <t>LIE 094</t>
  </si>
  <si>
    <t>LIE 095</t>
  </si>
  <si>
    <t>LIE 096</t>
  </si>
  <si>
    <t>LIE 097</t>
  </si>
  <si>
    <t>LIE 098</t>
  </si>
  <si>
    <t xml:space="preserve">La muestra es recogida en un recipiente de plastico ambar. Se presento llovizna durante la recolección de la muestras. </t>
  </si>
  <si>
    <t>W-1100</t>
  </si>
  <si>
    <t>W-1101</t>
  </si>
  <si>
    <t>W-1102</t>
  </si>
  <si>
    <t>W-1103</t>
  </si>
  <si>
    <t>W-1104</t>
  </si>
  <si>
    <t>W-1105</t>
  </si>
  <si>
    <t>W-1106</t>
  </si>
  <si>
    <t>W-2539</t>
  </si>
  <si>
    <t>W-2540</t>
  </si>
  <si>
    <t>W-2541</t>
  </si>
  <si>
    <t>W-2542</t>
  </si>
  <si>
    <t>W-2543</t>
  </si>
  <si>
    <t>W-2544</t>
  </si>
  <si>
    <t>W-2545</t>
  </si>
  <si>
    <t>W-2546</t>
  </si>
  <si>
    <t>W-2547</t>
  </si>
  <si>
    <t>W-2548</t>
  </si>
  <si>
    <t>W-2549</t>
  </si>
  <si>
    <t>W-3000</t>
  </si>
  <si>
    <t>W-3001</t>
  </si>
  <si>
    <t>W-3002</t>
  </si>
  <si>
    <t>W-3003</t>
  </si>
  <si>
    <t>W-3004</t>
  </si>
  <si>
    <t>W-3005</t>
  </si>
  <si>
    <t>W-3006</t>
  </si>
  <si>
    <t>W-3007</t>
  </si>
  <si>
    <t>W-3008</t>
  </si>
  <si>
    <t>W-3009</t>
  </si>
  <si>
    <t>W-3010</t>
  </si>
  <si>
    <t>W-3011</t>
  </si>
  <si>
    <t>W-3012</t>
  </si>
  <si>
    <t>W-3013</t>
  </si>
  <si>
    <t>W-3014</t>
  </si>
  <si>
    <t>W-3015</t>
  </si>
  <si>
    <t>W-3016</t>
  </si>
  <si>
    <t>W-3017</t>
  </si>
  <si>
    <t>W-4226</t>
  </si>
  <si>
    <t xml:space="preserve">Se cambia el totalizador de nevera enterrada por totalizador Pamex tipo RS1, con tanque de acumulación de 3 litros.  </t>
  </si>
  <si>
    <t>W-4227</t>
  </si>
  <si>
    <t>W-4228</t>
  </si>
  <si>
    <t>W-4229</t>
  </si>
  <si>
    <t>W-4230</t>
  </si>
  <si>
    <t>W-4231</t>
  </si>
  <si>
    <t>W-4232</t>
  </si>
  <si>
    <t>W-4233</t>
  </si>
  <si>
    <t>W-4234</t>
  </si>
  <si>
    <t>W-4235</t>
  </si>
  <si>
    <t>W-4236</t>
  </si>
  <si>
    <t>W-4237</t>
  </si>
  <si>
    <t>W-4238</t>
  </si>
  <si>
    <t>W-4239</t>
  </si>
  <si>
    <t>W-4240</t>
  </si>
  <si>
    <t>W-5780</t>
  </si>
  <si>
    <t>W-5781</t>
  </si>
  <si>
    <t>W-5782</t>
  </si>
  <si>
    <t>W-5783</t>
  </si>
  <si>
    <t>W-5784</t>
  </si>
  <si>
    <t>W-5785</t>
  </si>
  <si>
    <t>W-5786</t>
  </si>
  <si>
    <t>W-5787</t>
  </si>
  <si>
    <t>W-6418</t>
  </si>
  <si>
    <t>W-6419</t>
  </si>
  <si>
    <t>W-6420</t>
  </si>
  <si>
    <t>W-6421</t>
  </si>
  <si>
    <t>W-6422</t>
  </si>
  <si>
    <t>W-7004</t>
  </si>
  <si>
    <t>W-7005</t>
  </si>
  <si>
    <t>El frasco no estaba lleno.</t>
  </si>
  <si>
    <t>W-7006</t>
  </si>
  <si>
    <t>W-7007</t>
  </si>
  <si>
    <t>W-7008</t>
  </si>
  <si>
    <t>El frasco se encuentra a la mitad.-se rego en le transporte</t>
  </si>
  <si>
    <t>W-7009</t>
  </si>
  <si>
    <t>W-7010</t>
  </si>
  <si>
    <t>W-7938</t>
  </si>
  <si>
    <t>W-7939</t>
  </si>
  <si>
    <t>W-7940</t>
  </si>
  <si>
    <t>W-7941</t>
  </si>
  <si>
    <t>W-7942</t>
  </si>
  <si>
    <t>W-7943</t>
  </si>
  <si>
    <t>W-7944</t>
  </si>
  <si>
    <t>W-11433</t>
  </si>
  <si>
    <t>W-11434</t>
  </si>
  <si>
    <t>W-11435</t>
  </si>
  <si>
    <t>W-11436</t>
  </si>
  <si>
    <t>W-11437</t>
  </si>
  <si>
    <t>W-11438</t>
  </si>
  <si>
    <t>W-11439</t>
  </si>
  <si>
    <t>W-11440</t>
  </si>
  <si>
    <t>W-11441</t>
  </si>
  <si>
    <t>W-11442</t>
  </si>
  <si>
    <t>W-32484</t>
  </si>
  <si>
    <t>Pereira</t>
  </si>
  <si>
    <t xml:space="preserve">El totalizador se encuentra en la estación climatológica Planta de Tratamiento de Risaralda; es una estación de la Federación Nacional de Cafeteros. La información de las variables como precipitación es descargada del Centro Nacional de Investigaciones de Café - Cenicafé. Las muestras fueron analizadas entre julio del 2017. </t>
  </si>
  <si>
    <t>W-32485</t>
  </si>
  <si>
    <t>Las muestras fueron analizadas entre julio del 2017</t>
  </si>
  <si>
    <t>W-32486</t>
  </si>
  <si>
    <t>W-32487</t>
  </si>
  <si>
    <t>W-32488</t>
  </si>
  <si>
    <t>W-32489</t>
  </si>
  <si>
    <t>W-32490</t>
  </si>
  <si>
    <t>W-32491</t>
  </si>
  <si>
    <t>LIE 347</t>
  </si>
  <si>
    <t>Las muestras fueron analizadas entre mayo y junio del 2018</t>
  </si>
  <si>
    <t>LIE 348</t>
  </si>
  <si>
    <t>LIE 349</t>
  </si>
  <si>
    <t>LIE 350</t>
  </si>
  <si>
    <t>LIE 351</t>
  </si>
  <si>
    <t>LIE 352</t>
  </si>
  <si>
    <t>LIE 353</t>
  </si>
  <si>
    <t>LIE 354</t>
  </si>
  <si>
    <t>LIE 355</t>
  </si>
  <si>
    <t>LIE 356</t>
  </si>
  <si>
    <t>LIE 357</t>
  </si>
  <si>
    <t>LIE 358</t>
  </si>
  <si>
    <t>LIE 360</t>
  </si>
  <si>
    <t>LIE 361</t>
  </si>
  <si>
    <t>LIE 362</t>
  </si>
  <si>
    <t>LIE 363</t>
  </si>
  <si>
    <t>LIE 364</t>
  </si>
  <si>
    <t>LIE 365</t>
  </si>
  <si>
    <t>LIE 366</t>
  </si>
  <si>
    <t>LIE 367</t>
  </si>
  <si>
    <t>LIE 368</t>
  </si>
  <si>
    <t>LIE 369</t>
  </si>
  <si>
    <t>LIE 370</t>
  </si>
  <si>
    <t>LIE 371</t>
  </si>
  <si>
    <t>LIE 372</t>
  </si>
  <si>
    <t>LIE 373</t>
  </si>
  <si>
    <t>LIE 374</t>
  </si>
  <si>
    <t>LIE 375</t>
  </si>
  <si>
    <t>LIE 376</t>
  </si>
  <si>
    <t>LIE 377</t>
  </si>
  <si>
    <t>LIE 378</t>
  </si>
  <si>
    <t>LIE 380</t>
  </si>
  <si>
    <t>LIE 381</t>
  </si>
  <si>
    <t>W-3033</t>
  </si>
  <si>
    <t>W-3034</t>
  </si>
  <si>
    <t>W-3035</t>
  </si>
  <si>
    <t>W-3036</t>
  </si>
  <si>
    <t>W-3037</t>
  </si>
  <si>
    <t>W-3038</t>
  </si>
  <si>
    <t>W-3039</t>
  </si>
  <si>
    <t>W-3040</t>
  </si>
  <si>
    <t>W-3041</t>
  </si>
  <si>
    <t>W-3042</t>
  </si>
  <si>
    <t>W-3043</t>
  </si>
  <si>
    <t>W-3044</t>
  </si>
  <si>
    <t>W-3045</t>
  </si>
  <si>
    <t>W-3046</t>
  </si>
  <si>
    <t>W-3047</t>
  </si>
  <si>
    <t>W-3048</t>
  </si>
  <si>
    <t>W-3049</t>
  </si>
  <si>
    <t>W-3050</t>
  </si>
  <si>
    <t>W-3051</t>
  </si>
  <si>
    <t>W-3052</t>
  </si>
  <si>
    <t>W-3053</t>
  </si>
  <si>
    <t>W-3054</t>
  </si>
  <si>
    <t>W-3055</t>
  </si>
  <si>
    <t>W-3056</t>
  </si>
  <si>
    <t>W-3057</t>
  </si>
  <si>
    <t>W-3058</t>
  </si>
  <si>
    <t>W-3059</t>
  </si>
  <si>
    <t>W-3060</t>
  </si>
  <si>
    <t>W-3061</t>
  </si>
  <si>
    <t>W-3062</t>
  </si>
  <si>
    <t>W-3063</t>
  </si>
  <si>
    <t>W-3064</t>
  </si>
  <si>
    <t>W-3065</t>
  </si>
  <si>
    <t>W-4837</t>
  </si>
  <si>
    <t>W-4838</t>
  </si>
  <si>
    <t>W-4839</t>
  </si>
  <si>
    <t>W-4840</t>
  </si>
  <si>
    <t>W-4841</t>
  </si>
  <si>
    <t>W-4842</t>
  </si>
  <si>
    <t>W-4843</t>
  </si>
  <si>
    <t>W-4844</t>
  </si>
  <si>
    <t>W-4845</t>
  </si>
  <si>
    <t>W-4846</t>
  </si>
  <si>
    <t>W-4847</t>
  </si>
  <si>
    <t>W-4848</t>
  </si>
  <si>
    <t>W-4849</t>
  </si>
  <si>
    <t>W-6390</t>
  </si>
  <si>
    <t>pH: 6.01; CE: 27.5; Envian de nuevo muestras</t>
  </si>
  <si>
    <t>W-6391</t>
  </si>
  <si>
    <t>pH: 3.7; CE: 38.9; Envian de nuevo muestras</t>
  </si>
  <si>
    <t>W-6392</t>
  </si>
  <si>
    <t>pH: 3.91; CE: 30.3; Envian de nuevo muestras</t>
  </si>
  <si>
    <t>W-6393</t>
  </si>
  <si>
    <t>pH: 4.32; CE: 35.6-, Envian de nuevo muestras</t>
  </si>
  <si>
    <t>W-6394</t>
  </si>
  <si>
    <t>pH: 6.26; CE: 37.46</t>
  </si>
  <si>
    <t>W-6395</t>
  </si>
  <si>
    <t>pH: 7.04; CE: 60.21</t>
  </si>
  <si>
    <t>W-6396</t>
  </si>
  <si>
    <t>pH: 5.90; CE: 12.28</t>
  </si>
  <si>
    <t>W-6397</t>
  </si>
  <si>
    <t>pH: 5.75; CE: 9.76</t>
  </si>
  <si>
    <t>W-6398</t>
  </si>
  <si>
    <t>pH: 5.67; CE: 16.28</t>
  </si>
  <si>
    <t>W-6399</t>
  </si>
  <si>
    <t>pH: 6.04; CE: 13.33</t>
  </si>
  <si>
    <t>W-6400</t>
  </si>
  <si>
    <t>pH: 5.5; CE: 121.9</t>
  </si>
  <si>
    <t>W-6401</t>
  </si>
  <si>
    <t>sin dato</t>
  </si>
  <si>
    <t>pH: 5.32; CE: 156.2</t>
  </si>
  <si>
    <t>W-6402</t>
  </si>
  <si>
    <t>pH: 6.83; CE: 34.99</t>
  </si>
  <si>
    <t>W-6403</t>
  </si>
  <si>
    <t>pH: 6.02; CE: 91.66</t>
  </si>
  <si>
    <t>W-7050</t>
  </si>
  <si>
    <t>pH: 5.70; CE: 35.95</t>
  </si>
  <si>
    <t>W-7051</t>
  </si>
  <si>
    <t>pH: 5.63; CE: 28.78</t>
  </si>
  <si>
    <t>W-7052</t>
  </si>
  <si>
    <t>pH: 6.60; CE: 108.3</t>
  </si>
  <si>
    <t>W-7053</t>
  </si>
  <si>
    <t>pH: 6.36; CE: 124.6</t>
  </si>
  <si>
    <t>W-7054</t>
  </si>
  <si>
    <t>pH: 5.87; CE: 17.05</t>
  </si>
  <si>
    <t>W-7055</t>
  </si>
  <si>
    <t>pH: 6.30; CE: 12.4</t>
  </si>
  <si>
    <t>W-7056</t>
  </si>
  <si>
    <t>pH: 5.14; CE: 12.67; enviadas en frascos de plástico</t>
  </si>
  <si>
    <t>W-7057</t>
  </si>
  <si>
    <t>pH: 6.65; CE: 5.23</t>
  </si>
  <si>
    <t>W-7896</t>
  </si>
  <si>
    <t>pH: 5,08; CE: 13,62</t>
  </si>
  <si>
    <t>W-7897</t>
  </si>
  <si>
    <t>pH: 6,24; CE: 16,51</t>
  </si>
  <si>
    <t>W-7898</t>
  </si>
  <si>
    <t>pH: 6,35; CE: 9,859</t>
  </si>
  <si>
    <t>W-7899</t>
  </si>
  <si>
    <t>pH: 6,72; CE: 12,70</t>
  </si>
  <si>
    <t>W-7900</t>
  </si>
  <si>
    <t>pH: 6.84</t>
  </si>
  <si>
    <t>W-7901</t>
  </si>
  <si>
    <t>tomada en frascos de plástico</t>
  </si>
  <si>
    <t>W-7902</t>
  </si>
  <si>
    <t>W-11669</t>
  </si>
  <si>
    <t>W-11670</t>
  </si>
  <si>
    <t>W-11671</t>
  </si>
  <si>
    <t>W-11672</t>
  </si>
  <si>
    <t>W-11673</t>
  </si>
  <si>
    <t>tomada en frascos de vidrio</t>
  </si>
  <si>
    <t>W-11674</t>
  </si>
  <si>
    <t>W-11675</t>
  </si>
  <si>
    <t>W-11676</t>
  </si>
  <si>
    <t>W-11677</t>
  </si>
  <si>
    <t>tomada en frascos de plástico; duplicado</t>
  </si>
  <si>
    <t>W-11678</t>
  </si>
  <si>
    <t>Anserma</t>
  </si>
  <si>
    <t>El embudo se encuentra seco, manguera sucia por sedimentos, agua con presencia de sedimentos</t>
  </si>
  <si>
    <t>Sin muestra</t>
  </si>
  <si>
    <t>Embudo limpio, manguera sucia</t>
  </si>
  <si>
    <r>
      <rPr>
        <sz val="10"/>
        <rFont val="Calibri"/>
        <family val="1"/>
      </rPr>
      <t>W-5788</t>
    </r>
  </si>
  <si>
    <r>
      <rPr>
        <sz val="10"/>
        <rFont val="Calibri"/>
        <family val="1"/>
      </rPr>
      <t>W-5789</t>
    </r>
  </si>
  <si>
    <t>El recipiente no tenía agua, manguera sucia lo que impidio tomar la muestra</t>
  </si>
  <si>
    <r>
      <rPr>
        <sz val="10"/>
        <rFont val="Calibri"/>
        <family val="1"/>
      </rPr>
      <t>W-5790</t>
    </r>
  </si>
  <si>
    <t>Se realizó mantenimiento a la estación</t>
  </si>
  <si>
    <r>
      <rPr>
        <sz val="10"/>
        <rFont val="Calibri"/>
        <family val="1"/>
      </rPr>
      <t>W-5791</t>
    </r>
  </si>
  <si>
    <t>Se tomo la muestra el 02 de agosto, ya que no se labora</t>
  </si>
  <si>
    <r>
      <rPr>
        <sz val="10"/>
        <rFont val="Calibri"/>
        <family val="1"/>
      </rPr>
      <t>W-5792</t>
    </r>
  </si>
  <si>
    <r>
      <rPr>
        <sz val="10"/>
        <rFont val="Calibri"/>
        <family val="1"/>
      </rPr>
      <t>W-5793</t>
    </r>
  </si>
  <si>
    <t>No se tenian los reactivos para medir alcalinidad</t>
  </si>
  <si>
    <t>W-6404</t>
  </si>
  <si>
    <t>Estación en buen estado, no se encontraba obstruida</t>
  </si>
  <si>
    <t>W-6405</t>
  </si>
  <si>
    <t>W-6406</t>
  </si>
  <si>
    <t>No se midio ce y t|</t>
  </si>
  <si>
    <t>W-6407</t>
  </si>
  <si>
    <t>W-6408</t>
  </si>
  <si>
    <t>W-6409</t>
  </si>
  <si>
    <t>W-6410</t>
  </si>
  <si>
    <t>W-7086</t>
  </si>
  <si>
    <t>W-7087</t>
  </si>
  <si>
    <t>W-7088</t>
  </si>
  <si>
    <t>W-7089</t>
  </si>
  <si>
    <t>W-7090</t>
  </si>
  <si>
    <t>W-7922</t>
  </si>
  <si>
    <t>W-7923</t>
  </si>
  <si>
    <t>W-7924</t>
  </si>
  <si>
    <t>W-7925</t>
  </si>
  <si>
    <t>W-7926</t>
  </si>
  <si>
    <t>W-7927</t>
  </si>
  <si>
    <t>W-7928</t>
  </si>
  <si>
    <t>W-7929</t>
  </si>
  <si>
    <t>W-11375</t>
  </si>
  <si>
    <t>la muestra se envia a analisis 18-11-25</t>
  </si>
  <si>
    <t>W-11376</t>
  </si>
  <si>
    <t>W-11377</t>
  </si>
  <si>
    <t>W-11378</t>
  </si>
  <si>
    <t>W-11379</t>
  </si>
  <si>
    <t>W-11380</t>
  </si>
  <si>
    <t>W-11381</t>
  </si>
  <si>
    <t>W-11709</t>
  </si>
  <si>
    <t>W-11710</t>
  </si>
  <si>
    <t>W-11711</t>
  </si>
  <si>
    <t>W-11712</t>
  </si>
  <si>
    <t>W-11713</t>
  </si>
  <si>
    <t>W-11714</t>
  </si>
  <si>
    <t>W-11715</t>
  </si>
  <si>
    <t>Viterbo</t>
  </si>
  <si>
    <t>El embudo estaba empozado obstruido por sedimentos, se observa manguera sucia por sedimenrtos</t>
  </si>
  <si>
    <t>VIT_01_202105-06</t>
  </si>
  <si>
    <t>W-7085</t>
  </si>
  <si>
    <t>Empozamiento en el embudo. La muestra se analiza el 21/12/2023 (el frasco es enviado en el mes de noviembre del 2023, para analisis)</t>
  </si>
  <si>
    <r>
      <rPr>
        <sz val="10"/>
        <rFont val="Calibri"/>
        <family val="1"/>
      </rPr>
      <t>W-5794</t>
    </r>
  </si>
  <si>
    <t>Manguera sucia, embudo obstruido</t>
  </si>
  <si>
    <r>
      <rPr>
        <sz val="10"/>
        <rFont val="Calibri"/>
        <family val="1"/>
      </rPr>
      <t>W-5795</t>
    </r>
  </si>
  <si>
    <r>
      <rPr>
        <sz val="10"/>
        <rFont val="Calibri"/>
        <family val="1"/>
      </rPr>
      <t>W-5796</t>
    </r>
  </si>
  <si>
    <t>Se realizó mantenimiento</t>
  </si>
  <si>
    <r>
      <rPr>
        <sz val="10"/>
        <rFont val="Calibri"/>
        <family val="1"/>
      </rPr>
      <t>W-5797</t>
    </r>
  </si>
  <si>
    <r>
      <rPr>
        <sz val="10"/>
        <rFont val="Calibri"/>
        <family val="1"/>
      </rPr>
      <t>W-5798</t>
    </r>
  </si>
  <si>
    <t>Se toma la muestra el 02 de agosto ya que no se labora el lunes</t>
  </si>
  <si>
    <r>
      <rPr>
        <sz val="10"/>
        <rFont val="Calibri"/>
        <family val="1"/>
      </rPr>
      <t>W-5799</t>
    </r>
  </si>
  <si>
    <t>No se tenian los reactivos para medir la alcalinidad</t>
  </si>
  <si>
    <r>
      <rPr>
        <sz val="10"/>
        <rFont val="Calibri"/>
        <family val="1"/>
      </rPr>
      <t>W-5800</t>
    </r>
  </si>
  <si>
    <t>Estación en buen estado, no se encuentra obstruida</t>
  </si>
  <si>
    <t>W-6411</t>
  </si>
  <si>
    <t>W-6412</t>
  </si>
  <si>
    <t>W-6413</t>
  </si>
  <si>
    <t>No se midio ce y T</t>
  </si>
  <si>
    <t>W-6414</t>
  </si>
  <si>
    <t>No se midio ce</t>
  </si>
  <si>
    <t>W-6415</t>
  </si>
  <si>
    <t>W-6416</t>
  </si>
  <si>
    <t>W-6417</t>
  </si>
  <si>
    <t>W-7091</t>
  </si>
  <si>
    <t>W-7092</t>
  </si>
  <si>
    <t>W-7093</t>
  </si>
  <si>
    <t>W-7094</t>
  </si>
  <si>
    <t>W-7095</t>
  </si>
  <si>
    <t>W-7930</t>
  </si>
  <si>
    <t>W-7931</t>
  </si>
  <si>
    <t>W-7932</t>
  </si>
  <si>
    <t>W-7933</t>
  </si>
  <si>
    <t>W-7934</t>
  </si>
  <si>
    <t>W-7935</t>
  </si>
  <si>
    <t>W-7936</t>
  </si>
  <si>
    <t>W-7937</t>
  </si>
  <si>
    <t>W-11382</t>
  </si>
  <si>
    <t>W-11383</t>
  </si>
  <si>
    <t>W-11384</t>
  </si>
  <si>
    <t>W-11385</t>
  </si>
  <si>
    <t>W-11386</t>
  </si>
  <si>
    <t>W-11387</t>
  </si>
  <si>
    <t>W-11388</t>
  </si>
  <si>
    <t>W-11716</t>
  </si>
  <si>
    <t>W-11717</t>
  </si>
  <si>
    <t>W-11718</t>
  </si>
  <si>
    <t>W-11719</t>
  </si>
  <si>
    <t>W-11720</t>
  </si>
  <si>
    <t>W-11721</t>
  </si>
  <si>
    <t>W-11722</t>
  </si>
  <si>
    <t>W-32492</t>
  </si>
  <si>
    <t>San Andres</t>
  </si>
  <si>
    <t xml:space="preserve">Se encontró agua dentro de la nevera de icopor, posible infiltración por el hueco que conecta la nevera con el tubo de acceso al embudo. </t>
  </si>
  <si>
    <t>W-32493</t>
  </si>
  <si>
    <t>W-32494</t>
  </si>
  <si>
    <t>W-32495</t>
  </si>
  <si>
    <t>W-32496</t>
  </si>
  <si>
    <t>W-32497</t>
  </si>
  <si>
    <t>W-32498</t>
  </si>
  <si>
    <t>W-32499</t>
  </si>
  <si>
    <t>W-32500</t>
  </si>
  <si>
    <t>AcUmulación de hojas en el embudo.</t>
  </si>
  <si>
    <t>W-32501</t>
  </si>
  <si>
    <t>Se encontró el embudo con material vegetal.</t>
  </si>
  <si>
    <t>W-32502</t>
  </si>
  <si>
    <t>W-32503</t>
  </si>
  <si>
    <t>W-32504</t>
  </si>
  <si>
    <t>W-32505</t>
  </si>
  <si>
    <t>W-32506</t>
  </si>
  <si>
    <t>W-32507</t>
  </si>
  <si>
    <t>W-32508</t>
  </si>
  <si>
    <t>W-32509</t>
  </si>
  <si>
    <t>W-32510</t>
  </si>
  <si>
    <t>W-32511</t>
  </si>
  <si>
    <t>LIE 133</t>
  </si>
  <si>
    <t>La muestra es recolectada en plastico ambar.Se encontró agua dentro de la nevera.</t>
  </si>
  <si>
    <t>LIE 134</t>
  </si>
  <si>
    <t>La muestra es recolectada en plastico ambar. Se encontró el embudo separado de la estación colectora, se evidencia manipulación de personas externas.</t>
  </si>
  <si>
    <t>LIE 135</t>
  </si>
  <si>
    <t>La muestra es recolectada en plastico blanco. Se encontró abierta la tapa de la garrafa de polietileno del colector y agua en la nevera.</t>
  </si>
  <si>
    <t>LIE 136</t>
  </si>
  <si>
    <t>La muestra es recolectada en plastico blanco.Se encontró agua dentro de la nevera.</t>
  </si>
  <si>
    <t>LIE 137</t>
  </si>
  <si>
    <t>LIE 138</t>
  </si>
  <si>
    <t>LIE 139</t>
  </si>
  <si>
    <t>LIE 140</t>
  </si>
  <si>
    <t>La muestra es recolectada en plastico blanco. El embudo se encontró un poco torcido, y se observaron pisadas de animales alrededor del colector y agua en la nevera.</t>
  </si>
  <si>
    <t>W-1137</t>
  </si>
  <si>
    <t>La muestra es recolectada en plastico blanco. El embudo se encontró deteriorado y desprendido de la estación colectora, se evidencia manipulación de personas externas.</t>
  </si>
  <si>
    <t>W-1138</t>
  </si>
  <si>
    <t>La muestra es recolectada en plastico blanco. Se llevaron el embudo y la tapa de icopor de la nevera.</t>
  </si>
  <si>
    <t>W-1139</t>
  </si>
  <si>
    <t>Se empieza la recolección en frascos de vidrio ambar. La nevera estuvo sin tapa la mayor parte del mes.</t>
  </si>
  <si>
    <t>W-1140</t>
  </si>
  <si>
    <t>4-5</t>
  </si>
  <si>
    <t>Se empieza la recolección en frascos de vidrio ambar. Esta corresponde a la toma de tres meses. Se observa un agujero en la tapa de la nevera de icopor y el embudo se encontró roto.</t>
  </si>
  <si>
    <t>W-1141</t>
  </si>
  <si>
    <t>Se empieza la recolección en frascos de vidrio ambar. Se encontró grava dentro del colector y hay muy poca agua en el recolector.</t>
  </si>
  <si>
    <t xml:space="preserve">Se cambia la ubicación del totalizador para la estación metereológica de  Aeropuerto de San Andres GUSTAVO ROJAS PINILLA. La estación opera con un totalizador RS2 desde el 26 de agosto, tomando muestras dos veces a la semana. </t>
  </si>
  <si>
    <t>UNA-SIL</t>
  </si>
  <si>
    <t>San Andres_202112-202201</t>
  </si>
  <si>
    <t>SAN_02_202112-202201</t>
  </si>
  <si>
    <t>NR</t>
  </si>
  <si>
    <t>Las muestras se encuentran por encina del intervalo de trabajo establecido por el laboratorio para el analito de δ18O de 0,29 mUr, por lo tanto los datos no serán reportados en este informe.</t>
  </si>
  <si>
    <t>W-5751</t>
  </si>
  <si>
    <t>W-5752</t>
  </si>
  <si>
    <t>W-5753</t>
  </si>
  <si>
    <t>W-5754</t>
  </si>
  <si>
    <t>W-5755</t>
  </si>
  <si>
    <t>W-5756</t>
  </si>
  <si>
    <t>W-6358</t>
  </si>
  <si>
    <t>W-6359</t>
  </si>
  <si>
    <t>El frasco no se encuentra completamente lleno, aprox un 20% menos desde el tope.</t>
  </si>
  <si>
    <t>W-6360</t>
  </si>
  <si>
    <t>W-6361</t>
  </si>
  <si>
    <t xml:space="preserve">El contenido del agua en el frasco se encuentra a la mitad.  </t>
  </si>
  <si>
    <t>W-6362</t>
  </si>
  <si>
    <t>W-6363</t>
  </si>
  <si>
    <t>W-7040</t>
  </si>
  <si>
    <t>W-7041</t>
  </si>
  <si>
    <t>W-7042</t>
  </si>
  <si>
    <t>W-7043</t>
  </si>
  <si>
    <t>W-7879</t>
  </si>
  <si>
    <t>W-7880</t>
  </si>
  <si>
    <t>W-7881</t>
  </si>
  <si>
    <t>W-7882</t>
  </si>
  <si>
    <t>W-7883</t>
  </si>
  <si>
    <t>W-7884</t>
  </si>
  <si>
    <t>W-7885</t>
  </si>
  <si>
    <t>W-7886</t>
  </si>
  <si>
    <t>W-11723</t>
  </si>
  <si>
    <t>Se envian a analisis el 20-11-25</t>
  </si>
  <si>
    <t>W-11724</t>
  </si>
  <si>
    <t>SD</t>
  </si>
  <si>
    <t>Se envian a analisis el 20-11-26. Etiqueta en mal estado, no es posible determinar valor de precipitacion</t>
  </si>
  <si>
    <t>W-11725</t>
  </si>
  <si>
    <t>266.2 ?</t>
  </si>
  <si>
    <t>Se envian a analisis el 20-11-27</t>
  </si>
  <si>
    <t>W-11726</t>
  </si>
  <si>
    <t>Se envian a analisis el 20-11-28</t>
  </si>
  <si>
    <t>W-11727</t>
  </si>
  <si>
    <t>Se envian a analisis el 20-11-29</t>
  </si>
  <si>
    <t>W-11728</t>
  </si>
  <si>
    <t>Se envian a analisis el 20-11-30</t>
  </si>
  <si>
    <t>W-32512</t>
  </si>
  <si>
    <t>Santiago de Cali</t>
  </si>
  <si>
    <t xml:space="preserve">El totalizador se encuentra en una estación climatologica de la CVC- El Topacio (2622110201). Codigo para IDEAM (26055090). La Argentina CVC (2622110101)- IDEAM (26297020(26050250). Pance- La Chorrera CVC (2622110103)- IDEAM (26297020). </t>
  </si>
  <si>
    <t>W-32513</t>
  </si>
  <si>
    <t>W-32514</t>
  </si>
  <si>
    <t>W-32515</t>
  </si>
  <si>
    <t>W-32516</t>
  </si>
  <si>
    <t>W-32517</t>
  </si>
  <si>
    <t>W-32518</t>
  </si>
  <si>
    <t>W-32519</t>
  </si>
  <si>
    <t>W-32520</t>
  </si>
  <si>
    <t>W-32521</t>
  </si>
  <si>
    <t>W-32522</t>
  </si>
  <si>
    <t>W-32523</t>
  </si>
  <si>
    <t>W-32524</t>
  </si>
  <si>
    <t>W-1142</t>
  </si>
  <si>
    <t>La muestra es recolectada en plastico ambar.</t>
  </si>
  <si>
    <t>W-1143</t>
  </si>
  <si>
    <t>W-1144</t>
  </si>
  <si>
    <t>W-1145</t>
  </si>
  <si>
    <t>W-1146</t>
  </si>
  <si>
    <t>La muestra es recolectada en plástico blanco.</t>
  </si>
  <si>
    <t>W-1147</t>
  </si>
  <si>
    <t>W-1148</t>
  </si>
  <si>
    <t>W-1149</t>
  </si>
  <si>
    <t>La muestra es recolectada en plástico ambar.</t>
  </si>
  <si>
    <t>W-1150</t>
  </si>
  <si>
    <t>W-1151</t>
  </si>
  <si>
    <t>W-1152</t>
  </si>
  <si>
    <t>W-1153</t>
  </si>
  <si>
    <t>Se empieza la recolección en frascos de vidrio ambar.</t>
  </si>
  <si>
    <t>W-1154</t>
  </si>
  <si>
    <t>W-1155</t>
  </si>
  <si>
    <t>W-1156</t>
  </si>
  <si>
    <t>W-1157</t>
  </si>
  <si>
    <t>W-1158</t>
  </si>
  <si>
    <t>W-1159</t>
  </si>
  <si>
    <t>W-1160</t>
  </si>
  <si>
    <t>W-1161</t>
  </si>
  <si>
    <t>W-3066</t>
  </si>
  <si>
    <t xml:space="preserve">Se asume la misma precipitación que se midio en el pluviometro. </t>
  </si>
  <si>
    <t>W-3067</t>
  </si>
  <si>
    <t>W-3068</t>
  </si>
  <si>
    <t>W-3069</t>
  </si>
  <si>
    <t>W-3070</t>
  </si>
  <si>
    <t>W-3071</t>
  </si>
  <si>
    <t>W-3072</t>
  </si>
  <si>
    <t>W-3073</t>
  </si>
  <si>
    <t>W-3074</t>
  </si>
  <si>
    <t>W-3075</t>
  </si>
  <si>
    <t>W-3076</t>
  </si>
  <si>
    <t>W-3077</t>
  </si>
  <si>
    <t>W-3078</t>
  </si>
  <si>
    <t>W-4242</t>
  </si>
  <si>
    <t>W-4243</t>
  </si>
  <si>
    <t>W-5801</t>
  </si>
  <si>
    <t>W-5802</t>
  </si>
  <si>
    <t>W-5803</t>
  </si>
  <si>
    <t>W-5804</t>
  </si>
  <si>
    <t>W-5805</t>
  </si>
  <si>
    <t>W-5806</t>
  </si>
  <si>
    <t>W-5807</t>
  </si>
  <si>
    <t>W-5808</t>
  </si>
  <si>
    <t>W-6352</t>
  </si>
  <si>
    <t>W-6353</t>
  </si>
  <si>
    <t>W-6354</t>
  </si>
  <si>
    <t>W-6355</t>
  </si>
  <si>
    <t>W-6356</t>
  </si>
  <si>
    <t>W-6357</t>
  </si>
  <si>
    <t>W-7044</t>
  </si>
  <si>
    <t>W-7045</t>
  </si>
  <si>
    <t>W-7046</t>
  </si>
  <si>
    <t>W-7047</t>
  </si>
  <si>
    <t>W-7048</t>
  </si>
  <si>
    <t>W-7049</t>
  </si>
  <si>
    <t>W-7887</t>
  </si>
  <si>
    <t>W-7888</t>
  </si>
  <si>
    <t>W-7889</t>
  </si>
  <si>
    <t>W-7890</t>
  </si>
  <si>
    <t>W-7891</t>
  </si>
  <si>
    <t>W-7892</t>
  </si>
  <si>
    <t>W-7893</t>
  </si>
  <si>
    <t>W-7894</t>
  </si>
  <si>
    <t>W-32525</t>
  </si>
  <si>
    <t>VILL_01_201412</t>
  </si>
  <si>
    <t>Villavicencio</t>
  </si>
  <si>
    <t>W-32526</t>
  </si>
  <si>
    <t>VILL_01_201501</t>
  </si>
  <si>
    <t>W-32527</t>
  </si>
  <si>
    <t>VILL_01_201502</t>
  </si>
  <si>
    <t>W-32528</t>
  </si>
  <si>
    <t>VILL_01_201504</t>
  </si>
  <si>
    <t>W-32529</t>
  </si>
  <si>
    <t>VILL_01_201505</t>
  </si>
  <si>
    <t>W-32530</t>
  </si>
  <si>
    <t>VILL_01_201506</t>
  </si>
  <si>
    <t xml:space="preserve">Muestra en revisión </t>
  </si>
  <si>
    <t>W-32531</t>
  </si>
  <si>
    <t>VILL_01_201507</t>
  </si>
  <si>
    <t>W-32532</t>
  </si>
  <si>
    <t>VILL_01_201508</t>
  </si>
  <si>
    <t>W-32533</t>
  </si>
  <si>
    <t>VILL_01_201509</t>
  </si>
  <si>
    <t>W-32534</t>
  </si>
  <si>
    <t>VILL_01_201510</t>
  </si>
  <si>
    <t>W-32535</t>
  </si>
  <si>
    <t>VILL_01_201511</t>
  </si>
  <si>
    <t>W-32536</t>
  </si>
  <si>
    <t>VILL_01_201601</t>
  </si>
  <si>
    <t xml:space="preserve">red dot. Volumen bajo </t>
  </si>
  <si>
    <t>W-32537</t>
  </si>
  <si>
    <t>VILL_01_201602</t>
  </si>
  <si>
    <t>sin registro de volumen</t>
  </si>
  <si>
    <t>W-32538</t>
  </si>
  <si>
    <t>VILL_01_201603</t>
  </si>
  <si>
    <t>W-32539</t>
  </si>
  <si>
    <t>VILL_01_201604</t>
  </si>
  <si>
    <t>W-32540</t>
  </si>
  <si>
    <t>VILL_01_201605</t>
  </si>
  <si>
    <t>W-32541</t>
  </si>
  <si>
    <t>VILL_01_201606</t>
  </si>
  <si>
    <t>W-32542</t>
  </si>
  <si>
    <t>VILL_01_201607</t>
  </si>
  <si>
    <t>W-32543</t>
  </si>
  <si>
    <t>VILL_01_201608</t>
  </si>
  <si>
    <t>W-32544</t>
  </si>
  <si>
    <t>VILL_01_201609</t>
  </si>
  <si>
    <t>W-32545</t>
  </si>
  <si>
    <t>VILL_01_201610</t>
  </si>
  <si>
    <t>LIE 121</t>
  </si>
  <si>
    <t>Muestra en plastico ambar</t>
  </si>
  <si>
    <t>LIE 122</t>
  </si>
  <si>
    <t xml:space="preserve">Muestra en plastico ambar, sin registro de volumen </t>
  </si>
  <si>
    <t>LIE 123</t>
  </si>
  <si>
    <t>LIE 124</t>
  </si>
  <si>
    <t>LIE 125</t>
  </si>
  <si>
    <t>LIE 126</t>
  </si>
  <si>
    <t>LIE 127</t>
  </si>
  <si>
    <t>Muestra en plastico blanco</t>
  </si>
  <si>
    <t>LIE 128</t>
  </si>
  <si>
    <t>LIE 129</t>
  </si>
  <si>
    <t>LIE 130</t>
  </si>
  <si>
    <t>Muestra enplastico blanco</t>
  </si>
  <si>
    <t>LIE 131</t>
  </si>
  <si>
    <t>LIE 132</t>
  </si>
  <si>
    <t>W-1116</t>
  </si>
  <si>
    <t>W-1117</t>
  </si>
  <si>
    <t>W-1118</t>
  </si>
  <si>
    <t>W-1119</t>
  </si>
  <si>
    <t>W-1120</t>
  </si>
  <si>
    <t>W-1121</t>
  </si>
  <si>
    <t xml:space="preserve">Sin registro de volumen </t>
  </si>
  <si>
    <t>W-1122</t>
  </si>
  <si>
    <t>W-4149</t>
  </si>
  <si>
    <t>Se reactivó la estación el 02-12-2020, despues de adelantar  los trabajos de mantenimiento del totalizador de la nevera empotrada.</t>
  </si>
  <si>
    <t>W-4153</t>
  </si>
  <si>
    <t>103.5</t>
  </si>
  <si>
    <t>W-4154</t>
  </si>
  <si>
    <t>W-4158</t>
  </si>
  <si>
    <t>W-4161</t>
  </si>
  <si>
    <t>W-4286</t>
  </si>
  <si>
    <t>W-4287</t>
  </si>
  <si>
    <t>W-4288</t>
  </si>
  <si>
    <t>W-4289</t>
  </si>
  <si>
    <t>W-4290</t>
  </si>
  <si>
    <t>W-4291</t>
  </si>
  <si>
    <t>W-4292</t>
  </si>
  <si>
    <t>W-4293</t>
  </si>
  <si>
    <t>W-4294</t>
  </si>
  <si>
    <t>W-4295</t>
  </si>
  <si>
    <t>W-4994</t>
  </si>
  <si>
    <t>W-4995</t>
  </si>
  <si>
    <t>W-4996</t>
  </si>
  <si>
    <t>W-4997</t>
  </si>
  <si>
    <t>W-4998</t>
  </si>
  <si>
    <t>W-6364</t>
  </si>
  <si>
    <t>La muestra tiene duplicado</t>
  </si>
  <si>
    <t>W-6365</t>
  </si>
  <si>
    <t>W-6366</t>
  </si>
  <si>
    <t>W-6367</t>
  </si>
  <si>
    <t>W-6368</t>
  </si>
  <si>
    <t>W-6369</t>
  </si>
  <si>
    <t>W-6370</t>
  </si>
  <si>
    <t>W-6272</t>
  </si>
  <si>
    <r>
      <rPr>
        <sz val="11"/>
        <rFont val="Calibri"/>
        <family val="1"/>
      </rPr>
      <t>W-6273</t>
    </r>
  </si>
  <si>
    <t>W-7025</t>
  </si>
  <si>
    <t>W-7026</t>
  </si>
  <si>
    <t>W-7027</t>
  </si>
  <si>
    <t>W-7866</t>
  </si>
  <si>
    <t>W-7867</t>
  </si>
  <si>
    <t>W-7868</t>
  </si>
  <si>
    <t>W-7869</t>
  </si>
  <si>
    <t>W-7870</t>
  </si>
  <si>
    <t>Se rompio el frasco por daños en el aiare acondicionado donde se encontraba almacenada la muestra- las muestras posteriores se vieron afectadas por esos cambios de temperatura</t>
  </si>
  <si>
    <t>W-11473</t>
  </si>
  <si>
    <t>W-11474</t>
  </si>
  <si>
    <t>W-11475</t>
  </si>
  <si>
    <t>W-11476</t>
  </si>
  <si>
    <t>W-11477</t>
  </si>
  <si>
    <t>W-11478</t>
  </si>
  <si>
    <t>W-11479</t>
  </si>
  <si>
    <t>W-11480</t>
  </si>
  <si>
    <t>W-11481</t>
  </si>
  <si>
    <t>W-11482</t>
  </si>
  <si>
    <t>W-32546</t>
  </si>
  <si>
    <t>VILL_02_201507</t>
  </si>
  <si>
    <t>Villavicencio2</t>
  </si>
  <si>
    <t xml:space="preserve">El colector corresponde a un totalizador de nevera empotrada. </t>
  </si>
  <si>
    <t>W-32547</t>
  </si>
  <si>
    <t>VILL_02_201508</t>
  </si>
  <si>
    <t>W-32548</t>
  </si>
  <si>
    <t>VILL_02_201509</t>
  </si>
  <si>
    <t>W-32549</t>
  </si>
  <si>
    <t>VILL_02_201510</t>
  </si>
  <si>
    <t>W-32550</t>
  </si>
  <si>
    <t>VILL_02_201511</t>
  </si>
  <si>
    <t>W-32552</t>
  </si>
  <si>
    <t>VILL_02_201601</t>
  </si>
  <si>
    <t>W-32553</t>
  </si>
  <si>
    <t>VILL_02_201604</t>
  </si>
  <si>
    <t xml:space="preserve">El muestreo se suspende debido a que el CORMACARENA, no continuó apoyando las actividadades de monitoreo. </t>
  </si>
  <si>
    <t>Quibdó</t>
  </si>
  <si>
    <t>El colector corresponde a un totalizador Palmex RS2</t>
  </si>
  <si>
    <t>W-5764</t>
  </si>
  <si>
    <t>W-5765</t>
  </si>
  <si>
    <t>W-5766</t>
  </si>
  <si>
    <t>W-5767</t>
  </si>
  <si>
    <t>W-5768</t>
  </si>
  <si>
    <t>W-5769</t>
  </si>
  <si>
    <t>W-5770</t>
  </si>
  <si>
    <t>W-7028</t>
  </si>
  <si>
    <t>Toma 10 dias de dic</t>
  </si>
  <si>
    <t>W-7029</t>
  </si>
  <si>
    <t>W-7030</t>
  </si>
  <si>
    <t>W-7031</t>
  </si>
  <si>
    <t>W-7032</t>
  </si>
  <si>
    <t>W-7033</t>
  </si>
  <si>
    <t>W-7034</t>
  </si>
  <si>
    <t>W-7035</t>
  </si>
  <si>
    <t>W-7036</t>
  </si>
  <si>
    <t>W-7037</t>
  </si>
  <si>
    <t>W-7038</t>
  </si>
  <si>
    <t>W-7039</t>
  </si>
  <si>
    <t>W-7871</t>
  </si>
  <si>
    <t>W-7872</t>
  </si>
  <si>
    <t>W-7873</t>
  </si>
  <si>
    <t>W-7874</t>
  </si>
  <si>
    <t>W-7875</t>
  </si>
  <si>
    <t>W-7876</t>
  </si>
  <si>
    <t>W-7877</t>
  </si>
  <si>
    <t>W-7878</t>
  </si>
  <si>
    <t>Buenaventura</t>
  </si>
  <si>
    <t xml:space="preserve">Se realiza un traslado del totalizador ubicado en la  Universidad del Pacifico, el 12-11-19, al sitio donde se encuentra el pluviómetro del Aeropuerto Gerardo Tovar López. La estación isotópica empieza a operar con un pluviometro recolectando la lluvia en un tanque despues de ocurrido el evento de lluvia. </t>
  </si>
  <si>
    <t xml:space="preserve">Desde el  13 de abril al 10 de junio, el pluviometro se encontraba taponado; hay que consdierar que el pluviometro se encuentra en el techo de la observadora por lo que requierio tiempo en poderlo bajar para destaponarlo. </t>
  </si>
  <si>
    <t>W-5736</t>
  </si>
  <si>
    <t>W-5737</t>
  </si>
  <si>
    <t>W-5738</t>
  </si>
  <si>
    <t>W-5739</t>
  </si>
  <si>
    <t>W-5740</t>
  </si>
  <si>
    <t>W-5741</t>
  </si>
  <si>
    <t>W-6423</t>
  </si>
  <si>
    <t>W-6424</t>
  </si>
  <si>
    <t>W-6425</t>
  </si>
  <si>
    <t>W-6426</t>
  </si>
  <si>
    <t>W-6427</t>
  </si>
  <si>
    <t>W-6997</t>
  </si>
  <si>
    <t>W-6998</t>
  </si>
  <si>
    <t>W-6999</t>
  </si>
  <si>
    <t>W-7000</t>
  </si>
  <si>
    <t>W-7001</t>
  </si>
  <si>
    <t>W-7002</t>
  </si>
  <si>
    <t>W-7003</t>
  </si>
  <si>
    <t>W-11389</t>
  </si>
  <si>
    <t>W-11390</t>
  </si>
  <si>
    <t>W-11391</t>
  </si>
  <si>
    <t>frasco no completamente lleno- la muestra se envia a analisis 18-11-25</t>
  </si>
  <si>
    <t>W-11392</t>
  </si>
  <si>
    <t>frasco no completamente lleno- la muestra se envia a analisis 18-11-26</t>
  </si>
  <si>
    <t>W-11393</t>
  </si>
  <si>
    <t>W-11394</t>
  </si>
  <si>
    <t>la muestra se envia a analisis 18-11-26</t>
  </si>
  <si>
    <t>W-11395</t>
  </si>
  <si>
    <t>frasco mas de la mitad de su contendio- la muestra se envia a analisis 18-11-25</t>
  </si>
  <si>
    <t>W-11396</t>
  </si>
  <si>
    <t>W-11397</t>
  </si>
  <si>
    <t>W-11398</t>
  </si>
  <si>
    <t>W-11399</t>
  </si>
  <si>
    <t>frasco a  la mitad de su contendio- la muestra se envia a analisis 18-11-25</t>
  </si>
  <si>
    <t>W-11400</t>
  </si>
  <si>
    <t>W-11401</t>
  </si>
  <si>
    <t>frasco con menos de la mitad en su contendio- la muestra se envia a analisis 18-11-26</t>
  </si>
  <si>
    <t>W-11402</t>
  </si>
  <si>
    <t>W-11403</t>
  </si>
  <si>
    <t>W-11404</t>
  </si>
  <si>
    <t>frasco no completamente lleno- la muestra se envia a analisis 18-11-27</t>
  </si>
  <si>
    <t>W-11405</t>
  </si>
  <si>
    <t>W-11406</t>
  </si>
  <si>
    <t>W-4250</t>
  </si>
  <si>
    <t>Giron</t>
  </si>
  <si>
    <t>W-4251</t>
  </si>
  <si>
    <t>W-4252</t>
  </si>
  <si>
    <t>W-4253</t>
  </si>
  <si>
    <t>W-4254</t>
  </si>
  <si>
    <t>W-4255</t>
  </si>
  <si>
    <t>W-5811</t>
  </si>
  <si>
    <t>W-5812</t>
  </si>
  <si>
    <t>W-5813</t>
  </si>
  <si>
    <t>W-5814</t>
  </si>
  <si>
    <t>W-5815</t>
  </si>
  <si>
    <t>W-4256</t>
  </si>
  <si>
    <t>Cachira</t>
  </si>
  <si>
    <t>W-4257</t>
  </si>
  <si>
    <t>W-4258</t>
  </si>
  <si>
    <t>W-4259</t>
  </si>
  <si>
    <t>W-4260</t>
  </si>
  <si>
    <t>W-4261</t>
  </si>
  <si>
    <t>W-5816</t>
  </si>
  <si>
    <t>W-5817</t>
  </si>
  <si>
    <t>W-5818</t>
  </si>
  <si>
    <t>W-5819</t>
  </si>
  <si>
    <t>W-5820</t>
  </si>
  <si>
    <t>W-7078</t>
  </si>
  <si>
    <t>W-7079</t>
  </si>
  <si>
    <t>W-7080</t>
  </si>
  <si>
    <t>W-7913</t>
  </si>
  <si>
    <t>W-7914</t>
  </si>
  <si>
    <t>W-7915</t>
  </si>
  <si>
    <t>W-7916</t>
  </si>
  <si>
    <t>W-11729</t>
  </si>
  <si>
    <t>W-11730</t>
  </si>
  <si>
    <t>W-11731</t>
  </si>
  <si>
    <t>W-11732</t>
  </si>
  <si>
    <t>W-11733</t>
  </si>
  <si>
    <t>W-11734</t>
  </si>
  <si>
    <t>W-11735</t>
  </si>
  <si>
    <t xml:space="preserve">Canelos </t>
  </si>
  <si>
    <t>W-4264</t>
  </si>
  <si>
    <t>W-4999</t>
  </si>
  <si>
    <t>W-5000</t>
  </si>
  <si>
    <t>W-5001</t>
  </si>
  <si>
    <t>W-6083</t>
  </si>
  <si>
    <t>W-6084</t>
  </si>
  <si>
    <t>W-6085</t>
  </si>
  <si>
    <t>W-6086</t>
  </si>
  <si>
    <t>W-6087</t>
  </si>
  <si>
    <t>W-6138</t>
  </si>
  <si>
    <t>El contenido del frascos esta a la mitad</t>
  </si>
  <si>
    <t>W-6139</t>
  </si>
  <si>
    <t>W-6140</t>
  </si>
  <si>
    <t>W-6141</t>
  </si>
  <si>
    <r>
      <rPr>
        <sz val="10"/>
        <rFont val="Calibri"/>
        <family val="1"/>
      </rPr>
      <t>W-6280</t>
    </r>
  </si>
  <si>
    <r>
      <rPr>
        <sz val="10"/>
        <rFont val="Calibri"/>
        <family val="1"/>
      </rPr>
      <t>W-6281</t>
    </r>
  </si>
  <si>
    <r>
      <rPr>
        <sz val="10"/>
        <rFont val="Calibri"/>
        <family val="1"/>
      </rPr>
      <t>W-6282</t>
    </r>
  </si>
  <si>
    <t>W-7069</t>
  </si>
  <si>
    <t>W-7070</t>
  </si>
  <si>
    <t>W-7071</t>
  </si>
  <si>
    <t>W-7072</t>
  </si>
  <si>
    <t>W-7909</t>
  </si>
  <si>
    <t>W-7910</t>
  </si>
  <si>
    <t>W-7911</t>
  </si>
  <si>
    <t>W-7912</t>
  </si>
  <si>
    <t>W-11665</t>
  </si>
  <si>
    <t>frasco no completamente lleno</t>
  </si>
  <si>
    <t>W-11666</t>
  </si>
  <si>
    <t>W-11667</t>
  </si>
  <si>
    <t>W-11668</t>
  </si>
  <si>
    <t>se retira la observadora en agosto del 2024</t>
  </si>
  <si>
    <t>W-4265</t>
  </si>
  <si>
    <t xml:space="preserve">Oiba </t>
  </si>
  <si>
    <t>W-4266</t>
  </si>
  <si>
    <t>W-4267</t>
  </si>
  <si>
    <t>W-4268</t>
  </si>
  <si>
    <t>W-4269</t>
  </si>
  <si>
    <t>W-5002</t>
  </si>
  <si>
    <t>W-5003</t>
  </si>
  <si>
    <t>W-5834</t>
  </si>
  <si>
    <t>W-5835</t>
  </si>
  <si>
    <t>W-5836</t>
  </si>
  <si>
    <t>W-5837</t>
  </si>
  <si>
    <t xml:space="preserve">Sin agua </t>
  </si>
  <si>
    <t xml:space="preserve">se suspende el 12-2022: se reactiva 11-2024. se reactiva el muestreo- se cambio el observador de campo. </t>
  </si>
  <si>
    <t>W-11702</t>
  </si>
  <si>
    <t>Las muestras son entregadas para analisis el 20-11-25.</t>
  </si>
  <si>
    <t>W-11703</t>
  </si>
  <si>
    <t>W-11704</t>
  </si>
  <si>
    <t>W-11705</t>
  </si>
  <si>
    <t>W-11706</t>
  </si>
  <si>
    <t>W-11707</t>
  </si>
  <si>
    <t>W-11708</t>
  </si>
  <si>
    <t>W-4298</t>
  </si>
  <si>
    <t xml:space="preserve">Remedios </t>
  </si>
  <si>
    <t>W-5127</t>
  </si>
  <si>
    <t>W-5128</t>
  </si>
  <si>
    <t>W-5129</t>
  </si>
  <si>
    <t>W-5130</t>
  </si>
  <si>
    <t>W-5842</t>
  </si>
  <si>
    <t>W-5843</t>
  </si>
  <si>
    <t>W-5844</t>
  </si>
  <si>
    <t>W-5845</t>
  </si>
  <si>
    <t>W-6142</t>
  </si>
  <si>
    <t>W-6143</t>
  </si>
  <si>
    <t>W-6144</t>
  </si>
  <si>
    <t>W-6145</t>
  </si>
  <si>
    <t>W-6146</t>
  </si>
  <si>
    <t>W-7073</t>
  </si>
  <si>
    <t>W-7074</t>
  </si>
  <si>
    <t>W-7075</t>
  </si>
  <si>
    <t>W-7076</t>
  </si>
  <si>
    <t>W-7077</t>
  </si>
  <si>
    <t>W-11443</t>
  </si>
  <si>
    <t>Se toma duplicado. Se envian muestras análisis el 18-11-25</t>
  </si>
  <si>
    <t>W-11444</t>
  </si>
  <si>
    <t>Se toma duplicado</t>
  </si>
  <si>
    <t>W-11445</t>
  </si>
  <si>
    <t>W-11446</t>
  </si>
  <si>
    <t>W-11447</t>
  </si>
  <si>
    <t>W-11448</t>
  </si>
  <si>
    <t>W-11449</t>
  </si>
  <si>
    <t>W-11450</t>
  </si>
  <si>
    <t>El observador reporta que se daño el embudo. Se envia nuevo embudo para reemplazar</t>
  </si>
  <si>
    <t>W-11451</t>
  </si>
  <si>
    <t>W-11452</t>
  </si>
  <si>
    <t>W-11453</t>
  </si>
  <si>
    <t>W-11454</t>
  </si>
  <si>
    <t>W-11455</t>
  </si>
  <si>
    <t>W-11456</t>
  </si>
  <si>
    <t>W-11457</t>
  </si>
  <si>
    <t>W-11458</t>
  </si>
  <si>
    <t>W-11459</t>
  </si>
  <si>
    <t>W-11460</t>
  </si>
  <si>
    <t>W-11461</t>
  </si>
  <si>
    <t>W-4272</t>
  </si>
  <si>
    <t xml:space="preserve">Chita </t>
  </si>
  <si>
    <t>W-4273</t>
  </si>
  <si>
    <t>W-4274</t>
  </si>
  <si>
    <t>W-5711</t>
  </si>
  <si>
    <t>W-5712</t>
  </si>
  <si>
    <t>W-5713</t>
  </si>
  <si>
    <t>W-5714</t>
  </si>
  <si>
    <t>W-5715</t>
  </si>
  <si>
    <t>W-5716</t>
  </si>
  <si>
    <t>W-5717</t>
  </si>
  <si>
    <t>W-5718</t>
  </si>
  <si>
    <t>W-6157</t>
  </si>
  <si>
    <t>W-6158</t>
  </si>
  <si>
    <t>W-6159</t>
  </si>
  <si>
    <t>W-6160</t>
  </si>
  <si>
    <t>W-6161</t>
  </si>
  <si>
    <t>W-6162</t>
  </si>
  <si>
    <t>W-6992</t>
  </si>
  <si>
    <t>W-6993</t>
  </si>
  <si>
    <t>W-6994</t>
  </si>
  <si>
    <t>W-6995</t>
  </si>
  <si>
    <t>W-6996</t>
  </si>
  <si>
    <t>----- se suspende</t>
  </si>
  <si>
    <t>se suspende</t>
  </si>
  <si>
    <t xml:space="preserve">Puerto Wilches </t>
  </si>
  <si>
    <t>W-4275</t>
  </si>
  <si>
    <t>W-4276</t>
  </si>
  <si>
    <t>W-5007</t>
  </si>
  <si>
    <t>W-5846</t>
  </si>
  <si>
    <t>W-5847</t>
  </si>
  <si>
    <t>W-5848</t>
  </si>
  <si>
    <t>W-5849</t>
  </si>
  <si>
    <t>W-5850</t>
  </si>
  <si>
    <t xml:space="preserve">San Pablo </t>
  </si>
  <si>
    <t>W-4277</t>
  </si>
  <si>
    <t>W-5008</t>
  </si>
  <si>
    <t>W-5009</t>
  </si>
  <si>
    <t>W-5010</t>
  </si>
  <si>
    <t>W-5851</t>
  </si>
  <si>
    <t>W-5852</t>
  </si>
  <si>
    <t>W-5853</t>
  </si>
  <si>
    <t>W-5854</t>
  </si>
  <si>
    <t>W-5855</t>
  </si>
  <si>
    <t xml:space="preserve">Sogamoso </t>
  </si>
  <si>
    <t>W-4278</t>
  </si>
  <si>
    <t>W-4279</t>
  </si>
  <si>
    <t>W-5011</t>
  </si>
  <si>
    <t>W-5012</t>
  </si>
  <si>
    <t>W-5856</t>
  </si>
  <si>
    <t>W-5857</t>
  </si>
  <si>
    <t>W-5858</t>
  </si>
  <si>
    <t>W-5859</t>
  </si>
  <si>
    <t>W-5860</t>
  </si>
  <si>
    <t>W-4296</t>
  </si>
  <si>
    <t xml:space="preserve">Puerto Berrio </t>
  </si>
  <si>
    <t>W-4297</t>
  </si>
  <si>
    <t>W-4270</t>
  </si>
  <si>
    <t>W-5861</t>
  </si>
  <si>
    <t>W-5862</t>
  </si>
  <si>
    <t>W-5863</t>
  </si>
  <si>
    <t>W-5864</t>
  </si>
  <si>
    <t>W-5865</t>
  </si>
  <si>
    <t>W-5866</t>
  </si>
  <si>
    <t>W-5867</t>
  </si>
  <si>
    <t>W-5868</t>
  </si>
  <si>
    <r>
      <rPr>
        <sz val="11"/>
        <rFont val="Calibri"/>
        <family val="1"/>
      </rPr>
      <t>W-6147</t>
    </r>
  </si>
  <si>
    <t xml:space="preserve">La muestra tiene duplicado. El contenido del frasco es de mas de la mitad. </t>
  </si>
  <si>
    <t>W-5869</t>
  </si>
  <si>
    <t>Puerto Carreño</t>
  </si>
  <si>
    <t>W-6373</t>
  </si>
  <si>
    <t>Envian duplicado</t>
  </si>
  <si>
    <t>W-6374</t>
  </si>
  <si>
    <t>W-6375</t>
  </si>
  <si>
    <t>W-6376</t>
  </si>
  <si>
    <r>
      <rPr>
        <sz val="11"/>
        <rFont val="Calibri"/>
        <family val="1"/>
      </rPr>
      <t>W-6268</t>
    </r>
  </si>
  <si>
    <r>
      <rPr>
        <sz val="10"/>
        <rFont val="Calibri"/>
        <family val="1"/>
      </rPr>
      <t>W-6269</t>
    </r>
  </si>
  <si>
    <r>
      <rPr>
        <sz val="10"/>
        <rFont val="Calibri"/>
        <family val="1"/>
      </rPr>
      <t>W-6270</t>
    </r>
  </si>
  <si>
    <r>
      <rPr>
        <sz val="10"/>
        <rFont val="Calibri"/>
        <family val="1"/>
      </rPr>
      <t>W-6271</t>
    </r>
  </si>
  <si>
    <t>W-7024</t>
  </si>
  <si>
    <t>W-7857</t>
  </si>
  <si>
    <t>W-7858</t>
  </si>
  <si>
    <t>W-7859</t>
  </si>
  <si>
    <t>W-7860</t>
  </si>
  <si>
    <t>W-7861</t>
  </si>
  <si>
    <t>W-7862</t>
  </si>
  <si>
    <t>W-7863</t>
  </si>
  <si>
    <t>W-7864</t>
  </si>
  <si>
    <t>W-7865</t>
  </si>
  <si>
    <t>W-11462</t>
  </si>
  <si>
    <t>W-11463</t>
  </si>
  <si>
    <t>W-11464</t>
  </si>
  <si>
    <t>W-11465</t>
  </si>
  <si>
    <t>W-11466</t>
  </si>
  <si>
    <t>frasco con contenido menos de la mitad</t>
  </si>
  <si>
    <t>W-11467</t>
  </si>
  <si>
    <t>W-11468</t>
  </si>
  <si>
    <t>W-11469</t>
  </si>
  <si>
    <t>W-11470</t>
  </si>
  <si>
    <t>W-11471</t>
  </si>
  <si>
    <t>W-11472</t>
  </si>
  <si>
    <t>W-93067</t>
  </si>
  <si>
    <t xml:space="preserve">Barranquilla </t>
  </si>
  <si>
    <t>W-93068</t>
  </si>
  <si>
    <t>W-93069</t>
  </si>
  <si>
    <t>No se registra precipitación para el mes de mayo</t>
  </si>
  <si>
    <t>W-93070</t>
  </si>
  <si>
    <t>Muestra con algo de sedimento.</t>
  </si>
  <si>
    <t>W-93071</t>
  </si>
  <si>
    <t>W-93072</t>
  </si>
  <si>
    <t>W-93073</t>
  </si>
  <si>
    <t>W-93074</t>
  </si>
  <si>
    <t>W-93075</t>
  </si>
  <si>
    <t>Para los meses de diciembre del 2023 y enero del 2024 no se presentó precipitación.</t>
  </si>
  <si>
    <t>W-93087</t>
  </si>
  <si>
    <t>Leticia</t>
  </si>
  <si>
    <t>W-93088</t>
  </si>
  <si>
    <t>W-93089</t>
  </si>
  <si>
    <t>W-93090</t>
  </si>
  <si>
    <t>W-93091</t>
  </si>
  <si>
    <t xml:space="preserve">Para este mes llegó son frasco de 30 mL por lo que se llena un nuevo frasco con el agua del frasco de muestra de 1000 ml. </t>
  </si>
  <si>
    <t>W-93092</t>
  </si>
  <si>
    <t>W-93093</t>
  </si>
  <si>
    <t>W-93094</t>
  </si>
  <si>
    <t>W-93098</t>
  </si>
  <si>
    <t>W-93099</t>
  </si>
  <si>
    <t>W-93095</t>
  </si>
  <si>
    <t>W-93096</t>
  </si>
  <si>
    <t>W-93097</t>
  </si>
  <si>
    <t>W-101949</t>
  </si>
  <si>
    <t>W-101950</t>
  </si>
  <si>
    <t>W-101951</t>
  </si>
  <si>
    <t>W-101952</t>
  </si>
  <si>
    <t>W-101953</t>
  </si>
  <si>
    <t>W-101954</t>
  </si>
  <si>
    <t>W-101955</t>
  </si>
  <si>
    <t>W-101956</t>
  </si>
  <si>
    <t>W-101957</t>
  </si>
  <si>
    <t>W-101958</t>
  </si>
  <si>
    <t>W-101959</t>
  </si>
  <si>
    <t>W-101960</t>
  </si>
  <si>
    <t>W-101961</t>
  </si>
  <si>
    <t>W-101962</t>
  </si>
  <si>
    <t>W-101963</t>
  </si>
  <si>
    <t>Asomadera</t>
  </si>
  <si>
    <t>4,799167</t>
  </si>
  <si>
    <t>-75,414722</t>
  </si>
  <si>
    <t>RESULTADOS ENTREGADOS POR CARDER</t>
  </si>
  <si>
    <t>4,799168</t>
  </si>
  <si>
    <t>-75,414723</t>
  </si>
  <si>
    <t>4,799169</t>
  </si>
  <si>
    <t>-75,414724</t>
  </si>
  <si>
    <t>4,799170</t>
  </si>
  <si>
    <t>-75,414725</t>
  </si>
  <si>
    <t>4,799171</t>
  </si>
  <si>
    <t>-75,414726</t>
  </si>
  <si>
    <t>4,799172</t>
  </si>
  <si>
    <t>-75,414727</t>
  </si>
  <si>
    <t>4,799173</t>
  </si>
  <si>
    <t>-75,414728</t>
  </si>
  <si>
    <t>2-3</t>
  </si>
  <si>
    <t>4,799174</t>
  </si>
  <si>
    <t>-75,414729</t>
  </si>
  <si>
    <t>4,799175</t>
  </si>
  <si>
    <t>-75,414730</t>
  </si>
  <si>
    <t>4,799176</t>
  </si>
  <si>
    <t>-75,414731</t>
  </si>
  <si>
    <t>4,799177</t>
  </si>
  <si>
    <t>-75,414732</t>
  </si>
  <si>
    <t>4,799178</t>
  </si>
  <si>
    <t>-75,414733</t>
  </si>
  <si>
    <t>4,799179</t>
  </si>
  <si>
    <t>-75,414734</t>
  </si>
  <si>
    <t>4,799180</t>
  </si>
  <si>
    <t>-75,414735</t>
  </si>
  <si>
    <t>4,799181</t>
  </si>
  <si>
    <t>-75,414736</t>
  </si>
  <si>
    <t>1-2</t>
  </si>
  <si>
    <t>4,799182</t>
  </si>
  <si>
    <t>-75,414737</t>
  </si>
  <si>
    <t>4,799183</t>
  </si>
  <si>
    <t>-75,414738</t>
  </si>
  <si>
    <t>4,799184</t>
  </si>
  <si>
    <t>-75,414739</t>
  </si>
  <si>
    <t>4,799185</t>
  </si>
  <si>
    <t>-75,414740</t>
  </si>
  <si>
    <t>4,799186</t>
  </si>
  <si>
    <t>-75,414741</t>
  </si>
  <si>
    <t>4,799187</t>
  </si>
  <si>
    <t>-75,414742</t>
  </si>
  <si>
    <t>4,799188</t>
  </si>
  <si>
    <t>-75,414743</t>
  </si>
  <si>
    <t>4,799189</t>
  </si>
  <si>
    <t>-75,414744</t>
  </si>
  <si>
    <t>4,799190</t>
  </si>
  <si>
    <t>-75,414745</t>
  </si>
  <si>
    <t>4,799191</t>
  </si>
  <si>
    <t>-75,414746</t>
  </si>
  <si>
    <t>W-11679</t>
  </si>
  <si>
    <t>En el mes de junio, las estación entra a hacer parte de la RNI. Las muestras son entregadas para analisis el 20-11-25.</t>
  </si>
  <si>
    <t>W-11680</t>
  </si>
  <si>
    <t>W-11681</t>
  </si>
  <si>
    <t>W-11682</t>
  </si>
  <si>
    <t>W-11683</t>
  </si>
  <si>
    <t>W-11684</t>
  </si>
  <si>
    <t>W-11685</t>
  </si>
  <si>
    <t>W-11686</t>
  </si>
  <si>
    <t>W-11687</t>
  </si>
  <si>
    <t>W-11688</t>
  </si>
  <si>
    <t>W-11689</t>
  </si>
  <si>
    <t>Landazuri</t>
  </si>
  <si>
    <t>frasco con contendio mas de la mitad. Las muestras son entregadas para analisis el 20-11-25.</t>
  </si>
  <si>
    <t>Tres Esquinas</t>
  </si>
  <si>
    <t>0,7375</t>
  </si>
  <si>
    <t>-75,236111</t>
  </si>
  <si>
    <t>W-11695</t>
  </si>
  <si>
    <t>frasco con contendio mas de la mitad. Las muestras son entregadas para analisis el 20-11-25. La estacion se activa el 27/09/2024</t>
  </si>
  <si>
    <t>W-11696</t>
  </si>
  <si>
    <t>W-11697</t>
  </si>
  <si>
    <t>W-11698</t>
  </si>
  <si>
    <t>W-11699</t>
  </si>
  <si>
    <t>W-11700</t>
  </si>
  <si>
    <t>W-11701</t>
  </si>
  <si>
    <t>W-11690</t>
  </si>
  <si>
    <t>La estacion inicia muestreo el 19/03/2025. Las muestras son entregadas para analisis el 20-11-25.</t>
  </si>
  <si>
    <t>W-11691</t>
  </si>
  <si>
    <t>W-11692</t>
  </si>
  <si>
    <t>W-11693</t>
  </si>
  <si>
    <t>W-11694</t>
  </si>
  <si>
    <t>ID</t>
  </si>
  <si>
    <t>SABANA DE DATOS RED NACIONAL DE ISOTOPOS EN LA PRECIPITACIÓN
Instituto de Hidrología, Meteorología y Estudios Ambientales 
Subdirección de Hidrología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</si>
</sst>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00"/>
    <numFmt numFmtId="165" formatCode="0.0"/>
    <numFmt numFmtId="166" formatCode="yyyy\-mm\-dd;@"/>
    <numFmt numFmtId="167" formatCode="yyyy\-mm\-dd"/>
    <numFmt numFmtId="168" formatCode="yyyy\-mm\-dd\ hh:mm;@"/>
    <numFmt numFmtId="169" formatCode="dd/mm/yy;@"/>
  </numFmts>
  <fonts count="19" x14ac:knownFonts="1">
    <font>
      <sz val="11"/>
      <color theme="1"/>
      <name val="Calibri"/>
      <family val="2"/>
      <scheme val="minor"/>
    </font>
    <font>
      <sz val="11"/>
      <color rgb="FF3F3F76"/>
      <name val="Calibri"/>
      <family val="2"/>
      <scheme val="minor"/>
    </font>
    <font>
      <sz val="11"/>
      <color rgb="FFFF0000"/>
      <name val="Calibri"/>
      <family val="2"/>
      <scheme val="minor"/>
    </font>
    <font>
      <sz val="11"/>
      <color theme="1"/>
      <name val="Arial"/>
      <family val="2"/>
    </font>
    <font>
      <sz val="11"/>
      <name val="Arial"/>
      <family val="2"/>
    </font>
    <font>
      <sz val="11"/>
      <color rgb="FF000000"/>
      <name val="Calibri"/>
      <family val="2"/>
    </font>
    <font>
      <sz val="11"/>
      <color theme="9" tint="0.39997558519241921"/>
      <name val="Calibri"/>
      <family val="2"/>
      <scheme val="minor"/>
    </font>
    <font>
      <sz val="11"/>
      <name val="Calibri"/>
      <family val="2"/>
      <scheme val="minor"/>
    </font>
    <font>
      <sz val="11"/>
      <name val="Calibri"/>
      <family val="2"/>
    </font>
    <font>
      <sz val="11"/>
      <color rgb="FF00B050"/>
      <name val="Calibri"/>
      <family val="2"/>
      <scheme val="minor"/>
    </font>
    <font>
      <sz val="9.5"/>
      <name val="Calibri"/>
      <family val="1"/>
    </font>
    <font>
      <sz val="10"/>
      <name val="Arial"/>
      <family val="2"/>
    </font>
    <font>
      <sz val="10"/>
      <name val="Calibri"/>
      <family val="1"/>
    </font>
    <font>
      <sz val="11"/>
      <name val="Calibri"/>
      <family val="1"/>
    </font>
    <font>
      <sz val="11"/>
      <name val="Times New Roman"/>
      <family val="1"/>
    </font>
    <font>
      <sz val="11"/>
      <name val="Arial Narrow"/>
      <family val="2"/>
    </font>
    <font>
      <sz val="8"/>
      <name val="Calibri"/>
      <family val="2"/>
      <scheme val="minor"/>
    </font>
    <font>
      <b/>
      <sz val="16"/>
      <color theme="1"/>
      <name val="Verdana"/>
      <family val="2"/>
    </font>
    <font>
      <sz val="11"/>
      <name val="Verdana"/>
      <family val="2"/>
    </font>
  </fonts>
  <fills count="4">
    <fill>
      <patternFill patternType="none"/>
    </fill>
    <fill>
      <patternFill patternType="gray125"/>
    </fill>
    <fill>
      <patternFill patternType="solid">
        <fgColor rgb="FFFFCC99"/>
      </patternFill>
    </fill>
    <fill>
      <patternFill patternType="solid">
        <fgColor theme="8" tint="0.59999389629810485"/>
        <bgColor indexed="64"/>
      </patternFill>
    </fill>
  </fills>
  <borders count="5">
    <border>
      <left/>
      <right/>
      <top/>
      <bottom/>
      <diagonal/>
    </border>
    <border>
      <left style="thin">
        <color rgb="FF7F7F7F"/>
      </left>
      <right style="thin">
        <color rgb="FF7F7F7F"/>
      </right>
      <top style="thin">
        <color rgb="FF7F7F7F"/>
      </top>
      <bottom style="thin">
        <color rgb="FF7F7F7F"/>
      </bottom>
      <diagonal/>
    </border>
    <border>
      <left style="medium">
        <color indexed="64"/>
      </left>
      <right style="thin">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s>
  <cellStyleXfs count="3">
    <xf numFmtId="0" fontId="0" fillId="0" borderId="0"/>
    <xf numFmtId="0" fontId="1" fillId="2" borderId="1" applyNumberFormat="0" applyAlignment="0" applyProtection="0"/>
    <xf numFmtId="0" fontId="5" fillId="0" borderId="0"/>
  </cellStyleXfs>
  <cellXfs count="59">
    <xf numFmtId="0" fontId="0" fillId="0" borderId="0" xfId="0"/>
    <xf numFmtId="0" fontId="7" fillId="0" borderId="0" xfId="0" applyFont="1"/>
    <xf numFmtId="165" fontId="7" fillId="0" borderId="0" xfId="1" applyNumberFormat="1" applyFont="1" applyFill="1" applyBorder="1" applyAlignment="1" applyProtection="1">
      <alignment horizontal="center" vertical="top"/>
      <protection locked="0"/>
    </xf>
    <xf numFmtId="0" fontId="4" fillId="0" borderId="0" xfId="0" applyFont="1" applyFill="1" applyAlignment="1">
      <alignment vertical="center"/>
    </xf>
    <xf numFmtId="0" fontId="4" fillId="0" borderId="0" xfId="0" applyFont="1" applyFill="1" applyAlignment="1">
      <alignment horizontal="center" vertical="center"/>
    </xf>
    <xf numFmtId="164" fontId="4" fillId="0" borderId="0" xfId="0" applyNumberFormat="1" applyFont="1" applyFill="1" applyAlignment="1">
      <alignment horizontal="center" vertical="center"/>
    </xf>
    <xf numFmtId="166" fontId="7" fillId="0" borderId="0" xfId="0" applyNumberFormat="1" applyFont="1" applyFill="1" applyAlignment="1">
      <alignment horizontal="center"/>
    </xf>
    <xf numFmtId="1" fontId="4" fillId="0" borderId="0" xfId="0" applyNumberFormat="1" applyFont="1" applyFill="1" applyAlignment="1">
      <alignment horizontal="center" vertical="center"/>
    </xf>
    <xf numFmtId="165" fontId="4" fillId="0" borderId="0" xfId="0" applyNumberFormat="1" applyFont="1" applyFill="1" applyAlignment="1">
      <alignment horizontal="center" vertical="center"/>
    </xf>
    <xf numFmtId="0" fontId="4" fillId="0" borderId="0" xfId="0" applyFont="1" applyFill="1" applyAlignment="1">
      <alignment horizontal="left" vertical="center"/>
    </xf>
    <xf numFmtId="0" fontId="7" fillId="0" borderId="0" xfId="0" applyFont="1" applyFill="1"/>
    <xf numFmtId="0" fontId="0" fillId="0" borderId="0" xfId="0" applyFill="1"/>
    <xf numFmtId="2" fontId="4" fillId="0" borderId="0" xfId="0" applyNumberFormat="1" applyFont="1" applyFill="1" applyAlignment="1">
      <alignment horizontal="center" vertical="center"/>
    </xf>
    <xf numFmtId="2" fontId="4" fillId="0" borderId="0" xfId="0" applyNumberFormat="1" applyFont="1" applyFill="1" applyAlignment="1">
      <alignment horizontal="center"/>
    </xf>
    <xf numFmtId="0" fontId="4" fillId="0" borderId="0" xfId="0" applyFont="1" applyFill="1" applyAlignment="1">
      <alignment horizontal="center" vertical="center" wrapText="1"/>
    </xf>
    <xf numFmtId="0" fontId="7" fillId="0" borderId="0" xfId="0" applyFont="1" applyFill="1" applyAlignment="1">
      <alignment horizontal="center"/>
    </xf>
    <xf numFmtId="164" fontId="7" fillId="0" borderId="0" xfId="0" applyNumberFormat="1" applyFont="1" applyFill="1" applyAlignment="1">
      <alignment horizontal="center"/>
    </xf>
    <xf numFmtId="164" fontId="4" fillId="0" borderId="0" xfId="0" applyNumberFormat="1" applyFont="1" applyFill="1" applyAlignment="1">
      <alignment horizontal="center"/>
    </xf>
    <xf numFmtId="0" fontId="4" fillId="0" borderId="0" xfId="0" applyFont="1" applyFill="1" applyAlignment="1">
      <alignment horizontal="center"/>
    </xf>
    <xf numFmtId="49" fontId="4" fillId="0" borderId="0" xfId="0" applyNumberFormat="1" applyFont="1" applyFill="1" applyAlignment="1">
      <alignment horizontal="center" vertical="center"/>
    </xf>
    <xf numFmtId="167" fontId="4" fillId="0" borderId="0" xfId="0" applyNumberFormat="1" applyFont="1" applyFill="1" applyAlignment="1">
      <alignment horizontal="center" vertical="center"/>
    </xf>
    <xf numFmtId="0" fontId="7" fillId="0" borderId="0" xfId="0" quotePrefix="1" applyFont="1" applyFill="1" applyAlignment="1">
      <alignment horizontal="center"/>
    </xf>
    <xf numFmtId="2" fontId="14" fillId="0" borderId="0" xfId="0" applyNumberFormat="1" applyFont="1" applyFill="1" applyAlignment="1">
      <alignment horizontal="center"/>
    </xf>
    <xf numFmtId="168" fontId="4" fillId="0" borderId="0" xfId="0" applyNumberFormat="1" applyFont="1" applyFill="1" applyAlignment="1">
      <alignment horizontal="center" vertical="center"/>
    </xf>
    <xf numFmtId="0" fontId="8" fillId="0" borderId="0" xfId="2" applyFont="1" applyFill="1" applyAlignment="1">
      <alignment horizontal="center"/>
    </xf>
    <xf numFmtId="0" fontId="4" fillId="0" borderId="0" xfId="0" quotePrefix="1" applyFont="1" applyFill="1" applyAlignment="1">
      <alignment horizontal="center" vertical="center"/>
    </xf>
    <xf numFmtId="2" fontId="4" fillId="0" borderId="0" xfId="0" applyNumberFormat="1" applyFont="1" applyFill="1" applyAlignment="1">
      <alignment horizontal="left" vertical="center"/>
    </xf>
    <xf numFmtId="0" fontId="7" fillId="0" borderId="0" xfId="0" applyFont="1" applyFill="1" applyAlignment="1">
      <alignment horizontal="center" vertical="center"/>
    </xf>
    <xf numFmtId="165" fontId="4" fillId="0" borderId="0" xfId="0" quotePrefix="1" applyNumberFormat="1" applyFont="1" applyFill="1" applyAlignment="1">
      <alignment horizontal="center" vertical="center"/>
    </xf>
    <xf numFmtId="1" fontId="4" fillId="0" borderId="0" xfId="0" applyNumberFormat="1" applyFont="1" applyFill="1" applyAlignment="1">
      <alignment horizontal="center"/>
    </xf>
    <xf numFmtId="2" fontId="4" fillId="0" borderId="0" xfId="0" quotePrefix="1" applyNumberFormat="1" applyFont="1" applyFill="1" applyAlignment="1">
      <alignment horizontal="center" vertical="center"/>
    </xf>
    <xf numFmtId="2" fontId="7" fillId="0" borderId="0" xfId="0" applyNumberFormat="1" applyFont="1" applyFill="1" applyAlignment="1">
      <alignment horizontal="center"/>
    </xf>
    <xf numFmtId="0" fontId="11" fillId="0" borderId="0" xfId="0" applyFont="1" applyFill="1" applyAlignment="1">
      <alignment horizontal="center"/>
    </xf>
    <xf numFmtId="0" fontId="11" fillId="0" borderId="0" xfId="0" quotePrefix="1" applyFont="1" applyFill="1" applyAlignment="1">
      <alignment horizontal="center"/>
    </xf>
    <xf numFmtId="164" fontId="4" fillId="0" borderId="0" xfId="0" applyNumberFormat="1" applyFont="1" applyFill="1" applyAlignment="1">
      <alignment horizontal="center" vertical="center" wrapText="1"/>
    </xf>
    <xf numFmtId="165" fontId="7" fillId="0" borderId="0" xfId="0" applyNumberFormat="1" applyFont="1" applyFill="1" applyAlignment="1">
      <alignment horizontal="center" vertical="center"/>
    </xf>
    <xf numFmtId="0" fontId="11" fillId="0" borderId="0" xfId="0" applyFont="1" applyFill="1" applyAlignment="1">
      <alignment horizontal="left" vertical="center"/>
    </xf>
    <xf numFmtId="2" fontId="7" fillId="0" borderId="0" xfId="0" applyNumberFormat="1" applyFont="1" applyFill="1" applyAlignment="1">
      <alignment horizontal="center" vertical="center"/>
    </xf>
    <xf numFmtId="2" fontId="7" fillId="0" borderId="0" xfId="0" applyNumberFormat="1" applyFont="1" applyFill="1" applyAlignment="1">
      <alignment horizontal="left" vertical="center"/>
    </xf>
    <xf numFmtId="169" fontId="11" fillId="0" borderId="0" xfId="0" applyNumberFormat="1" applyFont="1" applyFill="1" applyAlignment="1">
      <alignment horizontal="center" vertical="center"/>
    </xf>
    <xf numFmtId="0" fontId="15" fillId="0" borderId="0" xfId="0" applyFont="1" applyFill="1"/>
    <xf numFmtId="0" fontId="4" fillId="0" borderId="0" xfId="0" applyFont="1" applyFill="1" applyAlignment="1">
      <alignment horizontal="left" vertical="center" wrapText="1"/>
    </xf>
    <xf numFmtId="0" fontId="8" fillId="0" borderId="0" xfId="0" applyFont="1" applyFill="1" applyAlignment="1">
      <alignment horizontal="center"/>
    </xf>
    <xf numFmtId="0" fontId="11" fillId="0" borderId="0" xfId="0" applyFont="1" applyFill="1" applyAlignment="1">
      <alignment horizontal="center" vertical="center"/>
    </xf>
    <xf numFmtId="0" fontId="14" fillId="0" borderId="0" xfId="0" applyFont="1" applyFill="1" applyAlignment="1">
      <alignment horizontal="center"/>
    </xf>
    <xf numFmtId="166" fontId="4" fillId="0" borderId="0" xfId="0" applyNumberFormat="1" applyFont="1" applyFill="1" applyAlignment="1">
      <alignment horizontal="center" vertical="center"/>
    </xf>
    <xf numFmtId="0" fontId="7" fillId="0" borderId="0" xfId="0" applyFont="1" applyFill="1" applyAlignment="1">
      <alignment horizontal="left"/>
    </xf>
    <xf numFmtId="0" fontId="0" fillId="0" borderId="0" xfId="0" applyFill="1" applyAlignment="1">
      <alignment horizontal="left"/>
    </xf>
    <xf numFmtId="0" fontId="6" fillId="0" borderId="0" xfId="0" applyFont="1" applyFill="1"/>
    <xf numFmtId="0" fontId="9" fillId="0" borderId="0" xfId="0" applyFont="1" applyFill="1"/>
    <xf numFmtId="0" fontId="2" fillId="0" borderId="0" xfId="0" applyFont="1" applyFill="1"/>
    <xf numFmtId="2" fontId="3" fillId="0" borderId="0" xfId="0" applyNumberFormat="1" applyFont="1" applyFill="1" applyAlignment="1">
      <alignment horizontal="center"/>
    </xf>
    <xf numFmtId="14" fontId="4" fillId="0" borderId="0" xfId="0" applyNumberFormat="1" applyFont="1" applyFill="1" applyAlignment="1">
      <alignment horizontal="center" vertical="center"/>
    </xf>
    <xf numFmtId="0" fontId="8" fillId="0" borderId="0" xfId="0" applyFont="1" applyFill="1" applyAlignment="1">
      <alignment horizontal="center" vertical="center"/>
    </xf>
    <xf numFmtId="1" fontId="17" fillId="0" borderId="3" xfId="0" applyNumberFormat="1" applyFont="1" applyBorder="1" applyAlignment="1">
      <alignment horizontal="center" vertical="center" wrapText="1"/>
    </xf>
    <xf numFmtId="1" fontId="17" fillId="0" borderId="4" xfId="0" applyNumberFormat="1" applyFont="1" applyBorder="1" applyAlignment="1">
      <alignment horizontal="center" vertical="center" wrapText="1"/>
    </xf>
    <xf numFmtId="0" fontId="18" fillId="3" borderId="2" xfId="0" applyFont="1" applyFill="1" applyBorder="1" applyAlignment="1">
      <alignment horizontal="center" vertical="center" wrapText="1"/>
    </xf>
    <xf numFmtId="0" fontId="7" fillId="0" borderId="0" xfId="0" applyFont="1" applyFill="1" applyAlignment="1">
      <alignment horizontal="center" vertical="center" wrapText="1"/>
    </xf>
    <xf numFmtId="0" fontId="0" fillId="0" borderId="0" xfId="0" applyFill="1" applyAlignment="1">
      <alignment horizontal="center" vertical="center" wrapText="1"/>
    </xf>
  </cellXfs>
  <cellStyles count="3">
    <cellStyle name="Entrada" xfId="1" builtinId="20"/>
    <cellStyle name="Normal" xfId="0" builtinId="0"/>
    <cellStyle name="Normal 3" xfId="2" xr:uid="{367251FF-82AE-4A6D-A2A5-A13C17A38937}"/>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B60A9D"/>
      <color rgb="FFCC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2079626</xdr:colOff>
      <xdr:row>0</xdr:row>
      <xdr:rowOff>63500</xdr:rowOff>
    </xdr:from>
    <xdr:to>
      <xdr:col>2</xdr:col>
      <xdr:colOff>165136</xdr:colOff>
      <xdr:row>0</xdr:row>
      <xdr:rowOff>1724060</xdr:rowOff>
    </xdr:to>
    <xdr:pic>
      <xdr:nvPicPr>
        <xdr:cNvPr id="2" name="Imagen 1">
          <a:extLst>
            <a:ext uri="{FF2B5EF4-FFF2-40B4-BE49-F238E27FC236}">
              <a16:creationId xmlns:a16="http://schemas.microsoft.com/office/drawing/2014/main" id="{1D82C603-1C15-47CA-8DEA-40294272B55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79626" y="254000"/>
          <a:ext cx="1491650" cy="142688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A933F1-3E8C-493D-AE4F-5B99CC4774A8}">
  <dimension ref="A1:X2075"/>
  <sheetViews>
    <sheetView tabSelected="1" zoomScale="60" zoomScaleNormal="60" workbookViewId="0">
      <pane ySplit="2" topLeftCell="A66" activePane="bottomLeft" state="frozen"/>
      <selection pane="bottomLeft" activeCell="J80" sqref="J80"/>
    </sheetView>
  </sheetViews>
  <sheetFormatPr baseColWidth="10" defaultColWidth="9.109375" defaultRowHeight="14.4" x14ac:dyDescent="0.3"/>
  <cols>
    <col min="1" max="1" width="37.33203125" style="4" customWidth="1"/>
    <col min="2" max="2" width="12.33203125" style="4" customWidth="1"/>
    <col min="3" max="3" width="22" style="4" customWidth="1"/>
    <col min="4" max="4" width="26.33203125" style="4" customWidth="1"/>
    <col min="5" max="5" width="18.88671875" style="5" customWidth="1"/>
    <col min="6" max="6" width="13.109375" style="5" customWidth="1"/>
    <col min="7" max="7" width="10" style="4" customWidth="1"/>
    <col min="8" max="8" width="15" style="4" customWidth="1"/>
    <col min="9" max="9" width="12.5546875" style="4" customWidth="1"/>
    <col min="10" max="10" width="10.6640625" style="4" customWidth="1"/>
    <col min="11" max="11" width="20.44140625" style="4" customWidth="1"/>
    <col min="12" max="12" width="20.5546875" style="4" customWidth="1"/>
    <col min="13" max="13" width="20.109375" style="4" customWidth="1"/>
    <col min="14" max="14" width="14.6640625" style="4" customWidth="1"/>
    <col min="15" max="15" width="9.5546875" style="4" customWidth="1"/>
    <col min="16" max="16" width="15.109375" style="4" customWidth="1"/>
    <col min="17" max="17" width="16.5546875" style="4" bestFit="1" customWidth="1"/>
    <col min="18" max="18" width="68.88671875" style="9" customWidth="1"/>
    <col min="19" max="19" width="63.44140625" style="4" bestFit="1" customWidth="1"/>
    <col min="20" max="24" width="9.109375" style="1"/>
  </cols>
  <sheetData>
    <row r="1" spans="1:24" ht="150.6" customHeight="1" thickBot="1" x14ac:dyDescent="0.35">
      <c r="A1" s="54" t="s">
        <v>2487</v>
      </c>
      <c r="B1" s="55"/>
      <c r="C1" s="55"/>
      <c r="D1" s="55"/>
      <c r="E1" s="55"/>
      <c r="F1" s="55"/>
      <c r="G1" s="55"/>
      <c r="H1" s="55"/>
      <c r="I1" s="55"/>
      <c r="J1" s="55"/>
      <c r="K1" s="55"/>
      <c r="L1" s="55"/>
      <c r="M1" s="55"/>
      <c r="N1" s="55"/>
      <c r="O1" s="55"/>
      <c r="P1" s="55"/>
      <c r="Q1" s="55"/>
      <c r="R1" s="55"/>
      <c r="S1" s="55"/>
    </row>
    <row r="2" spans="1:24" s="58" customFormat="1" ht="103.5" customHeight="1" thickBot="1" x14ac:dyDescent="0.35">
      <c r="A2" s="56" t="s">
        <v>2486</v>
      </c>
      <c r="B2" s="56" t="s">
        <v>0</v>
      </c>
      <c r="C2" s="56" t="s">
        <v>1</v>
      </c>
      <c r="D2" s="56" t="s">
        <v>2</v>
      </c>
      <c r="E2" s="56" t="s">
        <v>3</v>
      </c>
      <c r="F2" s="56" t="s">
        <v>4</v>
      </c>
      <c r="G2" s="56" t="s">
        <v>5</v>
      </c>
      <c r="H2" s="56" t="s">
        <v>6</v>
      </c>
      <c r="I2" s="56" t="s">
        <v>7</v>
      </c>
      <c r="J2" s="56" t="s">
        <v>8</v>
      </c>
      <c r="K2" s="56" t="s">
        <v>9</v>
      </c>
      <c r="L2" s="56" t="s">
        <v>10</v>
      </c>
      <c r="M2" s="56" t="s">
        <v>11</v>
      </c>
      <c r="N2" s="56" t="s">
        <v>12</v>
      </c>
      <c r="O2" s="56" t="s">
        <v>13</v>
      </c>
      <c r="P2" s="56" t="s">
        <v>14</v>
      </c>
      <c r="Q2" s="56" t="s">
        <v>15</v>
      </c>
      <c r="R2" s="56" t="s">
        <v>16</v>
      </c>
      <c r="S2" s="56" t="s">
        <v>17</v>
      </c>
      <c r="T2" s="57"/>
      <c r="U2" s="57"/>
      <c r="V2" s="57"/>
      <c r="W2" s="57"/>
      <c r="X2" s="57"/>
    </row>
    <row r="3" spans="1:24" s="11" customFormat="1" x14ac:dyDescent="0.3">
      <c r="A3" s="4" t="str">
        <f t="shared" ref="A3:A66" si="0">D3&amp;"_"&amp;YEAR(M3)&amp;""&amp;MONTH(M3)</f>
        <v>Bogota_19717</v>
      </c>
      <c r="B3" s="15">
        <v>197107</v>
      </c>
      <c r="C3" s="4" t="str">
        <f>"BOG_01_"&amp;YEAR(K3)&amp;""&amp;MONTH(K3)</f>
        <v>BOG_01_19717</v>
      </c>
      <c r="D3" s="4" t="s">
        <v>18</v>
      </c>
      <c r="E3" s="16"/>
      <c r="F3" s="16"/>
      <c r="G3" s="15">
        <v>24</v>
      </c>
      <c r="H3" s="4">
        <v>4.7</v>
      </c>
      <c r="I3" s="4">
        <v>-74.166667000000004</v>
      </c>
      <c r="J3" s="4">
        <v>2550</v>
      </c>
      <c r="K3" s="6" t="s">
        <v>19</v>
      </c>
      <c r="L3" s="6" t="s">
        <v>20</v>
      </c>
      <c r="M3" s="6">
        <f t="shared" ref="M3:M66" si="1">K3+14</f>
        <v>26129</v>
      </c>
      <c r="N3" s="4">
        <f>YEAR(M3)</f>
        <v>1971</v>
      </c>
      <c r="O3" s="4">
        <f>(MONTH(M3))</f>
        <v>7</v>
      </c>
      <c r="P3" s="7">
        <f>L3-K3</f>
        <v>30</v>
      </c>
      <c r="Q3" s="14"/>
      <c r="R3" s="9" t="s">
        <v>21</v>
      </c>
      <c r="S3" s="15" t="s">
        <v>22</v>
      </c>
      <c r="T3" s="10"/>
      <c r="U3" s="10"/>
      <c r="V3" s="10"/>
      <c r="W3" s="10"/>
      <c r="X3" s="10"/>
    </row>
    <row r="4" spans="1:24" s="11" customFormat="1" x14ac:dyDescent="0.3">
      <c r="A4" s="4" t="str">
        <f t="shared" si="0"/>
        <v>Bogota_19718</v>
      </c>
      <c r="B4" s="15">
        <v>197108</v>
      </c>
      <c r="C4" s="4" t="str">
        <f t="shared" ref="C4:C67" si="2">"BOG_01_"&amp;YEAR(K4)&amp;""&amp;MONTH(K4)</f>
        <v>BOG_01_19718</v>
      </c>
      <c r="D4" s="4" t="s">
        <v>18</v>
      </c>
      <c r="E4" s="16"/>
      <c r="F4" s="16">
        <v>-11</v>
      </c>
      <c r="G4" s="15">
        <v>24.9</v>
      </c>
      <c r="H4" s="4">
        <v>4.7</v>
      </c>
      <c r="I4" s="4">
        <v>-74.166667000000004</v>
      </c>
      <c r="J4" s="4">
        <v>2550</v>
      </c>
      <c r="K4" s="6" t="s">
        <v>23</v>
      </c>
      <c r="L4" s="6" t="s">
        <v>24</v>
      </c>
      <c r="M4" s="6">
        <f t="shared" si="1"/>
        <v>26160</v>
      </c>
      <c r="N4" s="4">
        <f t="shared" ref="N4:N67" si="3">YEAR(M4)</f>
        <v>1971</v>
      </c>
      <c r="O4" s="4">
        <f t="shared" ref="O4:O67" si="4">(MONTH(M4))</f>
        <v>8</v>
      </c>
      <c r="P4" s="7">
        <f t="shared" ref="P4:P67" si="5">L4-K4</f>
        <v>30</v>
      </c>
      <c r="Q4" s="14"/>
      <c r="R4" s="9" t="s">
        <v>25</v>
      </c>
      <c r="S4" s="15" t="s">
        <v>26</v>
      </c>
      <c r="T4" s="10"/>
      <c r="U4" s="10"/>
      <c r="V4" s="10"/>
      <c r="W4" s="10"/>
      <c r="X4" s="10"/>
    </row>
    <row r="5" spans="1:24" s="11" customFormat="1" x14ac:dyDescent="0.3">
      <c r="A5" s="4" t="str">
        <f t="shared" si="0"/>
        <v>Bogota_19719</v>
      </c>
      <c r="B5" s="15">
        <v>197109</v>
      </c>
      <c r="C5" s="4" t="str">
        <f t="shared" si="2"/>
        <v>BOG_01_19719</v>
      </c>
      <c r="D5" s="4" t="s">
        <v>18</v>
      </c>
      <c r="E5" s="16"/>
      <c r="F5" s="16">
        <v>-10.07</v>
      </c>
      <c r="G5" s="15">
        <v>22.8</v>
      </c>
      <c r="H5" s="4">
        <v>4.7</v>
      </c>
      <c r="I5" s="4">
        <v>-74.166667000000004</v>
      </c>
      <c r="J5" s="4">
        <v>2550</v>
      </c>
      <c r="K5" s="6" t="s">
        <v>27</v>
      </c>
      <c r="L5" s="6" t="s">
        <v>28</v>
      </c>
      <c r="M5" s="6">
        <f t="shared" si="1"/>
        <v>26191</v>
      </c>
      <c r="N5" s="4">
        <f t="shared" si="3"/>
        <v>1971</v>
      </c>
      <c r="O5" s="4">
        <f t="shared" si="4"/>
        <v>9</v>
      </c>
      <c r="P5" s="7">
        <f t="shared" si="5"/>
        <v>29</v>
      </c>
      <c r="Q5" s="14"/>
      <c r="R5" s="9"/>
      <c r="S5" s="15" t="s">
        <v>26</v>
      </c>
      <c r="T5" s="10"/>
      <c r="U5" s="10"/>
      <c r="V5" s="10"/>
      <c r="W5" s="10"/>
      <c r="X5" s="10"/>
    </row>
    <row r="6" spans="1:24" s="11" customFormat="1" x14ac:dyDescent="0.3">
      <c r="A6" s="4" t="str">
        <f t="shared" si="0"/>
        <v>Bogota_197110</v>
      </c>
      <c r="B6" s="15">
        <v>197110</v>
      </c>
      <c r="C6" s="4" t="str">
        <f t="shared" si="2"/>
        <v>BOG_01_197110</v>
      </c>
      <c r="D6" s="4" t="s">
        <v>18</v>
      </c>
      <c r="E6" s="16"/>
      <c r="F6" s="16"/>
      <c r="G6" s="15">
        <v>20.3</v>
      </c>
      <c r="H6" s="4">
        <v>4.7</v>
      </c>
      <c r="I6" s="4">
        <v>-74.166667000000004</v>
      </c>
      <c r="J6" s="4">
        <v>2550</v>
      </c>
      <c r="K6" s="6" t="s">
        <v>29</v>
      </c>
      <c r="L6" s="6" t="s">
        <v>30</v>
      </c>
      <c r="M6" s="6">
        <f t="shared" si="1"/>
        <v>26221</v>
      </c>
      <c r="N6" s="4">
        <f t="shared" si="3"/>
        <v>1971</v>
      </c>
      <c r="O6" s="4">
        <f t="shared" si="4"/>
        <v>10</v>
      </c>
      <c r="P6" s="7">
        <f t="shared" si="5"/>
        <v>30</v>
      </c>
      <c r="Q6" s="14"/>
      <c r="R6" s="9"/>
      <c r="S6" s="15" t="s">
        <v>22</v>
      </c>
      <c r="T6" s="10"/>
      <c r="U6" s="10"/>
      <c r="V6" s="10"/>
      <c r="W6" s="10"/>
      <c r="X6" s="10"/>
    </row>
    <row r="7" spans="1:24" s="11" customFormat="1" x14ac:dyDescent="0.3">
      <c r="A7" s="4" t="str">
        <f t="shared" si="0"/>
        <v>Bogota_197111</v>
      </c>
      <c r="B7" s="15">
        <v>197111</v>
      </c>
      <c r="C7" s="4" t="str">
        <f t="shared" si="2"/>
        <v>BOG_01_197111</v>
      </c>
      <c r="D7" s="4" t="s">
        <v>18</v>
      </c>
      <c r="E7" s="16"/>
      <c r="F7" s="16">
        <v>-10.029999999999999</v>
      </c>
      <c r="G7" s="15">
        <v>18</v>
      </c>
      <c r="H7" s="4">
        <v>4.7</v>
      </c>
      <c r="I7" s="4">
        <v>-74.166667000000004</v>
      </c>
      <c r="J7" s="4">
        <v>2550</v>
      </c>
      <c r="K7" s="6" t="s">
        <v>31</v>
      </c>
      <c r="L7" s="6" t="s">
        <v>32</v>
      </c>
      <c r="M7" s="6">
        <f t="shared" si="1"/>
        <v>26252</v>
      </c>
      <c r="N7" s="4">
        <f t="shared" si="3"/>
        <v>1971</v>
      </c>
      <c r="O7" s="4">
        <f t="shared" si="4"/>
        <v>11</v>
      </c>
      <c r="P7" s="7">
        <f t="shared" si="5"/>
        <v>29</v>
      </c>
      <c r="Q7" s="14"/>
      <c r="R7" s="9"/>
      <c r="S7" s="15" t="s">
        <v>26</v>
      </c>
      <c r="T7" s="10"/>
      <c r="U7" s="10"/>
      <c r="V7" s="10"/>
      <c r="W7" s="10"/>
      <c r="X7" s="10"/>
    </row>
    <row r="8" spans="1:24" s="11" customFormat="1" x14ac:dyDescent="0.3">
      <c r="A8" s="4" t="str">
        <f t="shared" si="0"/>
        <v>Bogota_197112</v>
      </c>
      <c r="B8" s="15">
        <v>197112</v>
      </c>
      <c r="C8" s="4" t="str">
        <f t="shared" si="2"/>
        <v>BOG_01_197112</v>
      </c>
      <c r="D8" s="4" t="s">
        <v>18</v>
      </c>
      <c r="E8" s="16"/>
      <c r="F8" s="16">
        <v>-4.82</v>
      </c>
      <c r="G8" s="15">
        <v>18.8</v>
      </c>
      <c r="H8" s="4">
        <v>4.7</v>
      </c>
      <c r="I8" s="4">
        <v>-74.166667000000004</v>
      </c>
      <c r="J8" s="4">
        <v>2550</v>
      </c>
      <c r="K8" s="6" t="s">
        <v>33</v>
      </c>
      <c r="L8" s="6" t="s">
        <v>34</v>
      </c>
      <c r="M8" s="6">
        <f t="shared" si="1"/>
        <v>26282</v>
      </c>
      <c r="N8" s="4">
        <f t="shared" si="3"/>
        <v>1971</v>
      </c>
      <c r="O8" s="4">
        <f t="shared" si="4"/>
        <v>12</v>
      </c>
      <c r="P8" s="7">
        <f t="shared" si="5"/>
        <v>30</v>
      </c>
      <c r="Q8" s="14"/>
      <c r="R8" s="9"/>
      <c r="S8" s="15" t="s">
        <v>26</v>
      </c>
      <c r="T8" s="10"/>
      <c r="U8" s="10"/>
      <c r="V8" s="10"/>
      <c r="W8" s="10"/>
      <c r="X8" s="10"/>
    </row>
    <row r="9" spans="1:24" s="11" customFormat="1" x14ac:dyDescent="0.3">
      <c r="A9" s="4" t="str">
        <f t="shared" si="0"/>
        <v>Bogota_19721</v>
      </c>
      <c r="B9" s="15">
        <v>197201</v>
      </c>
      <c r="C9" s="4" t="str">
        <f t="shared" si="2"/>
        <v>BOG_01_19721</v>
      </c>
      <c r="D9" s="4" t="s">
        <v>18</v>
      </c>
      <c r="E9" s="16"/>
      <c r="F9" s="16">
        <v>-9.85</v>
      </c>
      <c r="G9" s="15">
        <v>18.399999999999999</v>
      </c>
      <c r="H9" s="4">
        <v>4.7</v>
      </c>
      <c r="I9" s="4">
        <v>-74.166667000000004</v>
      </c>
      <c r="J9" s="4">
        <v>2550</v>
      </c>
      <c r="K9" s="6" t="s">
        <v>35</v>
      </c>
      <c r="L9" s="6" t="s">
        <v>36</v>
      </c>
      <c r="M9" s="6">
        <f t="shared" si="1"/>
        <v>26313</v>
      </c>
      <c r="N9" s="4">
        <f t="shared" si="3"/>
        <v>1972</v>
      </c>
      <c r="O9" s="4">
        <f t="shared" si="4"/>
        <v>1</v>
      </c>
      <c r="P9" s="7">
        <f t="shared" si="5"/>
        <v>30</v>
      </c>
      <c r="Q9" s="14"/>
      <c r="R9" s="9"/>
      <c r="S9" s="15" t="s">
        <v>26</v>
      </c>
      <c r="T9" s="10"/>
      <c r="U9" s="10"/>
      <c r="V9" s="10"/>
      <c r="W9" s="10"/>
      <c r="X9" s="10"/>
    </row>
    <row r="10" spans="1:24" s="11" customFormat="1" x14ac:dyDescent="0.3">
      <c r="A10" s="4" t="str">
        <f t="shared" si="0"/>
        <v>Bogota_19722</v>
      </c>
      <c r="B10" s="15">
        <v>197202</v>
      </c>
      <c r="C10" s="4" t="str">
        <f t="shared" si="2"/>
        <v>BOG_01_19722</v>
      </c>
      <c r="D10" s="4" t="s">
        <v>18</v>
      </c>
      <c r="E10" s="16"/>
      <c r="F10" s="16"/>
      <c r="G10" s="15">
        <v>20.2</v>
      </c>
      <c r="H10" s="4">
        <v>4.7</v>
      </c>
      <c r="I10" s="4">
        <v>-74.166667000000004</v>
      </c>
      <c r="J10" s="4">
        <v>2550</v>
      </c>
      <c r="K10" s="6" t="s">
        <v>38</v>
      </c>
      <c r="L10" s="6" t="s">
        <v>39</v>
      </c>
      <c r="M10" s="6">
        <f t="shared" si="1"/>
        <v>26344</v>
      </c>
      <c r="N10" s="4">
        <f t="shared" si="3"/>
        <v>1972</v>
      </c>
      <c r="O10" s="4">
        <f t="shared" si="4"/>
        <v>2</v>
      </c>
      <c r="P10" s="7">
        <f t="shared" si="5"/>
        <v>28</v>
      </c>
      <c r="Q10" s="14"/>
      <c r="R10" s="9"/>
      <c r="S10" s="15" t="s">
        <v>22</v>
      </c>
      <c r="T10" s="10"/>
      <c r="U10" s="10"/>
      <c r="V10" s="10"/>
      <c r="W10" s="10"/>
      <c r="X10" s="10"/>
    </row>
    <row r="11" spans="1:24" s="11" customFormat="1" x14ac:dyDescent="0.3">
      <c r="A11" s="4" t="str">
        <f t="shared" si="0"/>
        <v>Bogota_19723</v>
      </c>
      <c r="B11" s="15">
        <v>197203</v>
      </c>
      <c r="C11" s="4" t="str">
        <f t="shared" si="2"/>
        <v>BOG_01_19723</v>
      </c>
      <c r="D11" s="4" t="s">
        <v>18</v>
      </c>
      <c r="E11" s="16"/>
      <c r="F11" s="16"/>
      <c r="G11" s="15">
        <v>18.3</v>
      </c>
      <c r="H11" s="4">
        <v>4.7</v>
      </c>
      <c r="I11" s="4">
        <v>-74.166667000000004</v>
      </c>
      <c r="J11" s="4">
        <v>2550</v>
      </c>
      <c r="K11" s="6" t="s">
        <v>40</v>
      </c>
      <c r="L11" s="6" t="s">
        <v>41</v>
      </c>
      <c r="M11" s="6">
        <f t="shared" si="1"/>
        <v>26373</v>
      </c>
      <c r="N11" s="4">
        <f t="shared" si="3"/>
        <v>1972</v>
      </c>
      <c r="O11" s="4">
        <f t="shared" si="4"/>
        <v>3</v>
      </c>
      <c r="P11" s="7">
        <f t="shared" si="5"/>
        <v>30</v>
      </c>
      <c r="Q11" s="14"/>
      <c r="R11" s="9"/>
      <c r="S11" s="15" t="s">
        <v>22</v>
      </c>
      <c r="T11" s="10"/>
      <c r="U11" s="10"/>
      <c r="V11" s="10"/>
      <c r="W11" s="10"/>
      <c r="X11" s="10"/>
    </row>
    <row r="12" spans="1:24" s="11" customFormat="1" x14ac:dyDescent="0.3">
      <c r="A12" s="4" t="str">
        <f t="shared" si="0"/>
        <v>Bogota_19724</v>
      </c>
      <c r="B12" s="15">
        <v>197204</v>
      </c>
      <c r="C12" s="4" t="str">
        <f t="shared" si="2"/>
        <v>BOG_01_19724</v>
      </c>
      <c r="D12" s="4" t="s">
        <v>18</v>
      </c>
      <c r="E12" s="16"/>
      <c r="F12" s="16">
        <v>-13.98</v>
      </c>
      <c r="G12" s="15">
        <v>19.7</v>
      </c>
      <c r="H12" s="4">
        <v>4.7</v>
      </c>
      <c r="I12" s="4">
        <v>-74.166667000000004</v>
      </c>
      <c r="J12" s="4">
        <v>2550</v>
      </c>
      <c r="K12" s="6" t="s">
        <v>42</v>
      </c>
      <c r="L12" s="6" t="s">
        <v>43</v>
      </c>
      <c r="M12" s="6">
        <f t="shared" si="1"/>
        <v>26404</v>
      </c>
      <c r="N12" s="4">
        <f t="shared" si="3"/>
        <v>1972</v>
      </c>
      <c r="O12" s="4">
        <f t="shared" si="4"/>
        <v>4</v>
      </c>
      <c r="P12" s="7">
        <f t="shared" si="5"/>
        <v>29</v>
      </c>
      <c r="Q12" s="14"/>
      <c r="R12" s="9"/>
      <c r="S12" s="15" t="s">
        <v>26</v>
      </c>
      <c r="T12" s="10"/>
      <c r="U12" s="10"/>
      <c r="V12" s="10"/>
      <c r="W12" s="10"/>
      <c r="X12" s="10"/>
    </row>
    <row r="13" spans="1:24" s="11" customFormat="1" x14ac:dyDescent="0.3">
      <c r="A13" s="4" t="str">
        <f t="shared" si="0"/>
        <v>Bogota_19725</v>
      </c>
      <c r="B13" s="15">
        <v>197205</v>
      </c>
      <c r="C13" s="4" t="str">
        <f t="shared" si="2"/>
        <v>BOG_01_19725</v>
      </c>
      <c r="D13" s="4" t="s">
        <v>18</v>
      </c>
      <c r="E13" s="16"/>
      <c r="F13" s="16"/>
      <c r="G13" s="15">
        <v>11.4</v>
      </c>
      <c r="H13" s="4">
        <v>4.7</v>
      </c>
      <c r="I13" s="4">
        <v>-74.166667000000004</v>
      </c>
      <c r="J13" s="4">
        <v>2550</v>
      </c>
      <c r="K13" s="6" t="s">
        <v>44</v>
      </c>
      <c r="L13" s="6" t="s">
        <v>45</v>
      </c>
      <c r="M13" s="6">
        <f t="shared" si="1"/>
        <v>26434</v>
      </c>
      <c r="N13" s="4">
        <f t="shared" si="3"/>
        <v>1972</v>
      </c>
      <c r="O13" s="4">
        <f t="shared" si="4"/>
        <v>5</v>
      </c>
      <c r="P13" s="7">
        <f t="shared" si="5"/>
        <v>30</v>
      </c>
      <c r="Q13" s="14"/>
      <c r="R13" s="9"/>
      <c r="S13" s="15" t="s">
        <v>22</v>
      </c>
      <c r="T13" s="10"/>
      <c r="U13" s="10"/>
      <c r="V13" s="10"/>
      <c r="W13" s="10"/>
      <c r="X13" s="10"/>
    </row>
    <row r="14" spans="1:24" s="11" customFormat="1" x14ac:dyDescent="0.3">
      <c r="A14" s="4" t="str">
        <f t="shared" si="0"/>
        <v>Bogota_19726</v>
      </c>
      <c r="B14" s="15">
        <v>197206</v>
      </c>
      <c r="C14" s="4" t="str">
        <f t="shared" si="2"/>
        <v>BOG_01_19726</v>
      </c>
      <c r="D14" s="4" t="s">
        <v>18</v>
      </c>
      <c r="E14" s="17">
        <v>-108.7</v>
      </c>
      <c r="F14" s="17">
        <v>-14.71</v>
      </c>
      <c r="G14" s="18">
        <v>17</v>
      </c>
      <c r="H14" s="4">
        <v>4.7</v>
      </c>
      <c r="I14" s="4">
        <v>-74.166667000000004</v>
      </c>
      <c r="J14" s="4">
        <v>2550</v>
      </c>
      <c r="K14" s="6" t="s">
        <v>46</v>
      </c>
      <c r="L14" s="6" t="s">
        <v>47</v>
      </c>
      <c r="M14" s="6">
        <f t="shared" si="1"/>
        <v>26465</v>
      </c>
      <c r="N14" s="4">
        <f t="shared" si="3"/>
        <v>1972</v>
      </c>
      <c r="O14" s="4">
        <f t="shared" si="4"/>
        <v>6</v>
      </c>
      <c r="P14" s="7">
        <f t="shared" si="5"/>
        <v>29</v>
      </c>
      <c r="Q14" s="14"/>
      <c r="R14" s="9"/>
      <c r="S14" s="15" t="s">
        <v>22</v>
      </c>
      <c r="T14" s="10"/>
      <c r="U14" s="10"/>
      <c r="V14" s="10"/>
      <c r="W14" s="10"/>
      <c r="X14" s="10"/>
    </row>
    <row r="15" spans="1:24" s="11" customFormat="1" x14ac:dyDescent="0.3">
      <c r="A15" s="4" t="str">
        <f t="shared" si="0"/>
        <v>Bogota_19727</v>
      </c>
      <c r="B15" s="15">
        <v>197207</v>
      </c>
      <c r="C15" s="4" t="str">
        <f t="shared" si="2"/>
        <v>BOG_01_19727</v>
      </c>
      <c r="D15" s="4" t="s">
        <v>18</v>
      </c>
      <c r="E15" s="16"/>
      <c r="F15" s="16"/>
      <c r="G15" s="15">
        <v>14.9</v>
      </c>
      <c r="H15" s="4">
        <v>4.7</v>
      </c>
      <c r="I15" s="4">
        <v>-74.166667000000004</v>
      </c>
      <c r="J15" s="4">
        <v>2550</v>
      </c>
      <c r="K15" s="6" t="s">
        <v>48</v>
      </c>
      <c r="L15" s="6" t="s">
        <v>49</v>
      </c>
      <c r="M15" s="6">
        <f t="shared" si="1"/>
        <v>26495</v>
      </c>
      <c r="N15" s="4">
        <f t="shared" si="3"/>
        <v>1972</v>
      </c>
      <c r="O15" s="4">
        <f t="shared" si="4"/>
        <v>7</v>
      </c>
      <c r="P15" s="7">
        <f t="shared" si="5"/>
        <v>30</v>
      </c>
      <c r="Q15" s="14"/>
      <c r="R15" s="9"/>
      <c r="S15" s="15" t="s">
        <v>22</v>
      </c>
      <c r="T15" s="10"/>
      <c r="U15" s="10"/>
      <c r="V15" s="10"/>
      <c r="W15" s="10"/>
      <c r="X15" s="10"/>
    </row>
    <row r="16" spans="1:24" s="11" customFormat="1" x14ac:dyDescent="0.3">
      <c r="A16" s="4" t="str">
        <f t="shared" si="0"/>
        <v>Bogota_19728</v>
      </c>
      <c r="B16" s="15">
        <v>197208</v>
      </c>
      <c r="C16" s="4" t="str">
        <f t="shared" si="2"/>
        <v>BOG_01_19728</v>
      </c>
      <c r="D16" s="4" t="s">
        <v>18</v>
      </c>
      <c r="E16" s="16"/>
      <c r="F16" s="16"/>
      <c r="G16" s="15">
        <v>14.5</v>
      </c>
      <c r="H16" s="4">
        <v>4.7</v>
      </c>
      <c r="I16" s="4">
        <v>-74.166667000000004</v>
      </c>
      <c r="J16" s="4">
        <v>2550</v>
      </c>
      <c r="K16" s="6" t="s">
        <v>50</v>
      </c>
      <c r="L16" s="6" t="s">
        <v>51</v>
      </c>
      <c r="M16" s="6">
        <f t="shared" si="1"/>
        <v>26526</v>
      </c>
      <c r="N16" s="4">
        <f t="shared" si="3"/>
        <v>1972</v>
      </c>
      <c r="O16" s="4">
        <f t="shared" si="4"/>
        <v>8</v>
      </c>
      <c r="P16" s="7">
        <f t="shared" si="5"/>
        <v>30</v>
      </c>
      <c r="Q16" s="14"/>
      <c r="R16" s="9"/>
      <c r="S16" s="15" t="s">
        <v>22</v>
      </c>
      <c r="T16" s="10"/>
      <c r="U16" s="10"/>
      <c r="V16" s="10"/>
      <c r="W16" s="10"/>
      <c r="X16" s="10"/>
    </row>
    <row r="17" spans="1:24" s="11" customFormat="1" x14ac:dyDescent="0.3">
      <c r="A17" s="4" t="str">
        <f t="shared" si="0"/>
        <v>Bogota_19729</v>
      </c>
      <c r="B17" s="15">
        <v>197209</v>
      </c>
      <c r="C17" s="4" t="str">
        <f t="shared" si="2"/>
        <v>BOG_01_19729</v>
      </c>
      <c r="D17" s="4" t="s">
        <v>18</v>
      </c>
      <c r="E17" s="16"/>
      <c r="F17" s="16"/>
      <c r="G17" s="15">
        <v>14.8</v>
      </c>
      <c r="H17" s="4">
        <v>4.7</v>
      </c>
      <c r="I17" s="4">
        <v>-74.166667000000004</v>
      </c>
      <c r="J17" s="4">
        <v>2550</v>
      </c>
      <c r="K17" s="6" t="s">
        <v>52</v>
      </c>
      <c r="L17" s="6" t="s">
        <v>53</v>
      </c>
      <c r="M17" s="6">
        <f t="shared" si="1"/>
        <v>26557</v>
      </c>
      <c r="N17" s="4">
        <f t="shared" si="3"/>
        <v>1972</v>
      </c>
      <c r="O17" s="4">
        <f t="shared" si="4"/>
        <v>9</v>
      </c>
      <c r="P17" s="7">
        <f t="shared" si="5"/>
        <v>29</v>
      </c>
      <c r="Q17" s="14"/>
      <c r="R17" s="9"/>
      <c r="S17" s="15" t="s">
        <v>22</v>
      </c>
      <c r="T17" s="10"/>
      <c r="U17" s="10"/>
      <c r="V17" s="10"/>
      <c r="W17" s="10"/>
      <c r="X17" s="10"/>
    </row>
    <row r="18" spans="1:24" s="11" customFormat="1" x14ac:dyDescent="0.3">
      <c r="A18" s="4" t="str">
        <f t="shared" si="0"/>
        <v>Bogota_197210</v>
      </c>
      <c r="B18" s="15">
        <v>197210</v>
      </c>
      <c r="C18" s="4" t="str">
        <f t="shared" si="2"/>
        <v>BOG_01_197210</v>
      </c>
      <c r="D18" s="4" t="s">
        <v>18</v>
      </c>
      <c r="E18" s="16"/>
      <c r="F18" s="16">
        <v>-7.58</v>
      </c>
      <c r="G18" s="15">
        <v>13.8</v>
      </c>
      <c r="H18" s="4">
        <v>4.7</v>
      </c>
      <c r="I18" s="4">
        <v>-74.166667000000004</v>
      </c>
      <c r="J18" s="4">
        <v>2550</v>
      </c>
      <c r="K18" s="6" t="s">
        <v>54</v>
      </c>
      <c r="L18" s="6" t="s">
        <v>55</v>
      </c>
      <c r="M18" s="6">
        <f t="shared" si="1"/>
        <v>26587</v>
      </c>
      <c r="N18" s="4">
        <f t="shared" si="3"/>
        <v>1972</v>
      </c>
      <c r="O18" s="4">
        <f t="shared" si="4"/>
        <v>10</v>
      </c>
      <c r="P18" s="7">
        <f t="shared" si="5"/>
        <v>30</v>
      </c>
      <c r="Q18" s="14"/>
      <c r="R18" s="9"/>
      <c r="S18" s="15" t="s">
        <v>22</v>
      </c>
      <c r="T18" s="10"/>
      <c r="U18" s="10"/>
      <c r="V18" s="10"/>
      <c r="W18" s="10"/>
      <c r="X18" s="10"/>
    </row>
    <row r="19" spans="1:24" s="11" customFormat="1" x14ac:dyDescent="0.3">
      <c r="A19" s="4" t="str">
        <f t="shared" si="0"/>
        <v>Bogota_197211</v>
      </c>
      <c r="B19" s="15">
        <v>197211</v>
      </c>
      <c r="C19" s="4" t="str">
        <f t="shared" si="2"/>
        <v>BOG_01_197211</v>
      </c>
      <c r="D19" s="4" t="s">
        <v>18</v>
      </c>
      <c r="E19" s="16"/>
      <c r="F19" s="16"/>
      <c r="G19" s="15">
        <v>13.3</v>
      </c>
      <c r="H19" s="4">
        <v>4.7</v>
      </c>
      <c r="I19" s="4">
        <v>-74.166667000000004</v>
      </c>
      <c r="J19" s="4">
        <v>2550</v>
      </c>
      <c r="K19" s="6" t="s">
        <v>56</v>
      </c>
      <c r="L19" s="6" t="s">
        <v>57</v>
      </c>
      <c r="M19" s="6">
        <f t="shared" si="1"/>
        <v>26618</v>
      </c>
      <c r="N19" s="4">
        <f t="shared" si="3"/>
        <v>1972</v>
      </c>
      <c r="O19" s="4">
        <f t="shared" si="4"/>
        <v>11</v>
      </c>
      <c r="P19" s="7">
        <f t="shared" si="5"/>
        <v>29</v>
      </c>
      <c r="Q19" s="14"/>
      <c r="R19" s="9"/>
      <c r="S19" s="15" t="s">
        <v>22</v>
      </c>
      <c r="T19" s="10"/>
      <c r="U19" s="10"/>
      <c r="V19" s="10"/>
      <c r="W19" s="10"/>
      <c r="X19" s="10"/>
    </row>
    <row r="20" spans="1:24" s="11" customFormat="1" x14ac:dyDescent="0.3">
      <c r="A20" s="4" t="str">
        <f t="shared" si="0"/>
        <v>Bogota_197212</v>
      </c>
      <c r="B20" s="15">
        <v>197212</v>
      </c>
      <c r="C20" s="4" t="str">
        <f t="shared" si="2"/>
        <v>BOG_01_197212</v>
      </c>
      <c r="D20" s="4" t="s">
        <v>18</v>
      </c>
      <c r="E20" s="16"/>
      <c r="F20" s="16"/>
      <c r="G20" s="15">
        <v>11.7</v>
      </c>
      <c r="H20" s="4">
        <v>4.7</v>
      </c>
      <c r="I20" s="4">
        <v>-74.166667000000004</v>
      </c>
      <c r="J20" s="4">
        <v>2550</v>
      </c>
      <c r="K20" s="6" t="s">
        <v>58</v>
      </c>
      <c r="L20" s="6" t="s">
        <v>59</v>
      </c>
      <c r="M20" s="6">
        <f t="shared" si="1"/>
        <v>26648</v>
      </c>
      <c r="N20" s="4">
        <f t="shared" si="3"/>
        <v>1972</v>
      </c>
      <c r="O20" s="4">
        <f t="shared" si="4"/>
        <v>12</v>
      </c>
      <c r="P20" s="7">
        <f t="shared" si="5"/>
        <v>30</v>
      </c>
      <c r="Q20" s="14"/>
      <c r="R20" s="9"/>
      <c r="S20" s="15" t="s">
        <v>22</v>
      </c>
      <c r="T20" s="10"/>
      <c r="U20" s="10"/>
      <c r="V20" s="10"/>
      <c r="W20" s="10"/>
      <c r="X20" s="10"/>
    </row>
    <row r="21" spans="1:24" s="11" customFormat="1" x14ac:dyDescent="0.3">
      <c r="A21" s="4" t="str">
        <f t="shared" si="0"/>
        <v>Bogota_19732</v>
      </c>
      <c r="B21" s="15">
        <v>197302</v>
      </c>
      <c r="C21" s="4" t="str">
        <f t="shared" si="2"/>
        <v>BOG_01_19732</v>
      </c>
      <c r="D21" s="4" t="s">
        <v>18</v>
      </c>
      <c r="E21" s="17">
        <v>-7.7</v>
      </c>
      <c r="F21" s="17">
        <v>-2.61</v>
      </c>
      <c r="G21" s="18"/>
      <c r="H21" s="4">
        <v>4.7</v>
      </c>
      <c r="I21" s="4">
        <v>-74.166667000000004</v>
      </c>
      <c r="J21" s="4">
        <v>2550</v>
      </c>
      <c r="K21" s="6" t="s">
        <v>60</v>
      </c>
      <c r="L21" s="6" t="s">
        <v>61</v>
      </c>
      <c r="M21" s="6">
        <f t="shared" si="1"/>
        <v>26710</v>
      </c>
      <c r="N21" s="4">
        <f t="shared" si="3"/>
        <v>1973</v>
      </c>
      <c r="O21" s="4">
        <f t="shared" si="4"/>
        <v>2</v>
      </c>
      <c r="P21" s="7">
        <f t="shared" si="5"/>
        <v>27</v>
      </c>
      <c r="Q21" s="14"/>
      <c r="R21" s="9"/>
      <c r="S21" s="15" t="s">
        <v>22</v>
      </c>
      <c r="T21" s="10"/>
      <c r="U21" s="10"/>
      <c r="V21" s="10"/>
      <c r="W21" s="10"/>
      <c r="X21" s="10"/>
    </row>
    <row r="22" spans="1:24" s="11" customFormat="1" x14ac:dyDescent="0.3">
      <c r="A22" s="4" t="str">
        <f t="shared" si="0"/>
        <v>Bogota_19733</v>
      </c>
      <c r="B22" s="15">
        <v>197303</v>
      </c>
      <c r="C22" s="4" t="str">
        <f t="shared" si="2"/>
        <v>BOG_01_19733</v>
      </c>
      <c r="D22" s="4" t="s">
        <v>18</v>
      </c>
      <c r="E22" s="17">
        <v>-2.2999999999999998</v>
      </c>
      <c r="F22" s="17">
        <v>-1.26</v>
      </c>
      <c r="G22" s="18">
        <v>14.4</v>
      </c>
      <c r="H22" s="4">
        <v>4.7</v>
      </c>
      <c r="I22" s="4">
        <v>-74.166667000000004</v>
      </c>
      <c r="J22" s="4">
        <v>2550</v>
      </c>
      <c r="K22" s="6" t="s">
        <v>62</v>
      </c>
      <c r="L22" s="6" t="s">
        <v>63</v>
      </c>
      <c r="M22" s="6">
        <f t="shared" si="1"/>
        <v>26738</v>
      </c>
      <c r="N22" s="4">
        <f t="shared" si="3"/>
        <v>1973</v>
      </c>
      <c r="O22" s="4">
        <f t="shared" si="4"/>
        <v>3</v>
      </c>
      <c r="P22" s="7">
        <f t="shared" si="5"/>
        <v>30</v>
      </c>
      <c r="Q22" s="14"/>
      <c r="R22" s="9"/>
      <c r="S22" s="15" t="s">
        <v>22</v>
      </c>
      <c r="T22" s="10"/>
      <c r="U22" s="10"/>
      <c r="V22" s="10"/>
      <c r="W22" s="10"/>
      <c r="X22" s="10"/>
    </row>
    <row r="23" spans="1:24" s="11" customFormat="1" x14ac:dyDescent="0.3">
      <c r="A23" s="4" t="str">
        <f t="shared" si="0"/>
        <v>Bogota_19734</v>
      </c>
      <c r="B23" s="15">
        <v>197304</v>
      </c>
      <c r="C23" s="4" t="str">
        <f t="shared" si="2"/>
        <v>BOG_01_19734</v>
      </c>
      <c r="D23" s="4" t="s">
        <v>18</v>
      </c>
      <c r="E23" s="17">
        <v>-48.3</v>
      </c>
      <c r="F23" s="17">
        <v>-7.68</v>
      </c>
      <c r="G23" s="18">
        <v>15.2</v>
      </c>
      <c r="H23" s="4">
        <v>4.7</v>
      </c>
      <c r="I23" s="4">
        <v>-74.166667000000004</v>
      </c>
      <c r="J23" s="4">
        <v>2550</v>
      </c>
      <c r="K23" s="6" t="s">
        <v>64</v>
      </c>
      <c r="L23" s="6" t="s">
        <v>65</v>
      </c>
      <c r="M23" s="6">
        <f t="shared" si="1"/>
        <v>26769</v>
      </c>
      <c r="N23" s="4">
        <f t="shared" si="3"/>
        <v>1973</v>
      </c>
      <c r="O23" s="4">
        <f t="shared" si="4"/>
        <v>4</v>
      </c>
      <c r="P23" s="7">
        <f t="shared" si="5"/>
        <v>29</v>
      </c>
      <c r="Q23" s="14"/>
      <c r="R23" s="9"/>
      <c r="S23" s="15" t="s">
        <v>22</v>
      </c>
      <c r="T23" s="10"/>
      <c r="U23" s="10"/>
      <c r="V23" s="10"/>
      <c r="W23" s="10"/>
      <c r="X23" s="10"/>
    </row>
    <row r="24" spans="1:24" s="11" customFormat="1" x14ac:dyDescent="0.3">
      <c r="A24" s="4" t="str">
        <f t="shared" si="0"/>
        <v>Bogota_19735</v>
      </c>
      <c r="B24" s="15">
        <v>197305</v>
      </c>
      <c r="C24" s="4" t="str">
        <f t="shared" si="2"/>
        <v>BOG_01_19735</v>
      </c>
      <c r="D24" s="4" t="s">
        <v>18</v>
      </c>
      <c r="E24" s="17">
        <v>-109.7</v>
      </c>
      <c r="F24" s="17">
        <v>-14.87</v>
      </c>
      <c r="G24" s="18">
        <v>13.7</v>
      </c>
      <c r="H24" s="4">
        <v>4.7</v>
      </c>
      <c r="I24" s="4">
        <v>-74.166667000000004</v>
      </c>
      <c r="J24" s="4">
        <v>2550</v>
      </c>
      <c r="K24" s="6" t="s">
        <v>66</v>
      </c>
      <c r="L24" s="6" t="s">
        <v>67</v>
      </c>
      <c r="M24" s="6">
        <f t="shared" si="1"/>
        <v>26799</v>
      </c>
      <c r="N24" s="4">
        <f t="shared" si="3"/>
        <v>1973</v>
      </c>
      <c r="O24" s="4">
        <f t="shared" si="4"/>
        <v>5</v>
      </c>
      <c r="P24" s="7">
        <f t="shared" si="5"/>
        <v>30</v>
      </c>
      <c r="Q24" s="14"/>
      <c r="R24" s="9"/>
      <c r="S24" s="15" t="s">
        <v>22</v>
      </c>
      <c r="T24" s="10"/>
      <c r="U24" s="10"/>
      <c r="V24" s="10"/>
      <c r="W24" s="10"/>
      <c r="X24" s="10"/>
    </row>
    <row r="25" spans="1:24" s="11" customFormat="1" ht="17.25" customHeight="1" x14ac:dyDescent="0.3">
      <c r="A25" s="4" t="str">
        <f t="shared" si="0"/>
        <v>Bogota_19736</v>
      </c>
      <c r="B25" s="15">
        <v>197306</v>
      </c>
      <c r="C25" s="4" t="str">
        <f t="shared" si="2"/>
        <v>BOG_01_19736</v>
      </c>
      <c r="D25" s="4" t="s">
        <v>18</v>
      </c>
      <c r="E25" s="17">
        <v>-93.8</v>
      </c>
      <c r="F25" s="17">
        <v>-12.81</v>
      </c>
      <c r="G25" s="18">
        <v>12.3</v>
      </c>
      <c r="H25" s="4">
        <v>4.7</v>
      </c>
      <c r="I25" s="4">
        <v>-74.166667000000004</v>
      </c>
      <c r="J25" s="4">
        <v>2550</v>
      </c>
      <c r="K25" s="6" t="s">
        <v>68</v>
      </c>
      <c r="L25" s="6" t="s">
        <v>69</v>
      </c>
      <c r="M25" s="6">
        <f t="shared" si="1"/>
        <v>26830</v>
      </c>
      <c r="N25" s="4">
        <f t="shared" si="3"/>
        <v>1973</v>
      </c>
      <c r="O25" s="4">
        <f t="shared" si="4"/>
        <v>6</v>
      </c>
      <c r="P25" s="7">
        <f t="shared" si="5"/>
        <v>29</v>
      </c>
      <c r="Q25" s="14"/>
      <c r="R25" s="9"/>
      <c r="S25" s="15" t="s">
        <v>22</v>
      </c>
      <c r="T25" s="10"/>
      <c r="U25" s="10"/>
      <c r="V25" s="10"/>
      <c r="W25" s="10"/>
      <c r="X25" s="10"/>
    </row>
    <row r="26" spans="1:24" s="11" customFormat="1" ht="17.25" customHeight="1" x14ac:dyDescent="0.3">
      <c r="A26" s="4" t="str">
        <f t="shared" si="0"/>
        <v>Bogota_19737</v>
      </c>
      <c r="B26" s="15">
        <v>197307</v>
      </c>
      <c r="C26" s="4" t="str">
        <f t="shared" si="2"/>
        <v>BOG_01_19737</v>
      </c>
      <c r="D26" s="4" t="s">
        <v>18</v>
      </c>
      <c r="E26" s="17">
        <v>-89.2</v>
      </c>
      <c r="F26" s="17">
        <v>-12.06</v>
      </c>
      <c r="G26" s="18">
        <v>13.5</v>
      </c>
      <c r="H26" s="4">
        <v>4.7</v>
      </c>
      <c r="I26" s="4">
        <v>-74.166667000000004</v>
      </c>
      <c r="J26" s="4">
        <v>2550</v>
      </c>
      <c r="K26" s="6" t="s">
        <v>70</v>
      </c>
      <c r="L26" s="6" t="s">
        <v>71</v>
      </c>
      <c r="M26" s="6">
        <f t="shared" si="1"/>
        <v>26860</v>
      </c>
      <c r="N26" s="4">
        <f t="shared" si="3"/>
        <v>1973</v>
      </c>
      <c r="O26" s="4">
        <f t="shared" si="4"/>
        <v>7</v>
      </c>
      <c r="P26" s="7">
        <f t="shared" si="5"/>
        <v>30</v>
      </c>
      <c r="Q26" s="14"/>
      <c r="R26" s="9"/>
      <c r="S26" s="15" t="s">
        <v>22</v>
      </c>
      <c r="T26" s="10"/>
      <c r="U26" s="10"/>
      <c r="V26" s="10"/>
      <c r="W26" s="10"/>
      <c r="X26" s="10"/>
    </row>
    <row r="27" spans="1:24" s="11" customFormat="1" ht="17.25" customHeight="1" x14ac:dyDescent="0.3">
      <c r="A27" s="4" t="str">
        <f t="shared" si="0"/>
        <v>Bogota_19738</v>
      </c>
      <c r="B27" s="15">
        <v>197308</v>
      </c>
      <c r="C27" s="4" t="str">
        <f t="shared" si="2"/>
        <v>BOG_01_19738</v>
      </c>
      <c r="D27" s="4" t="s">
        <v>18</v>
      </c>
      <c r="E27" s="17">
        <v>-66.2</v>
      </c>
      <c r="F27" s="17">
        <v>-9.84</v>
      </c>
      <c r="G27" s="18">
        <v>16.399999999999999</v>
      </c>
      <c r="H27" s="4">
        <v>4.7</v>
      </c>
      <c r="I27" s="4">
        <v>-74.166667000000004</v>
      </c>
      <c r="J27" s="4">
        <v>2550</v>
      </c>
      <c r="K27" s="6" t="s">
        <v>72</v>
      </c>
      <c r="L27" s="6" t="s">
        <v>73</v>
      </c>
      <c r="M27" s="6">
        <f t="shared" si="1"/>
        <v>26891</v>
      </c>
      <c r="N27" s="4">
        <f t="shared" si="3"/>
        <v>1973</v>
      </c>
      <c r="O27" s="4">
        <f t="shared" si="4"/>
        <v>8</v>
      </c>
      <c r="P27" s="7">
        <f t="shared" si="5"/>
        <v>30</v>
      </c>
      <c r="Q27" s="14"/>
      <c r="R27" s="9"/>
      <c r="S27" s="15" t="s">
        <v>22</v>
      </c>
      <c r="T27" s="10"/>
      <c r="U27" s="10"/>
      <c r="V27" s="10"/>
      <c r="W27" s="10"/>
      <c r="X27" s="10"/>
    </row>
    <row r="28" spans="1:24" s="11" customFormat="1" ht="17.25" customHeight="1" x14ac:dyDescent="0.3">
      <c r="A28" s="4" t="str">
        <f t="shared" si="0"/>
        <v>Bogota_19739</v>
      </c>
      <c r="B28" s="15">
        <v>197309</v>
      </c>
      <c r="C28" s="4" t="str">
        <f t="shared" si="2"/>
        <v>BOG_01_19739</v>
      </c>
      <c r="D28" s="4" t="s">
        <v>18</v>
      </c>
      <c r="E28" s="17">
        <v>-93</v>
      </c>
      <c r="F28" s="17">
        <v>-13.13</v>
      </c>
      <c r="G28" s="18">
        <v>13.7</v>
      </c>
      <c r="H28" s="4">
        <v>4.7</v>
      </c>
      <c r="I28" s="4">
        <v>-74.166667000000004</v>
      </c>
      <c r="J28" s="4">
        <v>2550</v>
      </c>
      <c r="K28" s="6" t="s">
        <v>74</v>
      </c>
      <c r="L28" s="6" t="s">
        <v>75</v>
      </c>
      <c r="M28" s="6">
        <f t="shared" si="1"/>
        <v>26922</v>
      </c>
      <c r="N28" s="4">
        <f t="shared" si="3"/>
        <v>1973</v>
      </c>
      <c r="O28" s="4">
        <f t="shared" si="4"/>
        <v>9</v>
      </c>
      <c r="P28" s="7">
        <f t="shared" si="5"/>
        <v>29</v>
      </c>
      <c r="Q28" s="14"/>
      <c r="R28" s="9"/>
      <c r="S28" s="15" t="s">
        <v>22</v>
      </c>
      <c r="T28" s="10"/>
      <c r="U28" s="10"/>
      <c r="V28" s="10"/>
      <c r="W28" s="10"/>
      <c r="X28" s="10"/>
    </row>
    <row r="29" spans="1:24" s="11" customFormat="1" x14ac:dyDescent="0.3">
      <c r="A29" s="4" t="str">
        <f t="shared" si="0"/>
        <v>Bogota_197310</v>
      </c>
      <c r="B29" s="15">
        <v>197310</v>
      </c>
      <c r="C29" s="4" t="str">
        <f t="shared" si="2"/>
        <v>BOG_01_197310</v>
      </c>
      <c r="D29" s="4" t="s">
        <v>18</v>
      </c>
      <c r="E29" s="17">
        <v>-79.7</v>
      </c>
      <c r="F29" s="17">
        <v>-11.38</v>
      </c>
      <c r="G29" s="18">
        <v>12.2</v>
      </c>
      <c r="H29" s="4">
        <v>4.7</v>
      </c>
      <c r="I29" s="4">
        <v>-74.166667000000004</v>
      </c>
      <c r="J29" s="4">
        <v>2550</v>
      </c>
      <c r="K29" s="6" t="s">
        <v>76</v>
      </c>
      <c r="L29" s="6" t="s">
        <v>77</v>
      </c>
      <c r="M29" s="6">
        <f t="shared" si="1"/>
        <v>26952</v>
      </c>
      <c r="N29" s="4">
        <f t="shared" si="3"/>
        <v>1973</v>
      </c>
      <c r="O29" s="4">
        <f t="shared" si="4"/>
        <v>10</v>
      </c>
      <c r="P29" s="7">
        <f t="shared" si="5"/>
        <v>30</v>
      </c>
      <c r="Q29" s="14"/>
      <c r="R29" s="9"/>
      <c r="S29" s="15" t="s">
        <v>22</v>
      </c>
      <c r="T29" s="10"/>
      <c r="U29" s="10"/>
      <c r="V29" s="10"/>
      <c r="W29" s="10"/>
      <c r="X29" s="10"/>
    </row>
    <row r="30" spans="1:24" s="11" customFormat="1" x14ac:dyDescent="0.3">
      <c r="A30" s="4" t="str">
        <f t="shared" si="0"/>
        <v>Bogota_197311</v>
      </c>
      <c r="B30" s="15">
        <v>197311</v>
      </c>
      <c r="C30" s="4" t="str">
        <f t="shared" si="2"/>
        <v>BOG_01_197311</v>
      </c>
      <c r="D30" s="4" t="s">
        <v>18</v>
      </c>
      <c r="E30" s="16"/>
      <c r="F30" s="16"/>
      <c r="G30" s="15">
        <v>9.6</v>
      </c>
      <c r="H30" s="4">
        <v>4.7</v>
      </c>
      <c r="I30" s="4">
        <v>-74.166667000000004</v>
      </c>
      <c r="J30" s="4">
        <v>2550</v>
      </c>
      <c r="K30" s="6" t="s">
        <v>78</v>
      </c>
      <c r="L30" s="6" t="s">
        <v>79</v>
      </c>
      <c r="M30" s="6">
        <f t="shared" si="1"/>
        <v>26983</v>
      </c>
      <c r="N30" s="4">
        <f t="shared" si="3"/>
        <v>1973</v>
      </c>
      <c r="O30" s="4">
        <f t="shared" si="4"/>
        <v>11</v>
      </c>
      <c r="P30" s="7">
        <f t="shared" si="5"/>
        <v>29</v>
      </c>
      <c r="Q30" s="14"/>
      <c r="R30" s="9"/>
      <c r="S30" s="15" t="s">
        <v>22</v>
      </c>
      <c r="T30" s="10"/>
      <c r="U30" s="10"/>
      <c r="V30" s="10"/>
      <c r="W30" s="10"/>
      <c r="X30" s="10"/>
    </row>
    <row r="31" spans="1:24" s="11" customFormat="1" x14ac:dyDescent="0.3">
      <c r="A31" s="4" t="str">
        <f t="shared" si="0"/>
        <v>Bogota_19742</v>
      </c>
      <c r="B31" s="15">
        <v>197402</v>
      </c>
      <c r="C31" s="4" t="str">
        <f t="shared" si="2"/>
        <v>BOG_01_19742</v>
      </c>
      <c r="D31" s="4" t="s">
        <v>18</v>
      </c>
      <c r="E31" s="17">
        <v>-27.4</v>
      </c>
      <c r="F31" s="17">
        <v>-4.6100000000000003</v>
      </c>
      <c r="G31" s="18">
        <v>13.4</v>
      </c>
      <c r="H31" s="4">
        <v>4.7</v>
      </c>
      <c r="I31" s="4">
        <v>-74.166667000000004</v>
      </c>
      <c r="J31" s="4">
        <v>2550</v>
      </c>
      <c r="K31" s="6" t="s">
        <v>80</v>
      </c>
      <c r="L31" s="6" t="s">
        <v>81</v>
      </c>
      <c r="M31" s="6">
        <f t="shared" si="1"/>
        <v>27075</v>
      </c>
      <c r="N31" s="4">
        <f t="shared" si="3"/>
        <v>1974</v>
      </c>
      <c r="O31" s="4">
        <f t="shared" si="4"/>
        <v>2</v>
      </c>
      <c r="P31" s="7">
        <f t="shared" si="5"/>
        <v>27</v>
      </c>
      <c r="Q31" s="14"/>
      <c r="R31" s="9"/>
      <c r="S31" s="15" t="s">
        <v>22</v>
      </c>
      <c r="T31" s="10"/>
      <c r="U31" s="10"/>
      <c r="V31" s="10"/>
      <c r="W31" s="10"/>
      <c r="X31" s="10"/>
    </row>
    <row r="32" spans="1:24" s="11" customFormat="1" x14ac:dyDescent="0.3">
      <c r="A32" s="4" t="str">
        <f t="shared" si="0"/>
        <v>Bogota_19743</v>
      </c>
      <c r="B32" s="15">
        <v>197403</v>
      </c>
      <c r="C32" s="4" t="str">
        <f t="shared" si="2"/>
        <v>BOG_01_19743</v>
      </c>
      <c r="D32" s="4" t="s">
        <v>18</v>
      </c>
      <c r="E32" s="16">
        <v>-6</v>
      </c>
      <c r="F32" s="16">
        <v>-1.33</v>
      </c>
      <c r="G32" s="15"/>
      <c r="H32" s="4">
        <v>4.7</v>
      </c>
      <c r="I32" s="4">
        <v>-74.166667000000004</v>
      </c>
      <c r="J32" s="4">
        <v>2550</v>
      </c>
      <c r="K32" s="6" t="s">
        <v>82</v>
      </c>
      <c r="L32" s="6" t="s">
        <v>83</v>
      </c>
      <c r="M32" s="6">
        <f t="shared" si="1"/>
        <v>27103</v>
      </c>
      <c r="N32" s="4">
        <f t="shared" si="3"/>
        <v>1974</v>
      </c>
      <c r="O32" s="4">
        <f t="shared" si="4"/>
        <v>3</v>
      </c>
      <c r="P32" s="7">
        <f t="shared" si="5"/>
        <v>30</v>
      </c>
      <c r="Q32" s="14"/>
      <c r="R32" s="9"/>
      <c r="S32" s="15" t="s">
        <v>22</v>
      </c>
      <c r="T32" s="10"/>
      <c r="U32" s="10"/>
      <c r="V32" s="10"/>
      <c r="W32" s="10"/>
      <c r="X32" s="10"/>
    </row>
    <row r="33" spans="1:24" s="11" customFormat="1" x14ac:dyDescent="0.3">
      <c r="A33" s="4" t="str">
        <f t="shared" si="0"/>
        <v>Bogota_19744</v>
      </c>
      <c r="B33" s="15">
        <v>197404</v>
      </c>
      <c r="C33" s="4" t="str">
        <f t="shared" si="2"/>
        <v>BOG_01_19744</v>
      </c>
      <c r="D33" s="4" t="s">
        <v>18</v>
      </c>
      <c r="E33" s="16">
        <v>-92</v>
      </c>
      <c r="F33" s="16">
        <v>-12.12</v>
      </c>
      <c r="G33" s="15">
        <v>14.4</v>
      </c>
      <c r="H33" s="4">
        <v>4.7</v>
      </c>
      <c r="I33" s="4">
        <v>-74.166667000000004</v>
      </c>
      <c r="J33" s="4">
        <v>2550</v>
      </c>
      <c r="K33" s="6" t="s">
        <v>84</v>
      </c>
      <c r="L33" s="6" t="s">
        <v>85</v>
      </c>
      <c r="M33" s="6">
        <f t="shared" si="1"/>
        <v>27134</v>
      </c>
      <c r="N33" s="4">
        <f t="shared" si="3"/>
        <v>1974</v>
      </c>
      <c r="O33" s="4">
        <f t="shared" si="4"/>
        <v>4</v>
      </c>
      <c r="P33" s="7">
        <f t="shared" si="5"/>
        <v>29</v>
      </c>
      <c r="Q33" s="14"/>
      <c r="R33" s="9"/>
      <c r="S33" s="15" t="s">
        <v>22</v>
      </c>
      <c r="T33" s="10"/>
      <c r="U33" s="10"/>
      <c r="V33" s="10"/>
      <c r="W33" s="10"/>
      <c r="X33" s="10"/>
    </row>
    <row r="34" spans="1:24" s="11" customFormat="1" ht="17.25" customHeight="1" x14ac:dyDescent="0.3">
      <c r="A34" s="4" t="str">
        <f t="shared" si="0"/>
        <v>Bogota_19745</v>
      </c>
      <c r="B34" s="15">
        <v>197405</v>
      </c>
      <c r="C34" s="4" t="str">
        <f t="shared" si="2"/>
        <v>BOG_01_19745</v>
      </c>
      <c r="D34" s="4" t="s">
        <v>18</v>
      </c>
      <c r="E34" s="17">
        <v>-90.2</v>
      </c>
      <c r="F34" s="17">
        <v>-11.9</v>
      </c>
      <c r="G34" s="18">
        <v>13.3</v>
      </c>
      <c r="H34" s="4">
        <v>4.7</v>
      </c>
      <c r="I34" s="4">
        <v>-74.166667000000004</v>
      </c>
      <c r="J34" s="4">
        <v>2550</v>
      </c>
      <c r="K34" s="6" t="s">
        <v>86</v>
      </c>
      <c r="L34" s="6" t="s">
        <v>87</v>
      </c>
      <c r="M34" s="6">
        <f t="shared" si="1"/>
        <v>27164</v>
      </c>
      <c r="N34" s="4">
        <f t="shared" si="3"/>
        <v>1974</v>
      </c>
      <c r="O34" s="4">
        <f t="shared" si="4"/>
        <v>5</v>
      </c>
      <c r="P34" s="7">
        <f t="shared" si="5"/>
        <v>30</v>
      </c>
      <c r="Q34" s="14"/>
      <c r="R34" s="9"/>
      <c r="S34" s="15" t="s">
        <v>22</v>
      </c>
      <c r="T34" s="10"/>
      <c r="U34" s="10"/>
      <c r="V34" s="10"/>
      <c r="W34" s="10"/>
      <c r="X34" s="10"/>
    </row>
    <row r="35" spans="1:24" s="11" customFormat="1" x14ac:dyDescent="0.3">
      <c r="A35" s="4" t="str">
        <f t="shared" si="0"/>
        <v>Bogota_19746</v>
      </c>
      <c r="B35" s="15">
        <v>197406</v>
      </c>
      <c r="C35" s="4" t="str">
        <f t="shared" si="2"/>
        <v>BOG_01_19746</v>
      </c>
      <c r="D35" s="4" t="s">
        <v>18</v>
      </c>
      <c r="E35" s="16">
        <v>-84.8</v>
      </c>
      <c r="F35" s="16">
        <v>-10.74</v>
      </c>
      <c r="G35" s="15">
        <v>17</v>
      </c>
      <c r="H35" s="4">
        <v>4.7</v>
      </c>
      <c r="I35" s="4">
        <v>-74.166667000000004</v>
      </c>
      <c r="J35" s="4">
        <v>2550</v>
      </c>
      <c r="K35" s="6" t="s">
        <v>88</v>
      </c>
      <c r="L35" s="6" t="s">
        <v>89</v>
      </c>
      <c r="M35" s="6">
        <f t="shared" si="1"/>
        <v>27195</v>
      </c>
      <c r="N35" s="4">
        <f t="shared" si="3"/>
        <v>1974</v>
      </c>
      <c r="O35" s="4">
        <f t="shared" si="4"/>
        <v>6</v>
      </c>
      <c r="P35" s="7">
        <f t="shared" si="5"/>
        <v>29</v>
      </c>
      <c r="Q35" s="14"/>
      <c r="R35" s="9"/>
      <c r="S35" s="15" t="s">
        <v>22</v>
      </c>
      <c r="T35" s="10"/>
      <c r="U35" s="10"/>
      <c r="V35" s="10"/>
      <c r="W35" s="10"/>
      <c r="X35" s="10"/>
    </row>
    <row r="36" spans="1:24" s="11" customFormat="1" ht="17.25" customHeight="1" x14ac:dyDescent="0.3">
      <c r="A36" s="4" t="str">
        <f t="shared" si="0"/>
        <v>Bogota_19749</v>
      </c>
      <c r="B36" s="15">
        <v>197409</v>
      </c>
      <c r="C36" s="4" t="str">
        <f t="shared" si="2"/>
        <v>BOG_01_19749</v>
      </c>
      <c r="D36" s="4" t="s">
        <v>18</v>
      </c>
      <c r="E36" s="17">
        <v>-90.3</v>
      </c>
      <c r="F36" s="17">
        <v>-11.96</v>
      </c>
      <c r="G36" s="18"/>
      <c r="H36" s="4">
        <v>4.7</v>
      </c>
      <c r="I36" s="4">
        <v>-74.166667000000004</v>
      </c>
      <c r="J36" s="4">
        <v>2550</v>
      </c>
      <c r="K36" s="6" t="s">
        <v>90</v>
      </c>
      <c r="L36" s="6" t="s">
        <v>91</v>
      </c>
      <c r="M36" s="6">
        <f t="shared" si="1"/>
        <v>27287</v>
      </c>
      <c r="N36" s="4">
        <f t="shared" si="3"/>
        <v>1974</v>
      </c>
      <c r="O36" s="4">
        <f t="shared" si="4"/>
        <v>9</v>
      </c>
      <c r="P36" s="7">
        <f t="shared" si="5"/>
        <v>29</v>
      </c>
      <c r="Q36" s="14"/>
      <c r="R36" s="9"/>
      <c r="S36" s="15" t="s">
        <v>22</v>
      </c>
      <c r="T36" s="10"/>
      <c r="U36" s="10"/>
      <c r="V36" s="10"/>
      <c r="W36" s="10"/>
      <c r="X36" s="10"/>
    </row>
    <row r="37" spans="1:24" s="11" customFormat="1" ht="17.25" customHeight="1" x14ac:dyDescent="0.3">
      <c r="A37" s="4" t="str">
        <f t="shared" si="0"/>
        <v>Bogota_197410</v>
      </c>
      <c r="B37" s="15">
        <v>197410</v>
      </c>
      <c r="C37" s="4" t="str">
        <f t="shared" si="2"/>
        <v>BOG_01_197410</v>
      </c>
      <c r="D37" s="4" t="s">
        <v>18</v>
      </c>
      <c r="E37" s="16"/>
      <c r="F37" s="16"/>
      <c r="G37" s="15">
        <v>13.8</v>
      </c>
      <c r="H37" s="4">
        <v>4.7</v>
      </c>
      <c r="I37" s="4">
        <v>-74.166667000000004</v>
      </c>
      <c r="J37" s="4">
        <v>2550</v>
      </c>
      <c r="K37" s="6" t="s">
        <v>92</v>
      </c>
      <c r="L37" s="6" t="s">
        <v>93</v>
      </c>
      <c r="M37" s="6">
        <f t="shared" si="1"/>
        <v>27317</v>
      </c>
      <c r="N37" s="4">
        <f t="shared" si="3"/>
        <v>1974</v>
      </c>
      <c r="O37" s="4">
        <f t="shared" si="4"/>
        <v>10</v>
      </c>
      <c r="P37" s="7">
        <f t="shared" si="5"/>
        <v>30</v>
      </c>
      <c r="Q37" s="14"/>
      <c r="R37" s="9"/>
      <c r="S37" s="15" t="s">
        <v>22</v>
      </c>
      <c r="T37" s="10"/>
      <c r="U37" s="10"/>
      <c r="V37" s="10"/>
      <c r="W37" s="10"/>
      <c r="X37" s="10"/>
    </row>
    <row r="38" spans="1:24" s="11" customFormat="1" ht="17.25" customHeight="1" x14ac:dyDescent="0.3">
      <c r="A38" s="4" t="str">
        <f t="shared" si="0"/>
        <v>Bogota_197411</v>
      </c>
      <c r="B38" s="15">
        <v>197411</v>
      </c>
      <c r="C38" s="4" t="str">
        <f t="shared" si="2"/>
        <v>BOG_01_197411</v>
      </c>
      <c r="D38" s="4" t="s">
        <v>18</v>
      </c>
      <c r="E38" s="16"/>
      <c r="F38" s="16"/>
      <c r="G38" s="15">
        <v>15.1</v>
      </c>
      <c r="H38" s="4">
        <v>4.7</v>
      </c>
      <c r="I38" s="4">
        <v>-74.166667000000004</v>
      </c>
      <c r="J38" s="4">
        <v>2550</v>
      </c>
      <c r="K38" s="6" t="s">
        <v>94</v>
      </c>
      <c r="L38" s="6" t="s">
        <v>95</v>
      </c>
      <c r="M38" s="6">
        <f t="shared" si="1"/>
        <v>27348</v>
      </c>
      <c r="N38" s="4">
        <f t="shared" si="3"/>
        <v>1974</v>
      </c>
      <c r="O38" s="4">
        <f t="shared" si="4"/>
        <v>11</v>
      </c>
      <c r="P38" s="7">
        <f t="shared" si="5"/>
        <v>29</v>
      </c>
      <c r="Q38" s="14"/>
      <c r="R38" s="9"/>
      <c r="S38" s="15" t="s">
        <v>22</v>
      </c>
      <c r="T38" s="10"/>
      <c r="U38" s="10"/>
      <c r="V38" s="10"/>
      <c r="W38" s="10"/>
      <c r="X38" s="10"/>
    </row>
    <row r="39" spans="1:24" s="11" customFormat="1" ht="17.25" customHeight="1" x14ac:dyDescent="0.3">
      <c r="A39" s="4" t="str">
        <f t="shared" si="0"/>
        <v>Bogota_197412</v>
      </c>
      <c r="B39" s="15">
        <v>197412</v>
      </c>
      <c r="C39" s="4" t="str">
        <f t="shared" si="2"/>
        <v>BOG_01_197412</v>
      </c>
      <c r="D39" s="4" t="s">
        <v>18</v>
      </c>
      <c r="E39" s="16"/>
      <c r="F39" s="16"/>
      <c r="G39" s="15">
        <v>12.7</v>
      </c>
      <c r="H39" s="4">
        <v>4.7</v>
      </c>
      <c r="I39" s="4">
        <v>-74.166667000000004</v>
      </c>
      <c r="J39" s="4">
        <v>2550</v>
      </c>
      <c r="K39" s="6" t="s">
        <v>96</v>
      </c>
      <c r="L39" s="6" t="s">
        <v>97</v>
      </c>
      <c r="M39" s="6">
        <f t="shared" si="1"/>
        <v>27378</v>
      </c>
      <c r="N39" s="4">
        <f t="shared" si="3"/>
        <v>1974</v>
      </c>
      <c r="O39" s="4">
        <f t="shared" si="4"/>
        <v>12</v>
      </c>
      <c r="P39" s="7">
        <f t="shared" si="5"/>
        <v>30</v>
      </c>
      <c r="Q39" s="14"/>
      <c r="R39" s="9"/>
      <c r="S39" s="15" t="s">
        <v>22</v>
      </c>
      <c r="T39" s="10"/>
      <c r="U39" s="10"/>
      <c r="V39" s="10"/>
      <c r="W39" s="10"/>
      <c r="X39" s="10"/>
    </row>
    <row r="40" spans="1:24" s="11" customFormat="1" ht="18.75" customHeight="1" x14ac:dyDescent="0.3">
      <c r="A40" s="4" t="str">
        <f t="shared" si="0"/>
        <v>Bogota_19752</v>
      </c>
      <c r="B40" s="15">
        <v>197502</v>
      </c>
      <c r="C40" s="4" t="str">
        <f t="shared" si="2"/>
        <v>BOG_01_19752</v>
      </c>
      <c r="D40" s="4" t="s">
        <v>18</v>
      </c>
      <c r="E40" s="17">
        <v>-8.6</v>
      </c>
      <c r="F40" s="17">
        <v>-2.4900000000000002</v>
      </c>
      <c r="G40" s="18">
        <v>11.8</v>
      </c>
      <c r="H40" s="4">
        <v>4.7</v>
      </c>
      <c r="I40" s="4">
        <v>-74.166667000000004</v>
      </c>
      <c r="J40" s="4">
        <v>2550</v>
      </c>
      <c r="K40" s="6" t="s">
        <v>98</v>
      </c>
      <c r="L40" s="6" t="s">
        <v>99</v>
      </c>
      <c r="M40" s="6">
        <f t="shared" si="1"/>
        <v>27440</v>
      </c>
      <c r="N40" s="4">
        <f t="shared" si="3"/>
        <v>1975</v>
      </c>
      <c r="O40" s="4">
        <f t="shared" si="4"/>
        <v>2</v>
      </c>
      <c r="P40" s="7">
        <f t="shared" si="5"/>
        <v>27</v>
      </c>
      <c r="Q40" s="14"/>
      <c r="R40" s="9"/>
      <c r="S40" s="15" t="s">
        <v>22</v>
      </c>
      <c r="T40" s="10"/>
      <c r="U40" s="10"/>
      <c r="V40" s="10"/>
      <c r="W40" s="10"/>
      <c r="X40" s="10"/>
    </row>
    <row r="41" spans="1:24" s="11" customFormat="1" ht="17.25" customHeight="1" x14ac:dyDescent="0.3">
      <c r="A41" s="4" t="str">
        <f t="shared" si="0"/>
        <v>Bogota_19753</v>
      </c>
      <c r="B41" s="15">
        <v>197503</v>
      </c>
      <c r="C41" s="4" t="str">
        <f t="shared" si="2"/>
        <v>BOG_01_19753</v>
      </c>
      <c r="D41" s="4" t="s">
        <v>18</v>
      </c>
      <c r="E41" s="17">
        <v>-19.399999999999999</v>
      </c>
      <c r="F41" s="17">
        <v>-3.48</v>
      </c>
      <c r="G41" s="18">
        <v>12.7</v>
      </c>
      <c r="H41" s="4">
        <v>4.7</v>
      </c>
      <c r="I41" s="4">
        <v>-74.166667000000004</v>
      </c>
      <c r="J41" s="4">
        <v>2550</v>
      </c>
      <c r="K41" s="6" t="s">
        <v>100</v>
      </c>
      <c r="L41" s="6" t="s">
        <v>101</v>
      </c>
      <c r="M41" s="6">
        <f t="shared" si="1"/>
        <v>27468</v>
      </c>
      <c r="N41" s="4">
        <f t="shared" si="3"/>
        <v>1975</v>
      </c>
      <c r="O41" s="4">
        <f t="shared" si="4"/>
        <v>3</v>
      </c>
      <c r="P41" s="7">
        <f t="shared" si="5"/>
        <v>30</v>
      </c>
      <c r="Q41" s="14"/>
      <c r="R41" s="9"/>
      <c r="S41" s="15" t="s">
        <v>22</v>
      </c>
      <c r="T41" s="10"/>
      <c r="U41" s="10"/>
      <c r="V41" s="10"/>
      <c r="W41" s="10"/>
      <c r="X41" s="10"/>
    </row>
    <row r="42" spans="1:24" s="11" customFormat="1" ht="17.25" customHeight="1" x14ac:dyDescent="0.3">
      <c r="A42" s="4" t="str">
        <f t="shared" si="0"/>
        <v>Bogota_19754</v>
      </c>
      <c r="B42" s="15">
        <v>197504</v>
      </c>
      <c r="C42" s="4" t="str">
        <f t="shared" si="2"/>
        <v>BOG_01_19754</v>
      </c>
      <c r="D42" s="4" t="s">
        <v>18</v>
      </c>
      <c r="E42" s="17">
        <v>-75.900000000000006</v>
      </c>
      <c r="F42" s="17">
        <v>-10.76</v>
      </c>
      <c r="G42" s="18">
        <v>12.1</v>
      </c>
      <c r="H42" s="4">
        <v>4.7</v>
      </c>
      <c r="I42" s="4">
        <v>-74.166667000000004</v>
      </c>
      <c r="J42" s="4">
        <v>2550</v>
      </c>
      <c r="K42" s="6" t="s">
        <v>102</v>
      </c>
      <c r="L42" s="6" t="s">
        <v>103</v>
      </c>
      <c r="M42" s="6">
        <f t="shared" si="1"/>
        <v>27499</v>
      </c>
      <c r="N42" s="4">
        <f t="shared" si="3"/>
        <v>1975</v>
      </c>
      <c r="O42" s="4">
        <f t="shared" si="4"/>
        <v>4</v>
      </c>
      <c r="P42" s="7">
        <f t="shared" si="5"/>
        <v>29</v>
      </c>
      <c r="Q42" s="14"/>
      <c r="R42" s="9"/>
      <c r="S42" s="15" t="s">
        <v>22</v>
      </c>
      <c r="T42" s="10"/>
      <c r="U42" s="10"/>
      <c r="V42" s="10"/>
      <c r="W42" s="10"/>
      <c r="X42" s="10"/>
    </row>
    <row r="43" spans="1:24" s="11" customFormat="1" ht="17.25" customHeight="1" x14ac:dyDescent="0.3">
      <c r="A43" s="4" t="str">
        <f t="shared" si="0"/>
        <v>Bogota_19755</v>
      </c>
      <c r="B43" s="15">
        <v>197505</v>
      </c>
      <c r="C43" s="4" t="str">
        <f t="shared" si="2"/>
        <v>BOG_01_19755</v>
      </c>
      <c r="D43" s="4" t="s">
        <v>18</v>
      </c>
      <c r="E43" s="16">
        <v>-69.400000000000006</v>
      </c>
      <c r="F43" s="16">
        <v>-9.2899999999999991</v>
      </c>
      <c r="G43" s="15">
        <v>11.4</v>
      </c>
      <c r="H43" s="4">
        <v>4.7</v>
      </c>
      <c r="I43" s="4">
        <v>-74.166667000000004</v>
      </c>
      <c r="J43" s="4">
        <v>2550</v>
      </c>
      <c r="K43" s="6" t="s">
        <v>104</v>
      </c>
      <c r="L43" s="6" t="s">
        <v>105</v>
      </c>
      <c r="M43" s="6">
        <f t="shared" si="1"/>
        <v>27529</v>
      </c>
      <c r="N43" s="4">
        <f t="shared" si="3"/>
        <v>1975</v>
      </c>
      <c r="O43" s="4">
        <f t="shared" si="4"/>
        <v>5</v>
      </c>
      <c r="P43" s="7">
        <f t="shared" si="5"/>
        <v>30</v>
      </c>
      <c r="Q43" s="14"/>
      <c r="R43" s="9"/>
      <c r="S43" s="15" t="s">
        <v>22</v>
      </c>
      <c r="T43" s="10"/>
      <c r="U43" s="10"/>
      <c r="V43" s="10"/>
      <c r="W43" s="10"/>
      <c r="X43" s="10"/>
    </row>
    <row r="44" spans="1:24" s="11" customFormat="1" ht="17.25" customHeight="1" x14ac:dyDescent="0.3">
      <c r="A44" s="4" t="str">
        <f t="shared" si="0"/>
        <v>Bogota_19756</v>
      </c>
      <c r="B44" s="15">
        <v>197506</v>
      </c>
      <c r="C44" s="4" t="str">
        <f t="shared" si="2"/>
        <v>BOG_01_19756</v>
      </c>
      <c r="D44" s="4" t="s">
        <v>18</v>
      </c>
      <c r="E44" s="17">
        <v>-33.299999999999997</v>
      </c>
      <c r="F44" s="17">
        <v>-5.23</v>
      </c>
      <c r="G44" s="18">
        <v>14.1</v>
      </c>
      <c r="H44" s="4">
        <v>4.7</v>
      </c>
      <c r="I44" s="4">
        <v>-74.166667000000004</v>
      </c>
      <c r="J44" s="4">
        <v>2550</v>
      </c>
      <c r="K44" s="6" t="s">
        <v>106</v>
      </c>
      <c r="L44" s="6" t="s">
        <v>107</v>
      </c>
      <c r="M44" s="6">
        <f t="shared" si="1"/>
        <v>27560</v>
      </c>
      <c r="N44" s="4">
        <f t="shared" si="3"/>
        <v>1975</v>
      </c>
      <c r="O44" s="4">
        <f t="shared" si="4"/>
        <v>6</v>
      </c>
      <c r="P44" s="7">
        <f t="shared" si="5"/>
        <v>29</v>
      </c>
      <c r="Q44" s="14"/>
      <c r="R44" s="9"/>
      <c r="S44" s="15" t="s">
        <v>22</v>
      </c>
      <c r="T44" s="10"/>
      <c r="U44" s="10"/>
      <c r="V44" s="10"/>
      <c r="W44" s="10"/>
      <c r="X44" s="10"/>
    </row>
    <row r="45" spans="1:24" s="11" customFormat="1" ht="17.25" customHeight="1" x14ac:dyDescent="0.3">
      <c r="A45" s="4" t="str">
        <f t="shared" si="0"/>
        <v>Bogota_19757</v>
      </c>
      <c r="B45" s="15">
        <v>197507</v>
      </c>
      <c r="C45" s="4" t="str">
        <f t="shared" si="2"/>
        <v>BOG_01_19757</v>
      </c>
      <c r="D45" s="4" t="s">
        <v>18</v>
      </c>
      <c r="E45" s="17">
        <v>-83.3</v>
      </c>
      <c r="F45" s="17">
        <v>-11.04</v>
      </c>
      <c r="G45" s="18">
        <v>14.7</v>
      </c>
      <c r="H45" s="4">
        <v>4.7</v>
      </c>
      <c r="I45" s="4">
        <v>-74.166667000000004</v>
      </c>
      <c r="J45" s="4">
        <v>2550</v>
      </c>
      <c r="K45" s="6" t="s">
        <v>108</v>
      </c>
      <c r="L45" s="6" t="s">
        <v>109</v>
      </c>
      <c r="M45" s="6">
        <f t="shared" si="1"/>
        <v>27590</v>
      </c>
      <c r="N45" s="4">
        <f t="shared" si="3"/>
        <v>1975</v>
      </c>
      <c r="O45" s="4">
        <f t="shared" si="4"/>
        <v>7</v>
      </c>
      <c r="P45" s="7">
        <f t="shared" si="5"/>
        <v>30</v>
      </c>
      <c r="Q45" s="14"/>
      <c r="R45" s="9"/>
      <c r="S45" s="15" t="s">
        <v>22</v>
      </c>
      <c r="T45" s="10"/>
      <c r="U45" s="10"/>
      <c r="V45" s="10"/>
      <c r="W45" s="10"/>
      <c r="X45" s="10"/>
    </row>
    <row r="46" spans="1:24" s="11" customFormat="1" ht="17.25" customHeight="1" x14ac:dyDescent="0.3">
      <c r="A46" s="4" t="str">
        <f t="shared" si="0"/>
        <v>Bogota_19758</v>
      </c>
      <c r="B46" s="15">
        <v>197508</v>
      </c>
      <c r="C46" s="4" t="str">
        <f t="shared" si="2"/>
        <v>BOG_01_19758</v>
      </c>
      <c r="D46" s="4" t="s">
        <v>18</v>
      </c>
      <c r="E46" s="17">
        <v>-56.3</v>
      </c>
      <c r="F46" s="17">
        <v>-8.19</v>
      </c>
      <c r="G46" s="18">
        <v>15</v>
      </c>
      <c r="H46" s="4">
        <v>4.7</v>
      </c>
      <c r="I46" s="4">
        <v>-74.166667000000004</v>
      </c>
      <c r="J46" s="4">
        <v>2550</v>
      </c>
      <c r="K46" s="6" t="s">
        <v>110</v>
      </c>
      <c r="L46" s="6" t="s">
        <v>111</v>
      </c>
      <c r="M46" s="6">
        <f t="shared" si="1"/>
        <v>27621</v>
      </c>
      <c r="N46" s="4">
        <f t="shared" si="3"/>
        <v>1975</v>
      </c>
      <c r="O46" s="4">
        <f t="shared" si="4"/>
        <v>8</v>
      </c>
      <c r="P46" s="7">
        <f t="shared" si="5"/>
        <v>30</v>
      </c>
      <c r="Q46" s="14"/>
      <c r="R46" s="9"/>
      <c r="S46" s="15" t="s">
        <v>22</v>
      </c>
      <c r="T46" s="10"/>
      <c r="U46" s="10"/>
      <c r="V46" s="10"/>
      <c r="W46" s="10"/>
      <c r="X46" s="10"/>
    </row>
    <row r="47" spans="1:24" s="11" customFormat="1" ht="17.25" customHeight="1" x14ac:dyDescent="0.3">
      <c r="A47" s="4" t="str">
        <f t="shared" si="0"/>
        <v>Bogota_19759</v>
      </c>
      <c r="B47" s="15">
        <v>197509</v>
      </c>
      <c r="C47" s="4" t="str">
        <f t="shared" si="2"/>
        <v>BOG_01_19759</v>
      </c>
      <c r="D47" s="4" t="s">
        <v>18</v>
      </c>
      <c r="E47" s="17">
        <v>-67.7</v>
      </c>
      <c r="F47" s="17">
        <v>-9.98</v>
      </c>
      <c r="G47" s="18">
        <v>12.1</v>
      </c>
      <c r="H47" s="4">
        <v>4.7</v>
      </c>
      <c r="I47" s="4">
        <v>-74.166667000000004</v>
      </c>
      <c r="J47" s="4">
        <v>2550</v>
      </c>
      <c r="K47" s="6" t="s">
        <v>112</v>
      </c>
      <c r="L47" s="6" t="s">
        <v>113</v>
      </c>
      <c r="M47" s="6">
        <f t="shared" si="1"/>
        <v>27652</v>
      </c>
      <c r="N47" s="4">
        <f t="shared" si="3"/>
        <v>1975</v>
      </c>
      <c r="O47" s="4">
        <f t="shared" si="4"/>
        <v>9</v>
      </c>
      <c r="P47" s="7">
        <f t="shared" si="5"/>
        <v>29</v>
      </c>
      <c r="Q47" s="14"/>
      <c r="R47" s="9"/>
      <c r="S47" s="15" t="s">
        <v>22</v>
      </c>
      <c r="T47" s="10"/>
      <c r="U47" s="10"/>
      <c r="V47" s="10"/>
      <c r="W47" s="10"/>
      <c r="X47" s="10"/>
    </row>
    <row r="48" spans="1:24" s="11" customFormat="1" ht="17.25" customHeight="1" x14ac:dyDescent="0.3">
      <c r="A48" s="4" t="str">
        <f t="shared" si="0"/>
        <v>Bogota_197510</v>
      </c>
      <c r="B48" s="15">
        <v>197510</v>
      </c>
      <c r="C48" s="4" t="str">
        <f t="shared" si="2"/>
        <v>BOG_01_197510</v>
      </c>
      <c r="D48" s="4" t="s">
        <v>18</v>
      </c>
      <c r="E48" s="17">
        <v>-91.1</v>
      </c>
      <c r="F48" s="17">
        <v>-12.96</v>
      </c>
      <c r="G48" s="18">
        <v>8.8000000000000007</v>
      </c>
      <c r="H48" s="4">
        <v>4.7</v>
      </c>
      <c r="I48" s="4">
        <v>-74.166667000000004</v>
      </c>
      <c r="J48" s="4">
        <v>2550</v>
      </c>
      <c r="K48" s="6" t="s">
        <v>114</v>
      </c>
      <c r="L48" s="6" t="s">
        <v>115</v>
      </c>
      <c r="M48" s="6">
        <f t="shared" si="1"/>
        <v>27682</v>
      </c>
      <c r="N48" s="4">
        <f t="shared" si="3"/>
        <v>1975</v>
      </c>
      <c r="O48" s="4">
        <f t="shared" si="4"/>
        <v>10</v>
      </c>
      <c r="P48" s="7">
        <f t="shared" si="5"/>
        <v>30</v>
      </c>
      <c r="Q48" s="14"/>
      <c r="R48" s="9"/>
      <c r="S48" s="15" t="s">
        <v>22</v>
      </c>
      <c r="T48" s="10"/>
      <c r="U48" s="10"/>
      <c r="V48" s="10"/>
      <c r="W48" s="10"/>
      <c r="X48" s="10"/>
    </row>
    <row r="49" spans="1:24" s="11" customFormat="1" ht="17.25" customHeight="1" x14ac:dyDescent="0.3">
      <c r="A49" s="4" t="str">
        <f t="shared" si="0"/>
        <v>Bogota_197511</v>
      </c>
      <c r="B49" s="15">
        <v>197511</v>
      </c>
      <c r="C49" s="4" t="str">
        <f t="shared" si="2"/>
        <v>BOG_01_197511</v>
      </c>
      <c r="D49" s="4" t="s">
        <v>18</v>
      </c>
      <c r="E49" s="17">
        <v>-92.1</v>
      </c>
      <c r="F49" s="17">
        <v>-12.96</v>
      </c>
      <c r="G49" s="18">
        <v>9.8000000000000007</v>
      </c>
      <c r="H49" s="4">
        <v>4.7</v>
      </c>
      <c r="I49" s="4">
        <v>-74.166667000000004</v>
      </c>
      <c r="J49" s="4">
        <v>2550</v>
      </c>
      <c r="K49" s="6" t="s">
        <v>116</v>
      </c>
      <c r="L49" s="6" t="s">
        <v>117</v>
      </c>
      <c r="M49" s="6">
        <f t="shared" si="1"/>
        <v>27713</v>
      </c>
      <c r="N49" s="4">
        <f t="shared" si="3"/>
        <v>1975</v>
      </c>
      <c r="O49" s="4">
        <f t="shared" si="4"/>
        <v>11</v>
      </c>
      <c r="P49" s="7">
        <f t="shared" si="5"/>
        <v>29</v>
      </c>
      <c r="Q49" s="14"/>
      <c r="R49" s="9"/>
      <c r="S49" s="15" t="s">
        <v>22</v>
      </c>
      <c r="T49" s="10"/>
      <c r="U49" s="10"/>
      <c r="V49" s="10"/>
      <c r="W49" s="10"/>
      <c r="X49" s="10"/>
    </row>
    <row r="50" spans="1:24" s="11" customFormat="1" ht="17.25" customHeight="1" x14ac:dyDescent="0.3">
      <c r="A50" s="4" t="str">
        <f t="shared" si="0"/>
        <v>Bogota_197512</v>
      </c>
      <c r="B50" s="15">
        <v>197512</v>
      </c>
      <c r="C50" s="4" t="str">
        <f t="shared" si="2"/>
        <v>BOG_01_197512</v>
      </c>
      <c r="D50" s="4" t="s">
        <v>18</v>
      </c>
      <c r="E50" s="17">
        <v>-81.7</v>
      </c>
      <c r="F50" s="17">
        <v>-11.32</v>
      </c>
      <c r="G50" s="18">
        <v>10.5</v>
      </c>
      <c r="H50" s="4">
        <v>4.7</v>
      </c>
      <c r="I50" s="4">
        <v>-74.166667000000004</v>
      </c>
      <c r="J50" s="4">
        <v>2550</v>
      </c>
      <c r="K50" s="6" t="s">
        <v>118</v>
      </c>
      <c r="L50" s="6" t="s">
        <v>119</v>
      </c>
      <c r="M50" s="6">
        <f t="shared" si="1"/>
        <v>27743</v>
      </c>
      <c r="N50" s="4">
        <f t="shared" si="3"/>
        <v>1975</v>
      </c>
      <c r="O50" s="4">
        <f t="shared" si="4"/>
        <v>12</v>
      </c>
      <c r="P50" s="7">
        <f t="shared" si="5"/>
        <v>30</v>
      </c>
      <c r="Q50" s="14"/>
      <c r="R50" s="9"/>
      <c r="S50" s="15" t="s">
        <v>22</v>
      </c>
      <c r="T50" s="10"/>
      <c r="U50" s="10"/>
      <c r="V50" s="10"/>
      <c r="W50" s="10"/>
      <c r="X50" s="10"/>
    </row>
    <row r="51" spans="1:24" s="11" customFormat="1" ht="17.25" customHeight="1" x14ac:dyDescent="0.3">
      <c r="A51" s="4" t="str">
        <f t="shared" si="0"/>
        <v>Bogota_19761</v>
      </c>
      <c r="B51" s="15">
        <v>197601</v>
      </c>
      <c r="C51" s="4" t="str">
        <f t="shared" si="2"/>
        <v>BOG_01_19761</v>
      </c>
      <c r="D51" s="4" t="s">
        <v>18</v>
      </c>
      <c r="E51" s="17">
        <v>-36.200000000000003</v>
      </c>
      <c r="F51" s="17">
        <v>-5.91</v>
      </c>
      <c r="G51" s="18">
        <v>11.6</v>
      </c>
      <c r="H51" s="4">
        <v>4.7</v>
      </c>
      <c r="I51" s="4">
        <v>-74.166667000000004</v>
      </c>
      <c r="J51" s="4">
        <v>2550</v>
      </c>
      <c r="K51" s="6" t="s">
        <v>120</v>
      </c>
      <c r="L51" s="6" t="s">
        <v>121</v>
      </c>
      <c r="M51" s="6">
        <f t="shared" si="1"/>
        <v>27774</v>
      </c>
      <c r="N51" s="4">
        <f t="shared" si="3"/>
        <v>1976</v>
      </c>
      <c r="O51" s="4">
        <f t="shared" si="4"/>
        <v>1</v>
      </c>
      <c r="P51" s="7">
        <f t="shared" si="5"/>
        <v>30</v>
      </c>
      <c r="Q51" s="14"/>
      <c r="R51" s="9"/>
      <c r="S51" s="15" t="s">
        <v>22</v>
      </c>
      <c r="T51" s="10"/>
      <c r="U51" s="10"/>
      <c r="V51" s="10"/>
      <c r="W51" s="10"/>
      <c r="X51" s="10"/>
    </row>
    <row r="52" spans="1:24" s="11" customFormat="1" ht="17.25" customHeight="1" x14ac:dyDescent="0.3">
      <c r="A52" s="4" t="str">
        <f t="shared" si="0"/>
        <v>Bogota_19762</v>
      </c>
      <c r="B52" s="15">
        <v>197602</v>
      </c>
      <c r="C52" s="4" t="str">
        <f t="shared" si="2"/>
        <v>BOG_01_19762</v>
      </c>
      <c r="D52" s="4" t="s">
        <v>18</v>
      </c>
      <c r="E52" s="17">
        <v>-27.9</v>
      </c>
      <c r="F52" s="17">
        <v>-5.17</v>
      </c>
      <c r="G52" s="18">
        <v>11.7</v>
      </c>
      <c r="H52" s="4">
        <v>4.7</v>
      </c>
      <c r="I52" s="4">
        <v>-74.166667000000004</v>
      </c>
      <c r="J52" s="4">
        <v>2550</v>
      </c>
      <c r="K52" s="6" t="s">
        <v>122</v>
      </c>
      <c r="L52" s="6" t="s">
        <v>123</v>
      </c>
      <c r="M52" s="6">
        <f t="shared" si="1"/>
        <v>27805</v>
      </c>
      <c r="N52" s="4">
        <f t="shared" si="3"/>
        <v>1976</v>
      </c>
      <c r="O52" s="4">
        <f t="shared" si="4"/>
        <v>2</v>
      </c>
      <c r="P52" s="7">
        <f t="shared" si="5"/>
        <v>28</v>
      </c>
      <c r="Q52" s="14"/>
      <c r="R52" s="9"/>
      <c r="S52" s="15" t="s">
        <v>22</v>
      </c>
      <c r="T52" s="10"/>
      <c r="U52" s="10"/>
      <c r="V52" s="10"/>
      <c r="W52" s="10"/>
      <c r="X52" s="10"/>
    </row>
    <row r="53" spans="1:24" s="11" customFormat="1" ht="17.25" customHeight="1" x14ac:dyDescent="0.3">
      <c r="A53" s="4" t="str">
        <f t="shared" si="0"/>
        <v>Bogota_19763</v>
      </c>
      <c r="B53" s="15">
        <v>197603</v>
      </c>
      <c r="C53" s="4" t="str">
        <f t="shared" si="2"/>
        <v>BOG_01_19763</v>
      </c>
      <c r="D53" s="4" t="s">
        <v>18</v>
      </c>
      <c r="E53" s="17">
        <v>-2.4</v>
      </c>
      <c r="F53" s="17">
        <v>-2.2599999999999998</v>
      </c>
      <c r="G53" s="18">
        <v>13.3</v>
      </c>
      <c r="H53" s="4">
        <v>4.7</v>
      </c>
      <c r="I53" s="4">
        <v>-74.166667000000004</v>
      </c>
      <c r="J53" s="4">
        <v>2550</v>
      </c>
      <c r="K53" s="6" t="s">
        <v>124</v>
      </c>
      <c r="L53" s="6" t="s">
        <v>125</v>
      </c>
      <c r="M53" s="6">
        <f t="shared" si="1"/>
        <v>27834</v>
      </c>
      <c r="N53" s="4">
        <f t="shared" si="3"/>
        <v>1976</v>
      </c>
      <c r="O53" s="4">
        <f t="shared" si="4"/>
        <v>3</v>
      </c>
      <c r="P53" s="7">
        <f t="shared" si="5"/>
        <v>30</v>
      </c>
      <c r="Q53" s="14"/>
      <c r="R53" s="9"/>
      <c r="S53" s="15" t="s">
        <v>22</v>
      </c>
      <c r="T53" s="10"/>
      <c r="U53" s="10"/>
      <c r="V53" s="10"/>
      <c r="W53" s="10"/>
      <c r="X53" s="10"/>
    </row>
    <row r="54" spans="1:24" s="11" customFormat="1" ht="17.25" customHeight="1" x14ac:dyDescent="0.3">
      <c r="A54" s="4" t="str">
        <f t="shared" si="0"/>
        <v>Bogota_19764</v>
      </c>
      <c r="B54" s="15">
        <v>197604</v>
      </c>
      <c r="C54" s="4" t="str">
        <f t="shared" si="2"/>
        <v>BOG_01_19764</v>
      </c>
      <c r="D54" s="4" t="s">
        <v>18</v>
      </c>
      <c r="E54" s="17">
        <v>-15.4</v>
      </c>
      <c r="F54" s="17">
        <v>-3.28</v>
      </c>
      <c r="G54" s="18">
        <v>10.9</v>
      </c>
      <c r="H54" s="4">
        <v>4.7</v>
      </c>
      <c r="I54" s="4">
        <v>-74.166667000000004</v>
      </c>
      <c r="J54" s="4">
        <v>2550</v>
      </c>
      <c r="K54" s="6" t="s">
        <v>126</v>
      </c>
      <c r="L54" s="6" t="s">
        <v>127</v>
      </c>
      <c r="M54" s="6">
        <f t="shared" si="1"/>
        <v>27865</v>
      </c>
      <c r="N54" s="4">
        <f t="shared" si="3"/>
        <v>1976</v>
      </c>
      <c r="O54" s="4">
        <f t="shared" si="4"/>
        <v>4</v>
      </c>
      <c r="P54" s="7">
        <f t="shared" si="5"/>
        <v>29</v>
      </c>
      <c r="Q54" s="14"/>
      <c r="R54" s="9"/>
      <c r="S54" s="15" t="s">
        <v>22</v>
      </c>
      <c r="T54" s="10"/>
      <c r="U54" s="10"/>
      <c r="V54" s="10"/>
      <c r="W54" s="10"/>
      <c r="X54" s="10"/>
    </row>
    <row r="55" spans="1:24" s="11" customFormat="1" ht="17.25" customHeight="1" x14ac:dyDescent="0.3">
      <c r="A55" s="4" t="str">
        <f t="shared" si="0"/>
        <v>Bogota_19765</v>
      </c>
      <c r="B55" s="15">
        <v>197605</v>
      </c>
      <c r="C55" s="4" t="str">
        <f t="shared" si="2"/>
        <v>BOG_01_19765</v>
      </c>
      <c r="D55" s="4" t="s">
        <v>18</v>
      </c>
      <c r="E55" s="17">
        <v>-97.5</v>
      </c>
      <c r="F55" s="17">
        <v>-13.22</v>
      </c>
      <c r="G55" s="18">
        <v>6.8</v>
      </c>
      <c r="H55" s="4">
        <v>4.7</v>
      </c>
      <c r="I55" s="4">
        <v>-74.166667000000004</v>
      </c>
      <c r="J55" s="4">
        <v>2550</v>
      </c>
      <c r="K55" s="6" t="s">
        <v>128</v>
      </c>
      <c r="L55" s="6" t="s">
        <v>129</v>
      </c>
      <c r="M55" s="6">
        <f t="shared" si="1"/>
        <v>27895</v>
      </c>
      <c r="N55" s="4">
        <f t="shared" si="3"/>
        <v>1976</v>
      </c>
      <c r="O55" s="4">
        <f t="shared" si="4"/>
        <v>5</v>
      </c>
      <c r="P55" s="7">
        <f t="shared" si="5"/>
        <v>30</v>
      </c>
      <c r="Q55" s="14"/>
      <c r="R55" s="9"/>
      <c r="S55" s="15" t="s">
        <v>22</v>
      </c>
      <c r="T55" s="10"/>
      <c r="U55" s="10"/>
      <c r="V55" s="10"/>
      <c r="W55" s="10"/>
      <c r="X55" s="10"/>
    </row>
    <row r="56" spans="1:24" s="11" customFormat="1" ht="17.25" customHeight="1" x14ac:dyDescent="0.3">
      <c r="A56" s="4" t="str">
        <f t="shared" si="0"/>
        <v>Bogota_19766</v>
      </c>
      <c r="B56" s="15">
        <v>197606</v>
      </c>
      <c r="C56" s="4" t="str">
        <f t="shared" si="2"/>
        <v>BOG_01_19766</v>
      </c>
      <c r="D56" s="4" t="s">
        <v>18</v>
      </c>
      <c r="E56" s="17">
        <v>-87.4</v>
      </c>
      <c r="F56" s="17">
        <v>-12.43</v>
      </c>
      <c r="G56" s="18">
        <v>11.6</v>
      </c>
      <c r="H56" s="4">
        <v>4.7</v>
      </c>
      <c r="I56" s="4">
        <v>-74.166667000000004</v>
      </c>
      <c r="J56" s="4">
        <v>2550</v>
      </c>
      <c r="K56" s="6" t="s">
        <v>130</v>
      </c>
      <c r="L56" s="6" t="s">
        <v>131</v>
      </c>
      <c r="M56" s="6">
        <f t="shared" si="1"/>
        <v>27926</v>
      </c>
      <c r="N56" s="4">
        <f t="shared" si="3"/>
        <v>1976</v>
      </c>
      <c r="O56" s="4">
        <f t="shared" si="4"/>
        <v>6</v>
      </c>
      <c r="P56" s="7">
        <f t="shared" si="5"/>
        <v>29</v>
      </c>
      <c r="Q56" s="14"/>
      <c r="R56" s="9"/>
      <c r="S56" s="15" t="s">
        <v>22</v>
      </c>
      <c r="T56" s="10"/>
      <c r="U56" s="10"/>
      <c r="V56" s="10"/>
      <c r="W56" s="10"/>
      <c r="X56" s="10"/>
    </row>
    <row r="57" spans="1:24" s="11" customFormat="1" ht="17.25" customHeight="1" x14ac:dyDescent="0.3">
      <c r="A57" s="4" t="str">
        <f t="shared" si="0"/>
        <v>Bogota_19767</v>
      </c>
      <c r="B57" s="15">
        <v>197607</v>
      </c>
      <c r="C57" s="4" t="str">
        <f t="shared" si="2"/>
        <v>BOG_01_19767</v>
      </c>
      <c r="D57" s="4" t="s">
        <v>18</v>
      </c>
      <c r="E57" s="17">
        <v>-38.5</v>
      </c>
      <c r="F57" s="17">
        <v>-5.9</v>
      </c>
      <c r="G57" s="18">
        <v>12.7</v>
      </c>
      <c r="H57" s="4">
        <v>4.7</v>
      </c>
      <c r="I57" s="4">
        <v>-74.166667000000004</v>
      </c>
      <c r="J57" s="4">
        <v>2550</v>
      </c>
      <c r="K57" s="6" t="s">
        <v>132</v>
      </c>
      <c r="L57" s="6" t="s">
        <v>133</v>
      </c>
      <c r="M57" s="6">
        <f t="shared" si="1"/>
        <v>27956</v>
      </c>
      <c r="N57" s="4">
        <f t="shared" si="3"/>
        <v>1976</v>
      </c>
      <c r="O57" s="4">
        <f t="shared" si="4"/>
        <v>7</v>
      </c>
      <c r="P57" s="7">
        <f t="shared" si="5"/>
        <v>30</v>
      </c>
      <c r="Q57" s="14"/>
      <c r="R57" s="9"/>
      <c r="S57" s="15" t="s">
        <v>22</v>
      </c>
      <c r="T57" s="10"/>
      <c r="U57" s="10"/>
      <c r="V57" s="10"/>
      <c r="W57" s="10"/>
      <c r="X57" s="10"/>
    </row>
    <row r="58" spans="1:24" s="11" customFormat="1" ht="17.25" customHeight="1" x14ac:dyDescent="0.3">
      <c r="A58" s="4" t="str">
        <f t="shared" si="0"/>
        <v>Bogota_19768</v>
      </c>
      <c r="B58" s="15">
        <v>197608</v>
      </c>
      <c r="C58" s="4" t="str">
        <f t="shared" si="2"/>
        <v>BOG_01_19768</v>
      </c>
      <c r="D58" s="4" t="s">
        <v>18</v>
      </c>
      <c r="E58" s="17">
        <v>-46.9</v>
      </c>
      <c r="F58" s="17">
        <v>-7.55</v>
      </c>
      <c r="G58" s="18">
        <v>12.8</v>
      </c>
      <c r="H58" s="4">
        <v>4.7</v>
      </c>
      <c r="I58" s="4">
        <v>-74.166667000000004</v>
      </c>
      <c r="J58" s="4">
        <v>2550</v>
      </c>
      <c r="K58" s="6" t="s">
        <v>134</v>
      </c>
      <c r="L58" s="6" t="s">
        <v>135</v>
      </c>
      <c r="M58" s="6">
        <f t="shared" si="1"/>
        <v>27987</v>
      </c>
      <c r="N58" s="4">
        <f t="shared" si="3"/>
        <v>1976</v>
      </c>
      <c r="O58" s="4">
        <f t="shared" si="4"/>
        <v>8</v>
      </c>
      <c r="P58" s="7">
        <f t="shared" si="5"/>
        <v>30</v>
      </c>
      <c r="Q58" s="14"/>
      <c r="R58" s="9"/>
      <c r="S58" s="15" t="s">
        <v>22</v>
      </c>
      <c r="T58" s="10"/>
      <c r="U58" s="10"/>
      <c r="V58" s="10"/>
      <c r="W58" s="10"/>
      <c r="X58" s="10"/>
    </row>
    <row r="59" spans="1:24" s="11" customFormat="1" ht="17.25" customHeight="1" x14ac:dyDescent="0.3">
      <c r="A59" s="4" t="str">
        <f t="shared" si="0"/>
        <v>Bogota_19769</v>
      </c>
      <c r="B59" s="15">
        <v>197609</v>
      </c>
      <c r="C59" s="4" t="str">
        <f t="shared" si="2"/>
        <v>BOG_01_19769</v>
      </c>
      <c r="D59" s="4" t="s">
        <v>18</v>
      </c>
      <c r="E59" s="17">
        <v>-37.5</v>
      </c>
      <c r="F59" s="17">
        <v>-6.19</v>
      </c>
      <c r="G59" s="18">
        <v>12.3</v>
      </c>
      <c r="H59" s="4">
        <v>4.7</v>
      </c>
      <c r="I59" s="4">
        <v>-74.166667000000004</v>
      </c>
      <c r="J59" s="4">
        <v>2550</v>
      </c>
      <c r="K59" s="6" t="s">
        <v>136</v>
      </c>
      <c r="L59" s="6" t="s">
        <v>137</v>
      </c>
      <c r="M59" s="6">
        <f t="shared" si="1"/>
        <v>28018</v>
      </c>
      <c r="N59" s="4">
        <f t="shared" si="3"/>
        <v>1976</v>
      </c>
      <c r="O59" s="4">
        <f t="shared" si="4"/>
        <v>9</v>
      </c>
      <c r="P59" s="7">
        <f t="shared" si="5"/>
        <v>29</v>
      </c>
      <c r="Q59" s="14"/>
      <c r="R59" s="9"/>
      <c r="S59" s="15" t="s">
        <v>22</v>
      </c>
      <c r="T59" s="10"/>
      <c r="U59" s="10"/>
      <c r="V59" s="10"/>
      <c r="W59" s="10"/>
      <c r="X59" s="10"/>
    </row>
    <row r="60" spans="1:24" s="11" customFormat="1" ht="17.25" customHeight="1" x14ac:dyDescent="0.3">
      <c r="A60" s="4" t="str">
        <f t="shared" si="0"/>
        <v>Bogota_197610</v>
      </c>
      <c r="B60" s="15">
        <v>197610</v>
      </c>
      <c r="C60" s="4" t="str">
        <f t="shared" si="2"/>
        <v>BOG_01_197610</v>
      </c>
      <c r="D60" s="4" t="s">
        <v>18</v>
      </c>
      <c r="E60" s="17">
        <v>-56.9</v>
      </c>
      <c r="F60" s="17">
        <v>-8.99</v>
      </c>
      <c r="G60" s="18">
        <v>11.8</v>
      </c>
      <c r="H60" s="4">
        <v>4.7</v>
      </c>
      <c r="I60" s="4">
        <v>-74.166667000000004</v>
      </c>
      <c r="J60" s="4">
        <v>2550</v>
      </c>
      <c r="K60" s="6" t="s">
        <v>138</v>
      </c>
      <c r="L60" s="6" t="s">
        <v>139</v>
      </c>
      <c r="M60" s="6">
        <f t="shared" si="1"/>
        <v>28048</v>
      </c>
      <c r="N60" s="4">
        <f t="shared" si="3"/>
        <v>1976</v>
      </c>
      <c r="O60" s="4">
        <f t="shared" si="4"/>
        <v>10</v>
      </c>
      <c r="P60" s="7">
        <f t="shared" si="5"/>
        <v>30</v>
      </c>
      <c r="Q60" s="14"/>
      <c r="R60" s="9"/>
      <c r="S60" s="15" t="s">
        <v>22</v>
      </c>
      <c r="T60" s="10"/>
      <c r="U60" s="10"/>
      <c r="V60" s="10"/>
      <c r="W60" s="10"/>
      <c r="X60" s="10"/>
    </row>
    <row r="61" spans="1:24" s="11" customFormat="1" ht="17.25" customHeight="1" x14ac:dyDescent="0.3">
      <c r="A61" s="4" t="str">
        <f t="shared" si="0"/>
        <v>Bogota_197611</v>
      </c>
      <c r="B61" s="15">
        <v>197611</v>
      </c>
      <c r="C61" s="4" t="str">
        <f t="shared" si="2"/>
        <v>BOG_01_197611</v>
      </c>
      <c r="D61" s="4" t="s">
        <v>18</v>
      </c>
      <c r="E61" s="17">
        <v>-51.7</v>
      </c>
      <c r="F61" s="17">
        <v>-8.2200000000000006</v>
      </c>
      <c r="G61" s="18">
        <v>10.9</v>
      </c>
      <c r="H61" s="4">
        <v>4.7</v>
      </c>
      <c r="I61" s="4">
        <v>-74.166667000000004</v>
      </c>
      <c r="J61" s="4">
        <v>2550</v>
      </c>
      <c r="K61" s="6" t="s">
        <v>140</v>
      </c>
      <c r="L61" s="6" t="s">
        <v>141</v>
      </c>
      <c r="M61" s="6">
        <f t="shared" si="1"/>
        <v>28079</v>
      </c>
      <c r="N61" s="4">
        <f t="shared" si="3"/>
        <v>1976</v>
      </c>
      <c r="O61" s="4">
        <f t="shared" si="4"/>
        <v>11</v>
      </c>
      <c r="P61" s="7">
        <f t="shared" si="5"/>
        <v>29</v>
      </c>
      <c r="Q61" s="14"/>
      <c r="R61" s="9"/>
      <c r="S61" s="15" t="s">
        <v>22</v>
      </c>
      <c r="T61" s="10"/>
      <c r="U61" s="10"/>
      <c r="V61" s="10"/>
      <c r="W61" s="10"/>
      <c r="X61" s="10"/>
    </row>
    <row r="62" spans="1:24" s="11" customFormat="1" ht="17.25" customHeight="1" x14ac:dyDescent="0.3">
      <c r="A62" s="4" t="str">
        <f t="shared" si="0"/>
        <v>Bogota_197612</v>
      </c>
      <c r="B62" s="15">
        <v>197612</v>
      </c>
      <c r="C62" s="4" t="str">
        <f t="shared" si="2"/>
        <v>BOG_01_197612</v>
      </c>
      <c r="D62" s="4" t="s">
        <v>18</v>
      </c>
      <c r="E62" s="17">
        <v>-55</v>
      </c>
      <c r="F62" s="17">
        <v>-8.69</v>
      </c>
      <c r="G62" s="18">
        <v>10</v>
      </c>
      <c r="H62" s="4">
        <v>4.7</v>
      </c>
      <c r="I62" s="4">
        <v>-74.166667000000004</v>
      </c>
      <c r="J62" s="4">
        <v>2550</v>
      </c>
      <c r="K62" s="6" t="s">
        <v>142</v>
      </c>
      <c r="L62" s="6" t="s">
        <v>143</v>
      </c>
      <c r="M62" s="6">
        <f t="shared" si="1"/>
        <v>28109</v>
      </c>
      <c r="N62" s="4">
        <f t="shared" si="3"/>
        <v>1976</v>
      </c>
      <c r="O62" s="4">
        <f t="shared" si="4"/>
        <v>12</v>
      </c>
      <c r="P62" s="7">
        <f t="shared" si="5"/>
        <v>30</v>
      </c>
      <c r="Q62" s="14"/>
      <c r="R62" s="9"/>
      <c r="S62" s="15" t="s">
        <v>22</v>
      </c>
      <c r="T62" s="10"/>
      <c r="U62" s="10"/>
      <c r="V62" s="10"/>
      <c r="W62" s="10"/>
      <c r="X62" s="10"/>
    </row>
    <row r="63" spans="1:24" s="11" customFormat="1" ht="17.25" customHeight="1" x14ac:dyDescent="0.3">
      <c r="A63" s="4" t="str">
        <f t="shared" si="0"/>
        <v>Bogota_19771</v>
      </c>
      <c r="B63" s="15">
        <v>197701</v>
      </c>
      <c r="C63" s="4" t="str">
        <f t="shared" si="2"/>
        <v>BOG_01_19771</v>
      </c>
      <c r="D63" s="4" t="s">
        <v>18</v>
      </c>
      <c r="E63" s="16">
        <v>-3.8</v>
      </c>
      <c r="F63" s="16">
        <v>-0.69</v>
      </c>
      <c r="G63" s="15">
        <v>9.4</v>
      </c>
      <c r="H63" s="4">
        <v>4.7</v>
      </c>
      <c r="I63" s="4">
        <v>-74.166667000000004</v>
      </c>
      <c r="J63" s="4">
        <v>2550</v>
      </c>
      <c r="K63" s="6" t="s">
        <v>144</v>
      </c>
      <c r="L63" s="6" t="s">
        <v>145</v>
      </c>
      <c r="M63" s="6">
        <f t="shared" si="1"/>
        <v>28140</v>
      </c>
      <c r="N63" s="4">
        <f t="shared" si="3"/>
        <v>1977</v>
      </c>
      <c r="O63" s="4">
        <f t="shared" si="4"/>
        <v>1</v>
      </c>
      <c r="P63" s="7">
        <f t="shared" si="5"/>
        <v>30</v>
      </c>
      <c r="Q63" s="14"/>
      <c r="R63" s="9"/>
      <c r="S63" s="15" t="s">
        <v>22</v>
      </c>
      <c r="T63" s="10"/>
      <c r="U63" s="10"/>
      <c r="V63" s="10"/>
      <c r="W63" s="10"/>
      <c r="X63" s="10"/>
    </row>
    <row r="64" spans="1:24" s="11" customFormat="1" ht="17.25" customHeight="1" x14ac:dyDescent="0.3">
      <c r="A64" s="4" t="str">
        <f t="shared" si="0"/>
        <v>Bogota_19772</v>
      </c>
      <c r="B64" s="15">
        <v>197702</v>
      </c>
      <c r="C64" s="4" t="str">
        <f t="shared" si="2"/>
        <v>BOG_01_19772</v>
      </c>
      <c r="D64" s="4" t="s">
        <v>18</v>
      </c>
      <c r="E64" s="16">
        <v>-3.5</v>
      </c>
      <c r="F64" s="16">
        <v>-0.73</v>
      </c>
      <c r="G64" s="15">
        <v>13.2</v>
      </c>
      <c r="H64" s="4">
        <v>4.7</v>
      </c>
      <c r="I64" s="4">
        <v>-74.166667000000004</v>
      </c>
      <c r="J64" s="4">
        <v>2550</v>
      </c>
      <c r="K64" s="6" t="s">
        <v>146</v>
      </c>
      <c r="L64" s="6" t="s">
        <v>147</v>
      </c>
      <c r="M64" s="6">
        <f t="shared" si="1"/>
        <v>28171</v>
      </c>
      <c r="N64" s="4">
        <f t="shared" si="3"/>
        <v>1977</v>
      </c>
      <c r="O64" s="4">
        <f t="shared" si="4"/>
        <v>2</v>
      </c>
      <c r="P64" s="7">
        <f t="shared" si="5"/>
        <v>27</v>
      </c>
      <c r="Q64" s="14"/>
      <c r="R64" s="9"/>
      <c r="S64" s="15" t="s">
        <v>22</v>
      </c>
      <c r="T64" s="10"/>
      <c r="U64" s="10"/>
      <c r="V64" s="10"/>
      <c r="W64" s="10"/>
      <c r="X64" s="10"/>
    </row>
    <row r="65" spans="1:24" s="11" customFormat="1" ht="17.25" customHeight="1" x14ac:dyDescent="0.3">
      <c r="A65" s="4" t="str">
        <f t="shared" si="0"/>
        <v>Bogota_19773</v>
      </c>
      <c r="B65" s="15">
        <v>197703</v>
      </c>
      <c r="C65" s="4" t="str">
        <f t="shared" si="2"/>
        <v>BOG_01_19773</v>
      </c>
      <c r="D65" s="4" t="s">
        <v>18</v>
      </c>
      <c r="E65" s="17">
        <v>-23.2</v>
      </c>
      <c r="F65" s="17">
        <v>-4.05</v>
      </c>
      <c r="G65" s="18">
        <v>11.6</v>
      </c>
      <c r="H65" s="4">
        <v>4.7</v>
      </c>
      <c r="I65" s="4">
        <v>-74.166667000000004</v>
      </c>
      <c r="J65" s="4">
        <v>2550</v>
      </c>
      <c r="K65" s="6" t="s">
        <v>148</v>
      </c>
      <c r="L65" s="6" t="s">
        <v>149</v>
      </c>
      <c r="M65" s="6">
        <f t="shared" si="1"/>
        <v>28199</v>
      </c>
      <c r="N65" s="4">
        <f t="shared" si="3"/>
        <v>1977</v>
      </c>
      <c r="O65" s="4">
        <f t="shared" si="4"/>
        <v>3</v>
      </c>
      <c r="P65" s="7">
        <f t="shared" si="5"/>
        <v>30</v>
      </c>
      <c r="Q65" s="14"/>
      <c r="R65" s="9"/>
      <c r="S65" s="15" t="s">
        <v>22</v>
      </c>
      <c r="T65" s="10"/>
      <c r="U65" s="10"/>
      <c r="V65" s="10"/>
      <c r="W65" s="10"/>
      <c r="X65" s="10"/>
    </row>
    <row r="66" spans="1:24" s="11" customFormat="1" ht="17.25" customHeight="1" x14ac:dyDescent="0.3">
      <c r="A66" s="4" t="str">
        <f t="shared" si="0"/>
        <v>Bogota_19774</v>
      </c>
      <c r="B66" s="15">
        <v>197704</v>
      </c>
      <c r="C66" s="4" t="str">
        <f t="shared" si="2"/>
        <v>BOG_01_19774</v>
      </c>
      <c r="D66" s="4" t="s">
        <v>18</v>
      </c>
      <c r="E66" s="17">
        <v>-34.700000000000003</v>
      </c>
      <c r="F66" s="17">
        <v>-5.78</v>
      </c>
      <c r="G66" s="18">
        <v>12.9</v>
      </c>
      <c r="H66" s="4">
        <v>4.7</v>
      </c>
      <c r="I66" s="4">
        <v>-74.166667000000004</v>
      </c>
      <c r="J66" s="4">
        <v>2550</v>
      </c>
      <c r="K66" s="6" t="s">
        <v>150</v>
      </c>
      <c r="L66" s="6" t="s">
        <v>151</v>
      </c>
      <c r="M66" s="6">
        <f t="shared" si="1"/>
        <v>28230</v>
      </c>
      <c r="N66" s="4">
        <f t="shared" si="3"/>
        <v>1977</v>
      </c>
      <c r="O66" s="4">
        <f t="shared" si="4"/>
        <v>4</v>
      </c>
      <c r="P66" s="7">
        <f t="shared" si="5"/>
        <v>29</v>
      </c>
      <c r="Q66" s="14"/>
      <c r="R66" s="9"/>
      <c r="S66" s="15" t="s">
        <v>22</v>
      </c>
      <c r="T66" s="10"/>
      <c r="U66" s="10"/>
      <c r="V66" s="10"/>
      <c r="W66" s="10"/>
      <c r="X66" s="10"/>
    </row>
    <row r="67" spans="1:24" s="11" customFormat="1" ht="17.25" customHeight="1" x14ac:dyDescent="0.3">
      <c r="A67" s="4" t="str">
        <f t="shared" ref="A67:A130" si="6">D67&amp;"_"&amp;YEAR(M67)&amp;""&amp;MONTH(M67)</f>
        <v>Bogota_19775</v>
      </c>
      <c r="B67" s="15">
        <v>197705</v>
      </c>
      <c r="C67" s="4" t="str">
        <f t="shared" si="2"/>
        <v>BOG_01_19775</v>
      </c>
      <c r="D67" s="4" t="s">
        <v>18</v>
      </c>
      <c r="E67" s="16">
        <v>-86.8</v>
      </c>
      <c r="F67" s="16">
        <v>-11.1</v>
      </c>
      <c r="G67" s="15">
        <v>11</v>
      </c>
      <c r="H67" s="4">
        <v>4.7</v>
      </c>
      <c r="I67" s="4">
        <v>-74.166667000000004</v>
      </c>
      <c r="J67" s="4">
        <v>2550</v>
      </c>
      <c r="K67" s="6" t="s">
        <v>152</v>
      </c>
      <c r="L67" s="6" t="s">
        <v>153</v>
      </c>
      <c r="M67" s="6">
        <f t="shared" ref="M67:M130" si="7">K67+14</f>
        <v>28260</v>
      </c>
      <c r="N67" s="4">
        <f t="shared" si="3"/>
        <v>1977</v>
      </c>
      <c r="O67" s="4">
        <f t="shared" si="4"/>
        <v>5</v>
      </c>
      <c r="P67" s="7">
        <f t="shared" si="5"/>
        <v>30</v>
      </c>
      <c r="Q67" s="14"/>
      <c r="R67" s="9"/>
      <c r="S67" s="15" t="s">
        <v>22</v>
      </c>
      <c r="T67" s="10"/>
      <c r="U67" s="10"/>
      <c r="V67" s="10"/>
      <c r="W67" s="10"/>
      <c r="X67" s="10"/>
    </row>
    <row r="68" spans="1:24" s="11" customFormat="1" ht="17.25" customHeight="1" x14ac:dyDescent="0.3">
      <c r="A68" s="4" t="str">
        <f t="shared" si="6"/>
        <v>Bogota_19776</v>
      </c>
      <c r="B68" s="15">
        <v>197706</v>
      </c>
      <c r="C68" s="4" t="str">
        <f t="shared" ref="C68:C131" si="8">"BOG_01_"&amp;YEAR(K68)&amp;""&amp;MONTH(K68)</f>
        <v>BOG_01_19776</v>
      </c>
      <c r="D68" s="4" t="s">
        <v>18</v>
      </c>
      <c r="E68" s="17">
        <v>-104.1</v>
      </c>
      <c r="F68" s="17">
        <v>-13.86</v>
      </c>
      <c r="G68" s="18">
        <v>10.4</v>
      </c>
      <c r="H68" s="4">
        <v>4.7</v>
      </c>
      <c r="I68" s="4">
        <v>-74.166667000000004</v>
      </c>
      <c r="J68" s="4">
        <v>2550</v>
      </c>
      <c r="K68" s="6" t="s">
        <v>154</v>
      </c>
      <c r="L68" s="6" t="s">
        <v>155</v>
      </c>
      <c r="M68" s="6">
        <f t="shared" si="7"/>
        <v>28291</v>
      </c>
      <c r="N68" s="4">
        <f t="shared" ref="N68:N131" si="9">YEAR(M68)</f>
        <v>1977</v>
      </c>
      <c r="O68" s="4">
        <f t="shared" ref="O68:O131" si="10">(MONTH(M68))</f>
        <v>6</v>
      </c>
      <c r="P68" s="7">
        <f t="shared" ref="P68:P131" si="11">L68-K68</f>
        <v>29</v>
      </c>
      <c r="Q68" s="14"/>
      <c r="R68" s="9"/>
      <c r="S68" s="15" t="s">
        <v>22</v>
      </c>
      <c r="T68" s="10"/>
      <c r="U68" s="10"/>
      <c r="V68" s="10"/>
      <c r="W68" s="10"/>
      <c r="X68" s="10"/>
    </row>
    <row r="69" spans="1:24" s="11" customFormat="1" ht="17.25" customHeight="1" x14ac:dyDescent="0.3">
      <c r="A69" s="4" t="str">
        <f t="shared" si="6"/>
        <v>Bogota_19777</v>
      </c>
      <c r="B69" s="15">
        <v>197707</v>
      </c>
      <c r="C69" s="4" t="str">
        <f t="shared" si="8"/>
        <v>BOG_01_19777</v>
      </c>
      <c r="D69" s="4" t="s">
        <v>18</v>
      </c>
      <c r="E69" s="16"/>
      <c r="F69" s="16"/>
      <c r="G69" s="15">
        <v>17.399999999999999</v>
      </c>
      <c r="H69" s="4">
        <v>4.7</v>
      </c>
      <c r="I69" s="4">
        <v>-74.166667000000004</v>
      </c>
      <c r="J69" s="4">
        <v>2550</v>
      </c>
      <c r="K69" s="6" t="s">
        <v>156</v>
      </c>
      <c r="L69" s="6" t="s">
        <v>157</v>
      </c>
      <c r="M69" s="6">
        <f t="shared" si="7"/>
        <v>28321</v>
      </c>
      <c r="N69" s="4">
        <f t="shared" si="9"/>
        <v>1977</v>
      </c>
      <c r="O69" s="4">
        <f t="shared" si="10"/>
        <v>7</v>
      </c>
      <c r="P69" s="7">
        <f t="shared" si="11"/>
        <v>30</v>
      </c>
      <c r="Q69" s="14"/>
      <c r="R69" s="9"/>
      <c r="S69" s="15" t="s">
        <v>22</v>
      </c>
      <c r="T69" s="10"/>
      <c r="U69" s="10"/>
      <c r="V69" s="10"/>
      <c r="W69" s="10"/>
      <c r="X69" s="10"/>
    </row>
    <row r="70" spans="1:24" s="11" customFormat="1" ht="17.25" customHeight="1" x14ac:dyDescent="0.3">
      <c r="A70" s="4" t="str">
        <f t="shared" si="6"/>
        <v>Bogota_19778</v>
      </c>
      <c r="B70" s="15">
        <v>197708</v>
      </c>
      <c r="C70" s="4" t="str">
        <f t="shared" si="8"/>
        <v>BOG_01_19778</v>
      </c>
      <c r="D70" s="4" t="s">
        <v>18</v>
      </c>
      <c r="E70" s="16"/>
      <c r="F70" s="16"/>
      <c r="G70" s="15">
        <v>17.399999999999999</v>
      </c>
      <c r="H70" s="4">
        <v>4.7</v>
      </c>
      <c r="I70" s="4">
        <v>-74.166667000000004</v>
      </c>
      <c r="J70" s="4">
        <v>2550</v>
      </c>
      <c r="K70" s="6" t="s">
        <v>158</v>
      </c>
      <c r="L70" s="6" t="s">
        <v>159</v>
      </c>
      <c r="M70" s="6">
        <f t="shared" si="7"/>
        <v>28352</v>
      </c>
      <c r="N70" s="4">
        <f t="shared" si="9"/>
        <v>1977</v>
      </c>
      <c r="O70" s="4">
        <f t="shared" si="10"/>
        <v>8</v>
      </c>
      <c r="P70" s="7">
        <f t="shared" si="11"/>
        <v>30</v>
      </c>
      <c r="Q70" s="14"/>
      <c r="R70" s="9"/>
      <c r="S70" s="15" t="s">
        <v>22</v>
      </c>
      <c r="T70" s="10"/>
      <c r="U70" s="10"/>
      <c r="V70" s="10"/>
      <c r="W70" s="10"/>
      <c r="X70" s="10"/>
    </row>
    <row r="71" spans="1:24" s="11" customFormat="1" ht="17.25" customHeight="1" x14ac:dyDescent="0.3">
      <c r="A71" s="4" t="str">
        <f t="shared" si="6"/>
        <v>Bogota_19797</v>
      </c>
      <c r="B71" s="15">
        <v>197907</v>
      </c>
      <c r="C71" s="4" t="str">
        <f t="shared" si="8"/>
        <v>BOG_01_19797</v>
      </c>
      <c r="D71" s="4" t="s">
        <v>18</v>
      </c>
      <c r="E71" s="17">
        <v>-82.4</v>
      </c>
      <c r="F71" s="17">
        <v>-12.55</v>
      </c>
      <c r="G71" s="18">
        <v>8.5</v>
      </c>
      <c r="H71" s="4">
        <v>4.7</v>
      </c>
      <c r="I71" s="4">
        <v>-74.166667000000004</v>
      </c>
      <c r="J71" s="4">
        <v>2550</v>
      </c>
      <c r="K71" s="6" t="s">
        <v>160</v>
      </c>
      <c r="L71" s="6" t="s">
        <v>161</v>
      </c>
      <c r="M71" s="6">
        <f t="shared" si="7"/>
        <v>29051</v>
      </c>
      <c r="N71" s="4">
        <f t="shared" si="9"/>
        <v>1979</v>
      </c>
      <c r="O71" s="4">
        <f t="shared" si="10"/>
        <v>7</v>
      </c>
      <c r="P71" s="7">
        <f t="shared" si="11"/>
        <v>30</v>
      </c>
      <c r="Q71" s="14"/>
      <c r="R71" s="9"/>
      <c r="S71" s="15" t="s">
        <v>162</v>
      </c>
      <c r="T71" s="10"/>
      <c r="U71" s="10"/>
      <c r="V71" s="10"/>
      <c r="W71" s="10"/>
      <c r="X71" s="10"/>
    </row>
    <row r="72" spans="1:24" s="11" customFormat="1" ht="17.25" customHeight="1" x14ac:dyDescent="0.3">
      <c r="A72" s="4" t="str">
        <f t="shared" si="6"/>
        <v>Bogota_19798</v>
      </c>
      <c r="B72" s="15">
        <v>197908</v>
      </c>
      <c r="C72" s="4" t="str">
        <f t="shared" si="8"/>
        <v>BOG_01_19798</v>
      </c>
      <c r="D72" s="4" t="s">
        <v>18</v>
      </c>
      <c r="E72" s="17">
        <v>-79.2</v>
      </c>
      <c r="F72" s="17">
        <v>-11.36</v>
      </c>
      <c r="G72" s="18">
        <v>8.3000000000000007</v>
      </c>
      <c r="H72" s="4">
        <v>4.7</v>
      </c>
      <c r="I72" s="4">
        <v>-74.166667000000004</v>
      </c>
      <c r="J72" s="4">
        <v>2550</v>
      </c>
      <c r="K72" s="6" t="s">
        <v>163</v>
      </c>
      <c r="L72" s="6" t="s">
        <v>164</v>
      </c>
      <c r="M72" s="6">
        <f t="shared" si="7"/>
        <v>29082</v>
      </c>
      <c r="N72" s="4">
        <f t="shared" si="9"/>
        <v>1979</v>
      </c>
      <c r="O72" s="4">
        <f t="shared" si="10"/>
        <v>8</v>
      </c>
      <c r="P72" s="7">
        <f t="shared" si="11"/>
        <v>30</v>
      </c>
      <c r="Q72" s="14"/>
      <c r="R72" s="9"/>
      <c r="S72" s="15" t="s">
        <v>162</v>
      </c>
      <c r="T72" s="10"/>
      <c r="U72" s="10"/>
      <c r="V72" s="10"/>
      <c r="W72" s="10"/>
      <c r="X72" s="10"/>
    </row>
    <row r="73" spans="1:24" s="11" customFormat="1" ht="17.25" customHeight="1" x14ac:dyDescent="0.3">
      <c r="A73" s="4" t="str">
        <f t="shared" si="6"/>
        <v>Bogota_19799</v>
      </c>
      <c r="B73" s="15">
        <v>197909</v>
      </c>
      <c r="C73" s="4" t="str">
        <f t="shared" si="8"/>
        <v>BOG_01_19799</v>
      </c>
      <c r="D73" s="4" t="s">
        <v>18</v>
      </c>
      <c r="E73" s="17">
        <v>-81.900000000000006</v>
      </c>
      <c r="F73" s="17">
        <v>-11.9</v>
      </c>
      <c r="G73" s="18">
        <v>14.5</v>
      </c>
      <c r="H73" s="4">
        <v>4.7</v>
      </c>
      <c r="I73" s="4">
        <v>-74.166667000000004</v>
      </c>
      <c r="J73" s="4">
        <v>2550</v>
      </c>
      <c r="K73" s="6" t="s">
        <v>165</v>
      </c>
      <c r="L73" s="6" t="s">
        <v>166</v>
      </c>
      <c r="M73" s="6">
        <f t="shared" si="7"/>
        <v>29113</v>
      </c>
      <c r="N73" s="4">
        <f t="shared" si="9"/>
        <v>1979</v>
      </c>
      <c r="O73" s="4">
        <f t="shared" si="10"/>
        <v>9</v>
      </c>
      <c r="P73" s="7">
        <f t="shared" si="11"/>
        <v>29</v>
      </c>
      <c r="Q73" s="14"/>
      <c r="R73" s="9"/>
      <c r="S73" s="15" t="s">
        <v>162</v>
      </c>
      <c r="T73" s="10"/>
      <c r="U73" s="10"/>
      <c r="V73" s="10"/>
      <c r="W73" s="10"/>
      <c r="X73" s="10"/>
    </row>
    <row r="74" spans="1:24" s="11" customFormat="1" ht="17.25" customHeight="1" x14ac:dyDescent="0.3">
      <c r="A74" s="4" t="str">
        <f t="shared" si="6"/>
        <v>Bogota_197910</v>
      </c>
      <c r="B74" s="15">
        <v>197910</v>
      </c>
      <c r="C74" s="4" t="str">
        <f t="shared" si="8"/>
        <v>BOG_01_197910</v>
      </c>
      <c r="D74" s="4" t="s">
        <v>18</v>
      </c>
      <c r="E74" s="16"/>
      <c r="F74" s="16"/>
      <c r="G74" s="15">
        <v>9.1</v>
      </c>
      <c r="H74" s="4">
        <v>4.7</v>
      </c>
      <c r="I74" s="4">
        <v>-74.166667000000004</v>
      </c>
      <c r="J74" s="4">
        <v>2550</v>
      </c>
      <c r="K74" s="6" t="s">
        <v>167</v>
      </c>
      <c r="L74" s="6" t="s">
        <v>168</v>
      </c>
      <c r="M74" s="6">
        <f t="shared" si="7"/>
        <v>29143</v>
      </c>
      <c r="N74" s="4">
        <f t="shared" si="9"/>
        <v>1979</v>
      </c>
      <c r="O74" s="4">
        <f t="shared" si="10"/>
        <v>10</v>
      </c>
      <c r="P74" s="7">
        <f t="shared" si="11"/>
        <v>30</v>
      </c>
      <c r="Q74" s="14"/>
      <c r="R74" s="9"/>
      <c r="S74" s="15" t="s">
        <v>22</v>
      </c>
      <c r="T74" s="10"/>
      <c r="U74" s="10"/>
      <c r="V74" s="10"/>
      <c r="W74" s="10"/>
      <c r="X74" s="10"/>
    </row>
    <row r="75" spans="1:24" s="11" customFormat="1" ht="17.25" customHeight="1" x14ac:dyDescent="0.3">
      <c r="A75" s="4" t="str">
        <f t="shared" si="6"/>
        <v>Bogota_197911</v>
      </c>
      <c r="B75" s="15">
        <v>197911</v>
      </c>
      <c r="C75" s="4" t="str">
        <f t="shared" si="8"/>
        <v>BOG_01_197911</v>
      </c>
      <c r="D75" s="4" t="s">
        <v>18</v>
      </c>
      <c r="E75" s="16"/>
      <c r="F75" s="16"/>
      <c r="G75" s="15">
        <v>6.8</v>
      </c>
      <c r="H75" s="4">
        <v>4.7</v>
      </c>
      <c r="I75" s="4">
        <v>-74.166667000000004</v>
      </c>
      <c r="J75" s="4">
        <v>2550</v>
      </c>
      <c r="K75" s="6" t="s">
        <v>169</v>
      </c>
      <c r="L75" s="6" t="s">
        <v>170</v>
      </c>
      <c r="M75" s="6">
        <f t="shared" si="7"/>
        <v>29174</v>
      </c>
      <c r="N75" s="4">
        <f t="shared" si="9"/>
        <v>1979</v>
      </c>
      <c r="O75" s="4">
        <f t="shared" si="10"/>
        <v>11</v>
      </c>
      <c r="P75" s="7">
        <f t="shared" si="11"/>
        <v>29</v>
      </c>
      <c r="Q75" s="14"/>
      <c r="R75" s="9"/>
      <c r="S75" s="15" t="s">
        <v>22</v>
      </c>
      <c r="T75" s="10"/>
      <c r="U75" s="10"/>
      <c r="V75" s="10"/>
      <c r="W75" s="10"/>
      <c r="X75" s="10"/>
    </row>
    <row r="76" spans="1:24" s="11" customFormat="1" ht="17.25" customHeight="1" x14ac:dyDescent="0.3">
      <c r="A76" s="4" t="str">
        <f t="shared" si="6"/>
        <v>Bogota_197912</v>
      </c>
      <c r="B76" s="15">
        <v>197912</v>
      </c>
      <c r="C76" s="4" t="str">
        <f t="shared" si="8"/>
        <v>BOG_01_197912</v>
      </c>
      <c r="D76" s="4" t="s">
        <v>18</v>
      </c>
      <c r="E76" s="16"/>
      <c r="F76" s="16"/>
      <c r="G76" s="15">
        <v>8.4</v>
      </c>
      <c r="H76" s="4">
        <v>4.7</v>
      </c>
      <c r="I76" s="4">
        <v>-74.166667000000004</v>
      </c>
      <c r="J76" s="4">
        <v>2550</v>
      </c>
      <c r="K76" s="6" t="s">
        <v>171</v>
      </c>
      <c r="L76" s="6" t="s">
        <v>172</v>
      </c>
      <c r="M76" s="6">
        <f t="shared" si="7"/>
        <v>29204</v>
      </c>
      <c r="N76" s="4">
        <f t="shared" si="9"/>
        <v>1979</v>
      </c>
      <c r="O76" s="4">
        <f t="shared" si="10"/>
        <v>12</v>
      </c>
      <c r="P76" s="7">
        <f t="shared" si="11"/>
        <v>30</v>
      </c>
      <c r="Q76" s="14"/>
      <c r="R76" s="9"/>
      <c r="S76" s="15" t="s">
        <v>22</v>
      </c>
      <c r="T76" s="10"/>
      <c r="U76" s="10"/>
      <c r="V76" s="10"/>
      <c r="W76" s="10"/>
      <c r="X76" s="10"/>
    </row>
    <row r="77" spans="1:24" s="11" customFormat="1" ht="17.25" customHeight="1" x14ac:dyDescent="0.3">
      <c r="A77" s="4" t="str">
        <f t="shared" si="6"/>
        <v>Bogota_19801</v>
      </c>
      <c r="B77" s="15">
        <v>198001</v>
      </c>
      <c r="C77" s="4" t="str">
        <f t="shared" si="8"/>
        <v>BOG_01_19801</v>
      </c>
      <c r="D77" s="4" t="s">
        <v>18</v>
      </c>
      <c r="E77" s="17">
        <v>-6.6</v>
      </c>
      <c r="F77" s="17">
        <v>-2.64</v>
      </c>
      <c r="G77" s="18">
        <v>9.1</v>
      </c>
      <c r="H77" s="4">
        <v>4.7</v>
      </c>
      <c r="I77" s="4">
        <v>-74.166667000000004</v>
      </c>
      <c r="J77" s="4">
        <v>2550</v>
      </c>
      <c r="K77" s="6" t="s">
        <v>173</v>
      </c>
      <c r="L77" s="6" t="s">
        <v>174</v>
      </c>
      <c r="M77" s="6">
        <f t="shared" si="7"/>
        <v>29235</v>
      </c>
      <c r="N77" s="4">
        <f t="shared" si="9"/>
        <v>1980</v>
      </c>
      <c r="O77" s="4">
        <f t="shared" si="10"/>
        <v>1</v>
      </c>
      <c r="P77" s="7">
        <f t="shared" si="11"/>
        <v>30</v>
      </c>
      <c r="Q77" s="14"/>
      <c r="R77" s="9"/>
      <c r="S77" s="15" t="s">
        <v>22</v>
      </c>
      <c r="T77" s="10"/>
      <c r="U77" s="10"/>
      <c r="V77" s="10"/>
      <c r="W77" s="10"/>
      <c r="X77" s="10"/>
    </row>
    <row r="78" spans="1:24" s="11" customFormat="1" ht="17.25" customHeight="1" x14ac:dyDescent="0.3">
      <c r="A78" s="4" t="str">
        <f t="shared" si="6"/>
        <v>Bogota_19802</v>
      </c>
      <c r="B78" s="15">
        <v>198002</v>
      </c>
      <c r="C78" s="4" t="str">
        <f t="shared" si="8"/>
        <v>BOG_01_19802</v>
      </c>
      <c r="D78" s="4" t="s">
        <v>18</v>
      </c>
      <c r="E78" s="16">
        <v>-14</v>
      </c>
      <c r="F78" s="16">
        <v>-0.1</v>
      </c>
      <c r="G78" s="15">
        <v>7.6</v>
      </c>
      <c r="H78" s="4">
        <v>4.7</v>
      </c>
      <c r="I78" s="4">
        <v>-74.166667000000004</v>
      </c>
      <c r="J78" s="4">
        <v>2550</v>
      </c>
      <c r="K78" s="6" t="s">
        <v>175</v>
      </c>
      <c r="L78" s="6" t="s">
        <v>176</v>
      </c>
      <c r="M78" s="6">
        <f t="shared" si="7"/>
        <v>29266</v>
      </c>
      <c r="N78" s="4">
        <f t="shared" si="9"/>
        <v>1980</v>
      </c>
      <c r="O78" s="4">
        <f t="shared" si="10"/>
        <v>2</v>
      </c>
      <c r="P78" s="7">
        <f t="shared" si="11"/>
        <v>28</v>
      </c>
      <c r="Q78" s="14"/>
      <c r="R78" s="9"/>
      <c r="S78" s="15" t="s">
        <v>22</v>
      </c>
      <c r="T78" s="10"/>
      <c r="U78" s="10"/>
      <c r="V78" s="10"/>
      <c r="W78" s="10"/>
      <c r="X78" s="10"/>
    </row>
    <row r="79" spans="1:24" s="11" customFormat="1" ht="17.25" customHeight="1" x14ac:dyDescent="0.3">
      <c r="A79" s="4" t="str">
        <f t="shared" si="6"/>
        <v>Bogota_19803</v>
      </c>
      <c r="B79" s="15">
        <v>198003</v>
      </c>
      <c r="C79" s="4" t="str">
        <f t="shared" si="8"/>
        <v>BOG_01_19803</v>
      </c>
      <c r="D79" s="4" t="s">
        <v>18</v>
      </c>
      <c r="E79" s="17">
        <v>-36.200000000000003</v>
      </c>
      <c r="F79" s="17">
        <v>-5.4</v>
      </c>
      <c r="G79" s="18">
        <v>4.7</v>
      </c>
      <c r="H79" s="4">
        <v>4.7</v>
      </c>
      <c r="I79" s="4">
        <v>-74.166667000000004</v>
      </c>
      <c r="J79" s="4">
        <v>2550</v>
      </c>
      <c r="K79" s="6" t="s">
        <v>177</v>
      </c>
      <c r="L79" s="6" t="s">
        <v>178</v>
      </c>
      <c r="M79" s="6">
        <f t="shared" si="7"/>
        <v>29295</v>
      </c>
      <c r="N79" s="4">
        <f t="shared" si="9"/>
        <v>1980</v>
      </c>
      <c r="O79" s="4">
        <f t="shared" si="10"/>
        <v>3</v>
      </c>
      <c r="P79" s="7">
        <f t="shared" si="11"/>
        <v>30</v>
      </c>
      <c r="Q79" s="14"/>
      <c r="R79" s="9"/>
      <c r="S79" s="15" t="s">
        <v>22</v>
      </c>
      <c r="T79" s="10"/>
      <c r="U79" s="10"/>
      <c r="V79" s="10"/>
      <c r="W79" s="10"/>
      <c r="X79" s="10"/>
    </row>
    <row r="80" spans="1:24" s="11" customFormat="1" ht="17.25" customHeight="1" x14ac:dyDescent="0.3">
      <c r="A80" s="4" t="str">
        <f t="shared" si="6"/>
        <v>Bogota_19804</v>
      </c>
      <c r="B80" s="15">
        <v>198004</v>
      </c>
      <c r="C80" s="4" t="str">
        <f t="shared" si="8"/>
        <v>BOG_01_19804</v>
      </c>
      <c r="D80" s="4" t="s">
        <v>18</v>
      </c>
      <c r="E80" s="17">
        <v>-29.3</v>
      </c>
      <c r="F80" s="17">
        <v>-5.53</v>
      </c>
      <c r="G80" s="18">
        <v>5.8</v>
      </c>
      <c r="H80" s="4">
        <v>4.7</v>
      </c>
      <c r="I80" s="4">
        <v>-74.166667000000004</v>
      </c>
      <c r="J80" s="4">
        <v>2550</v>
      </c>
      <c r="K80" s="6" t="s">
        <v>179</v>
      </c>
      <c r="L80" s="6" t="s">
        <v>180</v>
      </c>
      <c r="M80" s="6">
        <f t="shared" si="7"/>
        <v>29326</v>
      </c>
      <c r="N80" s="4">
        <f t="shared" si="9"/>
        <v>1980</v>
      </c>
      <c r="O80" s="4">
        <f t="shared" si="10"/>
        <v>4</v>
      </c>
      <c r="P80" s="7">
        <f t="shared" si="11"/>
        <v>29</v>
      </c>
      <c r="Q80" s="14"/>
      <c r="R80" s="9"/>
      <c r="S80" s="15" t="s">
        <v>22</v>
      </c>
      <c r="T80" s="10"/>
      <c r="U80" s="10"/>
      <c r="V80" s="10"/>
      <c r="W80" s="10"/>
      <c r="X80" s="10"/>
    </row>
    <row r="81" spans="1:24" s="11" customFormat="1" ht="17.25" customHeight="1" x14ac:dyDescent="0.3">
      <c r="A81" s="4" t="str">
        <f t="shared" si="6"/>
        <v>Bogota_19805</v>
      </c>
      <c r="B81" s="15">
        <v>198005</v>
      </c>
      <c r="C81" s="4" t="str">
        <f t="shared" si="8"/>
        <v>BOG_01_19805</v>
      </c>
      <c r="D81" s="4" t="s">
        <v>18</v>
      </c>
      <c r="E81" s="17">
        <v>-78.7</v>
      </c>
      <c r="F81" s="17">
        <v>-10.47</v>
      </c>
      <c r="G81" s="18">
        <v>6.1</v>
      </c>
      <c r="H81" s="4">
        <v>4.7</v>
      </c>
      <c r="I81" s="4">
        <v>-74.166667000000004</v>
      </c>
      <c r="J81" s="4">
        <v>2550</v>
      </c>
      <c r="K81" s="6" t="s">
        <v>181</v>
      </c>
      <c r="L81" s="6" t="s">
        <v>182</v>
      </c>
      <c r="M81" s="6">
        <f t="shared" si="7"/>
        <v>29356</v>
      </c>
      <c r="N81" s="4">
        <f t="shared" si="9"/>
        <v>1980</v>
      </c>
      <c r="O81" s="4">
        <f t="shared" si="10"/>
        <v>5</v>
      </c>
      <c r="P81" s="7">
        <f t="shared" si="11"/>
        <v>30</v>
      </c>
      <c r="Q81" s="14"/>
      <c r="R81" s="9"/>
      <c r="S81" s="15" t="s">
        <v>22</v>
      </c>
      <c r="T81" s="10"/>
      <c r="U81" s="10"/>
      <c r="V81" s="10"/>
      <c r="W81" s="10"/>
      <c r="X81" s="10"/>
    </row>
    <row r="82" spans="1:24" s="11" customFormat="1" ht="17.25" customHeight="1" x14ac:dyDescent="0.3">
      <c r="A82" s="4" t="str">
        <f t="shared" si="6"/>
        <v>Bogota_19806</v>
      </c>
      <c r="B82" s="15">
        <v>198006</v>
      </c>
      <c r="C82" s="4" t="str">
        <f t="shared" si="8"/>
        <v>BOG_01_19806</v>
      </c>
      <c r="D82" s="4" t="s">
        <v>18</v>
      </c>
      <c r="E82" s="16">
        <v>-69.8</v>
      </c>
      <c r="F82" s="16">
        <v>-9.01</v>
      </c>
      <c r="G82" s="15">
        <v>5.4</v>
      </c>
      <c r="H82" s="4">
        <v>4.7</v>
      </c>
      <c r="I82" s="4">
        <v>-74.166667000000004</v>
      </c>
      <c r="J82" s="4">
        <v>2550</v>
      </c>
      <c r="K82" s="6" t="s">
        <v>183</v>
      </c>
      <c r="L82" s="6" t="s">
        <v>184</v>
      </c>
      <c r="M82" s="6">
        <f t="shared" si="7"/>
        <v>29387</v>
      </c>
      <c r="N82" s="4">
        <f t="shared" si="9"/>
        <v>1980</v>
      </c>
      <c r="O82" s="4">
        <f t="shared" si="10"/>
        <v>6</v>
      </c>
      <c r="P82" s="7">
        <f t="shared" si="11"/>
        <v>29</v>
      </c>
      <c r="Q82" s="14"/>
      <c r="R82" s="9"/>
      <c r="S82" s="15" t="s">
        <v>22</v>
      </c>
      <c r="T82" s="10"/>
      <c r="U82" s="10"/>
      <c r="V82" s="10"/>
      <c r="W82" s="10"/>
      <c r="X82" s="10"/>
    </row>
    <row r="83" spans="1:24" s="11" customFormat="1" x14ac:dyDescent="0.3">
      <c r="A83" s="4" t="str">
        <f t="shared" si="6"/>
        <v>Bogota_19808</v>
      </c>
      <c r="B83" s="15">
        <v>198008</v>
      </c>
      <c r="C83" s="4" t="str">
        <f t="shared" si="8"/>
        <v>BOG_01_19808</v>
      </c>
      <c r="D83" s="4" t="s">
        <v>18</v>
      </c>
      <c r="E83" s="17">
        <v>-48.4</v>
      </c>
      <c r="F83" s="17">
        <v>-7.26</v>
      </c>
      <c r="G83" s="18">
        <v>6.6</v>
      </c>
      <c r="H83" s="4">
        <v>4.7</v>
      </c>
      <c r="I83" s="4">
        <v>-74.166667000000004</v>
      </c>
      <c r="J83" s="4">
        <v>2550</v>
      </c>
      <c r="K83" s="6" t="s">
        <v>185</v>
      </c>
      <c r="L83" s="6" t="s">
        <v>186</v>
      </c>
      <c r="M83" s="6">
        <f t="shared" si="7"/>
        <v>29448</v>
      </c>
      <c r="N83" s="4">
        <f t="shared" si="9"/>
        <v>1980</v>
      </c>
      <c r="O83" s="4">
        <f t="shared" si="10"/>
        <v>8</v>
      </c>
      <c r="P83" s="7">
        <f t="shared" si="11"/>
        <v>30</v>
      </c>
      <c r="Q83" s="14"/>
      <c r="R83" s="9"/>
      <c r="S83" s="15" t="s">
        <v>22</v>
      </c>
      <c r="T83" s="10"/>
      <c r="U83" s="10"/>
      <c r="V83" s="10"/>
      <c r="W83" s="10"/>
      <c r="X83" s="10"/>
    </row>
    <row r="84" spans="1:24" s="11" customFormat="1" x14ac:dyDescent="0.3">
      <c r="A84" s="4" t="str">
        <f t="shared" si="6"/>
        <v>Bogota_19809</v>
      </c>
      <c r="B84" s="15">
        <v>198009</v>
      </c>
      <c r="C84" s="4" t="str">
        <f t="shared" si="8"/>
        <v>BOG_01_19809</v>
      </c>
      <c r="D84" s="4" t="s">
        <v>18</v>
      </c>
      <c r="E84" s="17">
        <v>-37.700000000000003</v>
      </c>
      <c r="F84" s="17">
        <v>-6.55</v>
      </c>
      <c r="G84" s="18">
        <v>7.4</v>
      </c>
      <c r="H84" s="4">
        <v>4.7</v>
      </c>
      <c r="I84" s="4">
        <v>-74.166667000000004</v>
      </c>
      <c r="J84" s="4">
        <v>2550</v>
      </c>
      <c r="K84" s="6" t="s">
        <v>187</v>
      </c>
      <c r="L84" s="6" t="s">
        <v>188</v>
      </c>
      <c r="M84" s="6">
        <f t="shared" si="7"/>
        <v>29479</v>
      </c>
      <c r="N84" s="4">
        <f t="shared" si="9"/>
        <v>1980</v>
      </c>
      <c r="O84" s="4">
        <f t="shared" si="10"/>
        <v>9</v>
      </c>
      <c r="P84" s="7">
        <f t="shared" si="11"/>
        <v>29</v>
      </c>
      <c r="Q84" s="14"/>
      <c r="R84" s="9"/>
      <c r="S84" s="15" t="s">
        <v>22</v>
      </c>
      <c r="T84" s="10"/>
      <c r="U84" s="10"/>
      <c r="V84" s="10"/>
      <c r="W84" s="10"/>
      <c r="X84" s="10"/>
    </row>
    <row r="85" spans="1:24" s="11" customFormat="1" x14ac:dyDescent="0.3">
      <c r="A85" s="4" t="str">
        <f t="shared" si="6"/>
        <v>Bogota_198010</v>
      </c>
      <c r="B85" s="15">
        <v>198010</v>
      </c>
      <c r="C85" s="4" t="str">
        <f t="shared" si="8"/>
        <v>BOG_01_198010</v>
      </c>
      <c r="D85" s="4" t="s">
        <v>18</v>
      </c>
      <c r="E85" s="16"/>
      <c r="F85" s="16"/>
      <c r="G85" s="15">
        <v>7.7</v>
      </c>
      <c r="H85" s="4">
        <v>4.7</v>
      </c>
      <c r="I85" s="4">
        <v>-74.166667000000004</v>
      </c>
      <c r="J85" s="4">
        <v>2550</v>
      </c>
      <c r="K85" s="6" t="s">
        <v>189</v>
      </c>
      <c r="L85" s="6" t="s">
        <v>190</v>
      </c>
      <c r="M85" s="6">
        <f t="shared" si="7"/>
        <v>29509</v>
      </c>
      <c r="N85" s="4">
        <f t="shared" si="9"/>
        <v>1980</v>
      </c>
      <c r="O85" s="4">
        <f t="shared" si="10"/>
        <v>10</v>
      </c>
      <c r="P85" s="7">
        <f t="shared" si="11"/>
        <v>30</v>
      </c>
      <c r="Q85" s="14"/>
      <c r="R85" s="9"/>
      <c r="S85" s="15" t="s">
        <v>22</v>
      </c>
      <c r="T85" s="10"/>
      <c r="U85" s="10"/>
      <c r="V85" s="10"/>
      <c r="W85" s="10"/>
      <c r="X85" s="10"/>
    </row>
    <row r="86" spans="1:24" s="11" customFormat="1" x14ac:dyDescent="0.3">
      <c r="A86" s="4" t="str">
        <f t="shared" si="6"/>
        <v>Bogota_198011</v>
      </c>
      <c r="B86" s="15">
        <v>198011</v>
      </c>
      <c r="C86" s="4" t="str">
        <f t="shared" si="8"/>
        <v>BOG_01_198011</v>
      </c>
      <c r="D86" s="4" t="s">
        <v>18</v>
      </c>
      <c r="E86" s="17">
        <v>-141.5</v>
      </c>
      <c r="F86" s="17">
        <v>-18.579999999999998</v>
      </c>
      <c r="G86" s="18">
        <v>6.3</v>
      </c>
      <c r="H86" s="4">
        <v>4.7</v>
      </c>
      <c r="I86" s="4">
        <v>-74.166667000000004</v>
      </c>
      <c r="J86" s="4">
        <v>2550</v>
      </c>
      <c r="K86" s="6" t="s">
        <v>191</v>
      </c>
      <c r="L86" s="6" t="s">
        <v>192</v>
      </c>
      <c r="M86" s="6">
        <f t="shared" si="7"/>
        <v>29540</v>
      </c>
      <c r="N86" s="4">
        <f t="shared" si="9"/>
        <v>1980</v>
      </c>
      <c r="O86" s="4">
        <f t="shared" si="10"/>
        <v>11</v>
      </c>
      <c r="P86" s="7">
        <f t="shared" si="11"/>
        <v>29</v>
      </c>
      <c r="Q86" s="14"/>
      <c r="R86" s="9"/>
      <c r="S86" s="15" t="s">
        <v>22</v>
      </c>
      <c r="T86" s="10"/>
      <c r="U86" s="10"/>
      <c r="V86" s="10"/>
      <c r="W86" s="10"/>
      <c r="X86" s="10"/>
    </row>
    <row r="87" spans="1:24" s="11" customFormat="1" x14ac:dyDescent="0.3">
      <c r="A87" s="4" t="str">
        <f t="shared" si="6"/>
        <v>Bogota_198012</v>
      </c>
      <c r="B87" s="15">
        <v>198012</v>
      </c>
      <c r="C87" s="4" t="str">
        <f t="shared" si="8"/>
        <v>BOG_01_198012</v>
      </c>
      <c r="D87" s="4" t="s">
        <v>18</v>
      </c>
      <c r="E87" s="16"/>
      <c r="F87" s="16"/>
      <c r="G87" s="15">
        <v>9.1</v>
      </c>
      <c r="H87" s="4">
        <v>4.7</v>
      </c>
      <c r="I87" s="4">
        <v>-74.166667000000004</v>
      </c>
      <c r="J87" s="4">
        <v>2550</v>
      </c>
      <c r="K87" s="6" t="s">
        <v>193</v>
      </c>
      <c r="L87" s="6" t="s">
        <v>194</v>
      </c>
      <c r="M87" s="6">
        <f t="shared" si="7"/>
        <v>29570</v>
      </c>
      <c r="N87" s="4">
        <f t="shared" si="9"/>
        <v>1980</v>
      </c>
      <c r="O87" s="4">
        <f t="shared" si="10"/>
        <v>12</v>
      </c>
      <c r="P87" s="7">
        <f t="shared" si="11"/>
        <v>30</v>
      </c>
      <c r="Q87" s="14"/>
      <c r="R87" s="9"/>
      <c r="S87" s="15" t="s">
        <v>22</v>
      </c>
      <c r="T87" s="10"/>
      <c r="U87" s="10"/>
      <c r="V87" s="10"/>
      <c r="W87" s="10"/>
      <c r="X87" s="10"/>
    </row>
    <row r="88" spans="1:24" s="11" customFormat="1" x14ac:dyDescent="0.3">
      <c r="A88" s="4" t="str">
        <f t="shared" si="6"/>
        <v>Bogota_19812</v>
      </c>
      <c r="B88" s="15">
        <v>198102</v>
      </c>
      <c r="C88" s="4" t="str">
        <f t="shared" si="8"/>
        <v>BOG_01_19812</v>
      </c>
      <c r="D88" s="4" t="s">
        <v>18</v>
      </c>
      <c r="E88" s="16"/>
      <c r="F88" s="16"/>
      <c r="G88" s="15">
        <v>2</v>
      </c>
      <c r="H88" s="4">
        <v>4.7</v>
      </c>
      <c r="I88" s="4">
        <v>-74.166667000000004</v>
      </c>
      <c r="J88" s="4">
        <v>2550</v>
      </c>
      <c r="K88" s="6" t="s">
        <v>195</v>
      </c>
      <c r="L88" s="6" t="s">
        <v>196</v>
      </c>
      <c r="M88" s="6">
        <f t="shared" si="7"/>
        <v>29632</v>
      </c>
      <c r="N88" s="4">
        <f t="shared" si="9"/>
        <v>1981</v>
      </c>
      <c r="O88" s="4">
        <f t="shared" si="10"/>
        <v>2</v>
      </c>
      <c r="P88" s="7">
        <f t="shared" si="11"/>
        <v>27</v>
      </c>
      <c r="Q88" s="14"/>
      <c r="R88" s="9"/>
      <c r="S88" s="15" t="s">
        <v>22</v>
      </c>
      <c r="T88" s="10"/>
      <c r="U88" s="10"/>
      <c r="V88" s="10"/>
      <c r="W88" s="10"/>
      <c r="X88" s="10"/>
    </row>
    <row r="89" spans="1:24" s="11" customFormat="1" x14ac:dyDescent="0.3">
      <c r="A89" s="4" t="str">
        <f t="shared" si="6"/>
        <v>Bogota_19813</v>
      </c>
      <c r="B89" s="15">
        <v>198103</v>
      </c>
      <c r="C89" s="4" t="str">
        <f t="shared" si="8"/>
        <v>BOG_01_19813</v>
      </c>
      <c r="D89" s="4" t="s">
        <v>18</v>
      </c>
      <c r="E89" s="16"/>
      <c r="F89" s="16"/>
      <c r="G89" s="15">
        <v>6.3</v>
      </c>
      <c r="H89" s="4">
        <v>4.7</v>
      </c>
      <c r="I89" s="4">
        <v>-74.166667000000004</v>
      </c>
      <c r="J89" s="4">
        <v>2550</v>
      </c>
      <c r="K89" s="6" t="s">
        <v>197</v>
      </c>
      <c r="L89" s="6" t="s">
        <v>198</v>
      </c>
      <c r="M89" s="6">
        <f t="shared" si="7"/>
        <v>29660</v>
      </c>
      <c r="N89" s="4">
        <f t="shared" si="9"/>
        <v>1981</v>
      </c>
      <c r="O89" s="4">
        <f t="shared" si="10"/>
        <v>3</v>
      </c>
      <c r="P89" s="7">
        <f t="shared" si="11"/>
        <v>30</v>
      </c>
      <c r="Q89" s="14"/>
      <c r="R89" s="9"/>
      <c r="S89" s="15" t="s">
        <v>22</v>
      </c>
      <c r="T89" s="10"/>
      <c r="U89" s="10"/>
      <c r="V89" s="10"/>
      <c r="W89" s="10"/>
      <c r="X89" s="10"/>
    </row>
    <row r="90" spans="1:24" s="11" customFormat="1" x14ac:dyDescent="0.3">
      <c r="A90" s="4" t="str">
        <f t="shared" si="6"/>
        <v>Bogota_19814</v>
      </c>
      <c r="B90" s="15">
        <v>198104</v>
      </c>
      <c r="C90" s="4" t="str">
        <f t="shared" si="8"/>
        <v>BOG_01_19814</v>
      </c>
      <c r="D90" s="4" t="s">
        <v>18</v>
      </c>
      <c r="E90" s="16"/>
      <c r="F90" s="16"/>
      <c r="G90" s="15">
        <v>4.9000000000000004</v>
      </c>
      <c r="H90" s="4">
        <v>4.7</v>
      </c>
      <c r="I90" s="4">
        <v>-74.166667000000004</v>
      </c>
      <c r="J90" s="4">
        <v>2550</v>
      </c>
      <c r="K90" s="6" t="s">
        <v>199</v>
      </c>
      <c r="L90" s="6" t="s">
        <v>200</v>
      </c>
      <c r="M90" s="6">
        <f t="shared" si="7"/>
        <v>29691</v>
      </c>
      <c r="N90" s="4">
        <f t="shared" si="9"/>
        <v>1981</v>
      </c>
      <c r="O90" s="4">
        <f t="shared" si="10"/>
        <v>4</v>
      </c>
      <c r="P90" s="7">
        <f t="shared" si="11"/>
        <v>29</v>
      </c>
      <c r="Q90" s="14"/>
      <c r="R90" s="9"/>
      <c r="S90" s="15" t="s">
        <v>22</v>
      </c>
      <c r="T90" s="10"/>
      <c r="U90" s="10"/>
      <c r="V90" s="10"/>
      <c r="W90" s="10"/>
      <c r="X90" s="10"/>
    </row>
    <row r="91" spans="1:24" s="11" customFormat="1" x14ac:dyDescent="0.3">
      <c r="A91" s="4" t="str">
        <f t="shared" si="6"/>
        <v>Bogota_19815</v>
      </c>
      <c r="B91" s="15">
        <v>198105</v>
      </c>
      <c r="C91" s="4" t="str">
        <f t="shared" si="8"/>
        <v>BOG_01_19815</v>
      </c>
      <c r="D91" s="4" t="s">
        <v>18</v>
      </c>
      <c r="E91" s="16"/>
      <c r="F91" s="16"/>
      <c r="G91" s="15">
        <v>6.1</v>
      </c>
      <c r="H91" s="4">
        <v>4.7</v>
      </c>
      <c r="I91" s="4">
        <v>-74.166667000000004</v>
      </c>
      <c r="J91" s="4">
        <v>2550</v>
      </c>
      <c r="K91" s="6" t="s">
        <v>201</v>
      </c>
      <c r="L91" s="6" t="s">
        <v>202</v>
      </c>
      <c r="M91" s="6">
        <f t="shared" si="7"/>
        <v>29721</v>
      </c>
      <c r="N91" s="4">
        <f t="shared" si="9"/>
        <v>1981</v>
      </c>
      <c r="O91" s="4">
        <f t="shared" si="10"/>
        <v>5</v>
      </c>
      <c r="P91" s="7">
        <f t="shared" si="11"/>
        <v>30</v>
      </c>
      <c r="Q91" s="14"/>
      <c r="R91" s="9"/>
      <c r="S91" s="15" t="s">
        <v>22</v>
      </c>
      <c r="T91" s="10"/>
      <c r="U91" s="10"/>
      <c r="V91" s="10"/>
      <c r="W91" s="10"/>
      <c r="X91" s="10"/>
    </row>
    <row r="92" spans="1:24" s="11" customFormat="1" x14ac:dyDescent="0.3">
      <c r="A92" s="4" t="str">
        <f t="shared" si="6"/>
        <v>Bogota_19816</v>
      </c>
      <c r="B92" s="15">
        <v>198106</v>
      </c>
      <c r="C92" s="4" t="str">
        <f t="shared" si="8"/>
        <v>BOG_01_19816</v>
      </c>
      <c r="D92" s="4" t="s">
        <v>18</v>
      </c>
      <c r="E92" s="16"/>
      <c r="F92" s="16"/>
      <c r="G92" s="15">
        <v>6.2</v>
      </c>
      <c r="H92" s="4">
        <v>4.7</v>
      </c>
      <c r="I92" s="4">
        <v>-74.166667000000004</v>
      </c>
      <c r="J92" s="4">
        <v>2550</v>
      </c>
      <c r="K92" s="6" t="s">
        <v>203</v>
      </c>
      <c r="L92" s="6" t="s">
        <v>204</v>
      </c>
      <c r="M92" s="6">
        <f t="shared" si="7"/>
        <v>29752</v>
      </c>
      <c r="N92" s="4">
        <f t="shared" si="9"/>
        <v>1981</v>
      </c>
      <c r="O92" s="4">
        <f t="shared" si="10"/>
        <v>6</v>
      </c>
      <c r="P92" s="7">
        <f t="shared" si="11"/>
        <v>29</v>
      </c>
      <c r="Q92" s="14"/>
      <c r="R92" s="9"/>
      <c r="S92" s="15" t="s">
        <v>22</v>
      </c>
      <c r="T92" s="10"/>
      <c r="U92" s="10"/>
      <c r="V92" s="10"/>
      <c r="W92" s="10"/>
      <c r="X92" s="10"/>
    </row>
    <row r="93" spans="1:24" s="11" customFormat="1" ht="17.25" customHeight="1" x14ac:dyDescent="0.3">
      <c r="A93" s="4" t="str">
        <f t="shared" si="6"/>
        <v>Bogota_19817</v>
      </c>
      <c r="B93" s="15">
        <v>198107</v>
      </c>
      <c r="C93" s="4" t="str">
        <f t="shared" si="8"/>
        <v>BOG_01_19817</v>
      </c>
      <c r="D93" s="4" t="s">
        <v>18</v>
      </c>
      <c r="E93" s="17">
        <v>-46.1</v>
      </c>
      <c r="F93" s="17">
        <v>-7.36</v>
      </c>
      <c r="G93" s="18">
        <v>9</v>
      </c>
      <c r="H93" s="4">
        <v>4.7</v>
      </c>
      <c r="I93" s="4">
        <v>-74.166667000000004</v>
      </c>
      <c r="J93" s="4">
        <v>2550</v>
      </c>
      <c r="K93" s="6" t="s">
        <v>205</v>
      </c>
      <c r="L93" s="6" t="s">
        <v>206</v>
      </c>
      <c r="M93" s="6">
        <f t="shared" si="7"/>
        <v>29782</v>
      </c>
      <c r="N93" s="4">
        <f t="shared" si="9"/>
        <v>1981</v>
      </c>
      <c r="O93" s="4">
        <f t="shared" si="10"/>
        <v>7</v>
      </c>
      <c r="P93" s="7">
        <f t="shared" si="11"/>
        <v>30</v>
      </c>
      <c r="Q93" s="14"/>
      <c r="R93" s="9"/>
      <c r="S93" s="15" t="s">
        <v>22</v>
      </c>
      <c r="T93" s="10"/>
      <c r="U93" s="10"/>
      <c r="V93" s="10"/>
      <c r="W93" s="10"/>
      <c r="X93" s="10"/>
    </row>
    <row r="94" spans="1:24" s="11" customFormat="1" ht="17.25" customHeight="1" x14ac:dyDescent="0.3">
      <c r="A94" s="4" t="str">
        <f t="shared" si="6"/>
        <v>Bogota_19818</v>
      </c>
      <c r="B94" s="15">
        <v>198108</v>
      </c>
      <c r="C94" s="4" t="str">
        <f t="shared" si="8"/>
        <v>BOG_01_19818</v>
      </c>
      <c r="D94" s="4" t="s">
        <v>18</v>
      </c>
      <c r="E94" s="17">
        <v>-54.7</v>
      </c>
      <c r="F94" s="17">
        <v>-8.39</v>
      </c>
      <c r="G94" s="18">
        <v>8.1</v>
      </c>
      <c r="H94" s="4">
        <v>4.7</v>
      </c>
      <c r="I94" s="4">
        <v>-74.166667000000004</v>
      </c>
      <c r="J94" s="4">
        <v>2550</v>
      </c>
      <c r="K94" s="6" t="s">
        <v>207</v>
      </c>
      <c r="L94" s="6" t="s">
        <v>208</v>
      </c>
      <c r="M94" s="6">
        <f t="shared" si="7"/>
        <v>29813</v>
      </c>
      <c r="N94" s="4">
        <f t="shared" si="9"/>
        <v>1981</v>
      </c>
      <c r="O94" s="4">
        <f t="shared" si="10"/>
        <v>8</v>
      </c>
      <c r="P94" s="7">
        <f t="shared" si="11"/>
        <v>30</v>
      </c>
      <c r="Q94" s="14"/>
      <c r="R94" s="9"/>
      <c r="S94" s="15" t="s">
        <v>22</v>
      </c>
      <c r="T94" s="10"/>
      <c r="U94" s="10"/>
      <c r="V94" s="10"/>
      <c r="W94" s="10"/>
      <c r="X94" s="10"/>
    </row>
    <row r="95" spans="1:24" s="11" customFormat="1" ht="17.25" customHeight="1" x14ac:dyDescent="0.3">
      <c r="A95" s="4" t="str">
        <f t="shared" si="6"/>
        <v>Bogota_19819</v>
      </c>
      <c r="B95" s="15">
        <v>198109</v>
      </c>
      <c r="C95" s="4" t="str">
        <f t="shared" si="8"/>
        <v>BOG_01_19819</v>
      </c>
      <c r="D95" s="4" t="s">
        <v>18</v>
      </c>
      <c r="E95" s="16"/>
      <c r="F95" s="16"/>
      <c r="G95" s="15">
        <v>6.2</v>
      </c>
      <c r="H95" s="4">
        <v>4.7</v>
      </c>
      <c r="I95" s="4">
        <v>-74.166667000000004</v>
      </c>
      <c r="J95" s="4">
        <v>2550</v>
      </c>
      <c r="K95" s="6" t="s">
        <v>209</v>
      </c>
      <c r="L95" s="6" t="s">
        <v>210</v>
      </c>
      <c r="M95" s="6">
        <f t="shared" si="7"/>
        <v>29844</v>
      </c>
      <c r="N95" s="4">
        <f t="shared" si="9"/>
        <v>1981</v>
      </c>
      <c r="O95" s="4">
        <f t="shared" si="10"/>
        <v>9</v>
      </c>
      <c r="P95" s="7">
        <f t="shared" si="11"/>
        <v>29</v>
      </c>
      <c r="Q95" s="14"/>
      <c r="R95" s="9"/>
      <c r="S95" s="15" t="s">
        <v>22</v>
      </c>
      <c r="T95" s="10"/>
      <c r="U95" s="10"/>
      <c r="V95" s="10"/>
      <c r="W95" s="10"/>
      <c r="X95" s="10"/>
    </row>
    <row r="96" spans="1:24" s="11" customFormat="1" ht="17.25" customHeight="1" x14ac:dyDescent="0.3">
      <c r="A96" s="4" t="str">
        <f t="shared" si="6"/>
        <v>Bogota_198110</v>
      </c>
      <c r="B96" s="15">
        <v>198110</v>
      </c>
      <c r="C96" s="4" t="str">
        <f t="shared" si="8"/>
        <v>BOG_01_198110</v>
      </c>
      <c r="D96" s="4" t="s">
        <v>18</v>
      </c>
      <c r="E96" s="16">
        <v>-41.6</v>
      </c>
      <c r="F96" s="16"/>
      <c r="G96" s="15">
        <v>9.1</v>
      </c>
      <c r="H96" s="4">
        <v>4.7</v>
      </c>
      <c r="I96" s="4">
        <v>-74.166667000000004</v>
      </c>
      <c r="J96" s="4">
        <v>2550</v>
      </c>
      <c r="K96" s="6" t="s">
        <v>211</v>
      </c>
      <c r="L96" s="6" t="s">
        <v>212</v>
      </c>
      <c r="M96" s="6">
        <f t="shared" si="7"/>
        <v>29874</v>
      </c>
      <c r="N96" s="4">
        <f t="shared" si="9"/>
        <v>1981</v>
      </c>
      <c r="O96" s="4">
        <f t="shared" si="10"/>
        <v>10</v>
      </c>
      <c r="P96" s="7">
        <f t="shared" si="11"/>
        <v>30</v>
      </c>
      <c r="Q96" s="14"/>
      <c r="R96" s="9"/>
      <c r="S96" s="15" t="s">
        <v>22</v>
      </c>
      <c r="T96" s="10"/>
      <c r="U96" s="10"/>
      <c r="V96" s="10"/>
      <c r="W96" s="10"/>
      <c r="X96" s="10"/>
    </row>
    <row r="97" spans="1:24" s="11" customFormat="1" ht="17.25" customHeight="1" x14ac:dyDescent="0.3">
      <c r="A97" s="4" t="str">
        <f t="shared" si="6"/>
        <v>Bogota_198111</v>
      </c>
      <c r="B97" s="15">
        <v>198111</v>
      </c>
      <c r="C97" s="4" t="str">
        <f t="shared" si="8"/>
        <v>BOG_01_198111</v>
      </c>
      <c r="D97" s="4" t="s">
        <v>18</v>
      </c>
      <c r="E97" s="16"/>
      <c r="F97" s="16">
        <v>-6.74</v>
      </c>
      <c r="G97" s="15">
        <v>4.3</v>
      </c>
      <c r="H97" s="4">
        <v>4.7</v>
      </c>
      <c r="I97" s="4">
        <v>-74.166667000000004</v>
      </c>
      <c r="J97" s="4">
        <v>2550</v>
      </c>
      <c r="K97" s="6" t="s">
        <v>213</v>
      </c>
      <c r="L97" s="6" t="s">
        <v>214</v>
      </c>
      <c r="M97" s="6">
        <f t="shared" si="7"/>
        <v>29905</v>
      </c>
      <c r="N97" s="4">
        <f t="shared" si="9"/>
        <v>1981</v>
      </c>
      <c r="O97" s="4">
        <f t="shared" si="10"/>
        <v>11</v>
      </c>
      <c r="P97" s="7">
        <f t="shared" si="11"/>
        <v>29</v>
      </c>
      <c r="Q97" s="14"/>
      <c r="R97" s="9"/>
      <c r="S97" s="15" t="s">
        <v>22</v>
      </c>
      <c r="T97" s="10"/>
      <c r="U97" s="10"/>
      <c r="V97" s="10"/>
      <c r="W97" s="10"/>
      <c r="X97" s="10"/>
    </row>
    <row r="98" spans="1:24" s="11" customFormat="1" ht="17.25" customHeight="1" x14ac:dyDescent="0.3">
      <c r="A98" s="4" t="str">
        <f t="shared" si="6"/>
        <v>Bogota_19821</v>
      </c>
      <c r="B98" s="15">
        <v>198201</v>
      </c>
      <c r="C98" s="4" t="str">
        <f t="shared" si="8"/>
        <v>BOG_01_19821</v>
      </c>
      <c r="D98" s="4" t="s">
        <v>18</v>
      </c>
      <c r="E98" s="17">
        <v>-63.7</v>
      </c>
      <c r="F98" s="17">
        <v>-9.2799999999999994</v>
      </c>
      <c r="G98" s="18">
        <v>3.2</v>
      </c>
      <c r="H98" s="4">
        <v>4.7</v>
      </c>
      <c r="I98" s="4">
        <v>-74.166667000000004</v>
      </c>
      <c r="J98" s="4">
        <v>2550</v>
      </c>
      <c r="K98" s="6" t="s">
        <v>215</v>
      </c>
      <c r="L98" s="6" t="s">
        <v>216</v>
      </c>
      <c r="M98" s="6">
        <f t="shared" si="7"/>
        <v>29966</v>
      </c>
      <c r="N98" s="4">
        <f t="shared" si="9"/>
        <v>1982</v>
      </c>
      <c r="O98" s="4">
        <f t="shared" si="10"/>
        <v>1</v>
      </c>
      <c r="P98" s="7">
        <f t="shared" si="11"/>
        <v>30</v>
      </c>
      <c r="Q98" s="14"/>
      <c r="R98" s="9"/>
      <c r="S98" s="15" t="s">
        <v>22</v>
      </c>
      <c r="T98" s="10"/>
      <c r="U98" s="10"/>
      <c r="V98" s="10"/>
      <c r="W98" s="10"/>
      <c r="X98" s="10"/>
    </row>
    <row r="99" spans="1:24" s="11" customFormat="1" ht="17.25" customHeight="1" x14ac:dyDescent="0.3">
      <c r="A99" s="4" t="str">
        <f t="shared" si="6"/>
        <v>Bogota_19822</v>
      </c>
      <c r="B99" s="15">
        <v>198202</v>
      </c>
      <c r="C99" s="4" t="str">
        <f t="shared" si="8"/>
        <v>BOG_01_19822</v>
      </c>
      <c r="D99" s="4" t="s">
        <v>18</v>
      </c>
      <c r="E99" s="17">
        <v>-67.3</v>
      </c>
      <c r="F99" s="17">
        <v>-9.2799999999999994</v>
      </c>
      <c r="G99" s="18">
        <v>12.7</v>
      </c>
      <c r="H99" s="4">
        <v>4.7</v>
      </c>
      <c r="I99" s="4">
        <v>-74.166667000000004</v>
      </c>
      <c r="J99" s="4">
        <v>2550</v>
      </c>
      <c r="K99" s="6" t="s">
        <v>217</v>
      </c>
      <c r="L99" s="6" t="s">
        <v>218</v>
      </c>
      <c r="M99" s="6">
        <f t="shared" si="7"/>
        <v>29997</v>
      </c>
      <c r="N99" s="4">
        <f t="shared" si="9"/>
        <v>1982</v>
      </c>
      <c r="O99" s="4">
        <f t="shared" si="10"/>
        <v>2</v>
      </c>
      <c r="P99" s="7">
        <f t="shared" si="11"/>
        <v>27</v>
      </c>
      <c r="Q99" s="14"/>
      <c r="R99" s="9"/>
      <c r="S99" s="15" t="s">
        <v>22</v>
      </c>
      <c r="T99" s="10"/>
      <c r="U99" s="10"/>
      <c r="V99" s="10"/>
      <c r="W99" s="10"/>
      <c r="X99" s="10"/>
    </row>
    <row r="100" spans="1:24" s="11" customFormat="1" ht="17.25" customHeight="1" x14ac:dyDescent="0.3">
      <c r="A100" s="4" t="str">
        <f t="shared" si="6"/>
        <v>Bogota_19823</v>
      </c>
      <c r="B100" s="15">
        <v>198203</v>
      </c>
      <c r="C100" s="4" t="str">
        <f t="shared" si="8"/>
        <v>BOG_01_19823</v>
      </c>
      <c r="D100" s="4" t="s">
        <v>18</v>
      </c>
      <c r="E100" s="17">
        <v>-66.900000000000006</v>
      </c>
      <c r="F100" s="17">
        <v>-9.16</v>
      </c>
      <c r="G100" s="18">
        <v>5.0999999999999996</v>
      </c>
      <c r="H100" s="4">
        <v>4.7</v>
      </c>
      <c r="I100" s="4">
        <v>-74.166667000000004</v>
      </c>
      <c r="J100" s="4">
        <v>2550</v>
      </c>
      <c r="K100" s="6" t="s">
        <v>219</v>
      </c>
      <c r="L100" s="6" t="s">
        <v>220</v>
      </c>
      <c r="M100" s="6">
        <f t="shared" si="7"/>
        <v>30025</v>
      </c>
      <c r="N100" s="4">
        <f t="shared" si="9"/>
        <v>1982</v>
      </c>
      <c r="O100" s="4">
        <f t="shared" si="10"/>
        <v>3</v>
      </c>
      <c r="P100" s="7">
        <f t="shared" si="11"/>
        <v>30</v>
      </c>
      <c r="Q100" s="14"/>
      <c r="R100" s="9"/>
      <c r="S100" s="15" t="s">
        <v>22</v>
      </c>
      <c r="T100" s="10"/>
      <c r="U100" s="10"/>
      <c r="V100" s="10"/>
      <c r="W100" s="10"/>
      <c r="X100" s="10"/>
    </row>
    <row r="101" spans="1:24" s="11" customFormat="1" ht="17.25" customHeight="1" x14ac:dyDescent="0.3">
      <c r="A101" s="4" t="str">
        <f t="shared" si="6"/>
        <v>Bogota_19824</v>
      </c>
      <c r="B101" s="15">
        <v>198204</v>
      </c>
      <c r="C101" s="4" t="str">
        <f t="shared" si="8"/>
        <v>BOG_01_19824</v>
      </c>
      <c r="D101" s="4" t="s">
        <v>18</v>
      </c>
      <c r="E101" s="17">
        <v>-156.4</v>
      </c>
      <c r="F101" s="17">
        <v>-21.07</v>
      </c>
      <c r="G101" s="18">
        <v>4.5</v>
      </c>
      <c r="H101" s="4">
        <v>4.7</v>
      </c>
      <c r="I101" s="4">
        <v>-74.166667000000004</v>
      </c>
      <c r="J101" s="4">
        <v>2550</v>
      </c>
      <c r="K101" s="6" t="s">
        <v>221</v>
      </c>
      <c r="L101" s="6" t="s">
        <v>222</v>
      </c>
      <c r="M101" s="6">
        <f t="shared" si="7"/>
        <v>30056</v>
      </c>
      <c r="N101" s="4">
        <f t="shared" si="9"/>
        <v>1982</v>
      </c>
      <c r="O101" s="4">
        <f t="shared" si="10"/>
        <v>4</v>
      </c>
      <c r="P101" s="7">
        <f t="shared" si="11"/>
        <v>29</v>
      </c>
      <c r="Q101" s="14"/>
      <c r="R101" s="9"/>
      <c r="S101" s="15" t="s">
        <v>22</v>
      </c>
      <c r="T101" s="10"/>
      <c r="U101" s="10"/>
      <c r="V101" s="10"/>
      <c r="W101" s="10"/>
      <c r="X101" s="10"/>
    </row>
    <row r="102" spans="1:24" s="11" customFormat="1" ht="17.25" customHeight="1" x14ac:dyDescent="0.3">
      <c r="A102" s="4" t="str">
        <f t="shared" si="6"/>
        <v>Bogota_19825</v>
      </c>
      <c r="B102" s="15">
        <v>198205</v>
      </c>
      <c r="C102" s="4" t="str">
        <f t="shared" si="8"/>
        <v>BOG_01_19825</v>
      </c>
      <c r="D102" s="4" t="s">
        <v>18</v>
      </c>
      <c r="E102" s="17">
        <v>-68.5</v>
      </c>
      <c r="F102" s="17">
        <v>-9.34</v>
      </c>
      <c r="G102" s="18">
        <v>1</v>
      </c>
      <c r="H102" s="4">
        <v>4.7</v>
      </c>
      <c r="I102" s="4">
        <v>-74.166667000000004</v>
      </c>
      <c r="J102" s="4">
        <v>2550</v>
      </c>
      <c r="K102" s="6" t="s">
        <v>223</v>
      </c>
      <c r="L102" s="6" t="s">
        <v>224</v>
      </c>
      <c r="M102" s="6">
        <f t="shared" si="7"/>
        <v>30086</v>
      </c>
      <c r="N102" s="4">
        <f t="shared" si="9"/>
        <v>1982</v>
      </c>
      <c r="O102" s="4">
        <f t="shared" si="10"/>
        <v>5</v>
      </c>
      <c r="P102" s="7">
        <f t="shared" si="11"/>
        <v>30</v>
      </c>
      <c r="Q102" s="14"/>
      <c r="R102" s="9"/>
      <c r="S102" s="15" t="s">
        <v>22</v>
      </c>
      <c r="T102" s="10"/>
      <c r="U102" s="10"/>
      <c r="V102" s="10"/>
      <c r="W102" s="10"/>
      <c r="X102" s="10"/>
    </row>
    <row r="103" spans="1:24" s="11" customFormat="1" ht="17.25" customHeight="1" x14ac:dyDescent="0.3">
      <c r="A103" s="4" t="str">
        <f t="shared" si="6"/>
        <v>Bogota_19826</v>
      </c>
      <c r="B103" s="15">
        <v>198206</v>
      </c>
      <c r="C103" s="4" t="str">
        <f t="shared" si="8"/>
        <v>BOG_01_19826</v>
      </c>
      <c r="D103" s="4" t="s">
        <v>18</v>
      </c>
      <c r="E103" s="17">
        <v>-65.900000000000006</v>
      </c>
      <c r="F103" s="17">
        <v>-9.39</v>
      </c>
      <c r="G103" s="18">
        <v>7.6</v>
      </c>
      <c r="H103" s="4">
        <v>4.7</v>
      </c>
      <c r="I103" s="4">
        <v>-74.166667000000004</v>
      </c>
      <c r="J103" s="4">
        <v>2550</v>
      </c>
      <c r="K103" s="6" t="s">
        <v>225</v>
      </c>
      <c r="L103" s="6" t="s">
        <v>226</v>
      </c>
      <c r="M103" s="6">
        <f t="shared" si="7"/>
        <v>30117</v>
      </c>
      <c r="N103" s="4">
        <f t="shared" si="9"/>
        <v>1982</v>
      </c>
      <c r="O103" s="4">
        <f t="shared" si="10"/>
        <v>6</v>
      </c>
      <c r="P103" s="7">
        <f t="shared" si="11"/>
        <v>29</v>
      </c>
      <c r="Q103" s="14"/>
      <c r="R103" s="9"/>
      <c r="S103" s="15" t="s">
        <v>22</v>
      </c>
      <c r="T103" s="10"/>
      <c r="U103" s="10"/>
      <c r="V103" s="10"/>
      <c r="W103" s="10"/>
      <c r="X103" s="10"/>
    </row>
    <row r="104" spans="1:24" s="11" customFormat="1" ht="17.25" customHeight="1" x14ac:dyDescent="0.3">
      <c r="A104" s="4" t="str">
        <f t="shared" si="6"/>
        <v>Bogota_19827</v>
      </c>
      <c r="B104" s="15">
        <v>198207</v>
      </c>
      <c r="C104" s="4" t="str">
        <f t="shared" si="8"/>
        <v>BOG_01_19827</v>
      </c>
      <c r="D104" s="4" t="s">
        <v>18</v>
      </c>
      <c r="E104" s="16">
        <v>-47</v>
      </c>
      <c r="F104" s="16">
        <v>-6.42</v>
      </c>
      <c r="G104" s="15">
        <v>6.3</v>
      </c>
      <c r="H104" s="4">
        <v>4.7</v>
      </c>
      <c r="I104" s="4">
        <v>-74.166667000000004</v>
      </c>
      <c r="J104" s="4">
        <v>2550</v>
      </c>
      <c r="K104" s="6" t="s">
        <v>227</v>
      </c>
      <c r="L104" s="6" t="s">
        <v>228</v>
      </c>
      <c r="M104" s="6">
        <f t="shared" si="7"/>
        <v>30147</v>
      </c>
      <c r="N104" s="4">
        <f t="shared" si="9"/>
        <v>1982</v>
      </c>
      <c r="O104" s="4">
        <f t="shared" si="10"/>
        <v>7</v>
      </c>
      <c r="P104" s="7">
        <f t="shared" si="11"/>
        <v>30</v>
      </c>
      <c r="Q104" s="14"/>
      <c r="R104" s="9"/>
      <c r="S104" s="15" t="s">
        <v>22</v>
      </c>
      <c r="T104" s="10"/>
      <c r="U104" s="10"/>
      <c r="V104" s="10"/>
      <c r="W104" s="10"/>
      <c r="X104" s="10"/>
    </row>
    <row r="105" spans="1:24" s="11" customFormat="1" ht="17.25" customHeight="1" x14ac:dyDescent="0.3">
      <c r="A105" s="4" t="str">
        <f t="shared" si="6"/>
        <v>Bogota_19828</v>
      </c>
      <c r="B105" s="15">
        <v>198208</v>
      </c>
      <c r="C105" s="4" t="str">
        <f t="shared" si="8"/>
        <v>BOG_01_19828</v>
      </c>
      <c r="D105" s="4" t="s">
        <v>18</v>
      </c>
      <c r="E105" s="16">
        <v>-64.8</v>
      </c>
      <c r="F105" s="16">
        <v>-8.66</v>
      </c>
      <c r="G105" s="15">
        <v>6</v>
      </c>
      <c r="H105" s="4">
        <v>4.7</v>
      </c>
      <c r="I105" s="4">
        <v>-74.166667000000004</v>
      </c>
      <c r="J105" s="4">
        <v>2550</v>
      </c>
      <c r="K105" s="6" t="s">
        <v>229</v>
      </c>
      <c r="L105" s="6" t="s">
        <v>230</v>
      </c>
      <c r="M105" s="6">
        <f t="shared" si="7"/>
        <v>30178</v>
      </c>
      <c r="N105" s="4">
        <f t="shared" si="9"/>
        <v>1982</v>
      </c>
      <c r="O105" s="4">
        <f t="shared" si="10"/>
        <v>8</v>
      </c>
      <c r="P105" s="7">
        <f t="shared" si="11"/>
        <v>30</v>
      </c>
      <c r="Q105" s="14"/>
      <c r="R105" s="9"/>
      <c r="S105" s="15" t="s">
        <v>22</v>
      </c>
      <c r="T105" s="10"/>
      <c r="U105" s="10"/>
      <c r="V105" s="10"/>
      <c r="W105" s="10"/>
      <c r="X105" s="10"/>
    </row>
    <row r="106" spans="1:24" s="11" customFormat="1" ht="17.25" customHeight="1" x14ac:dyDescent="0.3">
      <c r="A106" s="4" t="str">
        <f t="shared" si="6"/>
        <v>Bogota_19829</v>
      </c>
      <c r="B106" s="15">
        <v>198209</v>
      </c>
      <c r="C106" s="4" t="str">
        <f t="shared" si="8"/>
        <v>BOG_01_19829</v>
      </c>
      <c r="D106" s="4" t="s">
        <v>18</v>
      </c>
      <c r="E106" s="16">
        <v>-66.900000000000006</v>
      </c>
      <c r="F106" s="16">
        <v>-8.52</v>
      </c>
      <c r="G106" s="15">
        <v>7</v>
      </c>
      <c r="H106" s="4">
        <v>4.7</v>
      </c>
      <c r="I106" s="4">
        <v>-74.166667000000004</v>
      </c>
      <c r="J106" s="4">
        <v>2550</v>
      </c>
      <c r="K106" s="6" t="s">
        <v>231</v>
      </c>
      <c r="L106" s="6" t="s">
        <v>232</v>
      </c>
      <c r="M106" s="6">
        <f t="shared" si="7"/>
        <v>30209</v>
      </c>
      <c r="N106" s="4">
        <f t="shared" si="9"/>
        <v>1982</v>
      </c>
      <c r="O106" s="4">
        <f t="shared" si="10"/>
        <v>9</v>
      </c>
      <c r="P106" s="7">
        <f t="shared" si="11"/>
        <v>29</v>
      </c>
      <c r="Q106" s="14"/>
      <c r="R106" s="9"/>
      <c r="S106" s="15" t="s">
        <v>22</v>
      </c>
      <c r="T106" s="10"/>
      <c r="U106" s="10"/>
      <c r="V106" s="10"/>
      <c r="W106" s="10"/>
      <c r="X106" s="10"/>
    </row>
    <row r="107" spans="1:24" s="11" customFormat="1" ht="17.25" customHeight="1" x14ac:dyDescent="0.3">
      <c r="A107" s="4" t="str">
        <f t="shared" si="6"/>
        <v>Bogota_198210</v>
      </c>
      <c r="B107" s="15">
        <v>198210</v>
      </c>
      <c r="C107" s="4" t="str">
        <f t="shared" si="8"/>
        <v>BOG_01_198210</v>
      </c>
      <c r="D107" s="4" t="s">
        <v>18</v>
      </c>
      <c r="E107" s="16">
        <v>-40.299999999999997</v>
      </c>
      <c r="F107" s="16">
        <v>-5.48</v>
      </c>
      <c r="G107" s="15">
        <v>6.7</v>
      </c>
      <c r="H107" s="4">
        <v>4.7</v>
      </c>
      <c r="I107" s="4">
        <v>-74.166667000000004</v>
      </c>
      <c r="J107" s="4">
        <v>2550</v>
      </c>
      <c r="K107" s="6" t="s">
        <v>233</v>
      </c>
      <c r="L107" s="6" t="s">
        <v>234</v>
      </c>
      <c r="M107" s="6">
        <f t="shared" si="7"/>
        <v>30239</v>
      </c>
      <c r="N107" s="4">
        <f t="shared" si="9"/>
        <v>1982</v>
      </c>
      <c r="O107" s="4">
        <f t="shared" si="10"/>
        <v>10</v>
      </c>
      <c r="P107" s="7">
        <f t="shared" si="11"/>
        <v>30</v>
      </c>
      <c r="Q107" s="14"/>
      <c r="R107" s="9"/>
      <c r="S107" s="15" t="s">
        <v>22</v>
      </c>
      <c r="T107" s="10"/>
      <c r="U107" s="10"/>
      <c r="V107" s="10"/>
      <c r="W107" s="10"/>
      <c r="X107" s="10"/>
    </row>
    <row r="108" spans="1:24" s="11" customFormat="1" ht="17.25" customHeight="1" x14ac:dyDescent="0.3">
      <c r="A108" s="4" t="str">
        <f t="shared" si="6"/>
        <v>Bogota_198211</v>
      </c>
      <c r="B108" s="15">
        <v>198211</v>
      </c>
      <c r="C108" s="4" t="str">
        <f t="shared" si="8"/>
        <v>BOG_01_198211</v>
      </c>
      <c r="D108" s="4" t="s">
        <v>18</v>
      </c>
      <c r="E108" s="17">
        <v>-47.3</v>
      </c>
      <c r="F108" s="17">
        <v>-6.81</v>
      </c>
      <c r="G108" s="18">
        <v>6.4</v>
      </c>
      <c r="H108" s="4">
        <v>4.7</v>
      </c>
      <c r="I108" s="4">
        <v>-74.166667000000004</v>
      </c>
      <c r="J108" s="4">
        <v>2550</v>
      </c>
      <c r="K108" s="6" t="s">
        <v>235</v>
      </c>
      <c r="L108" s="6" t="s">
        <v>236</v>
      </c>
      <c r="M108" s="6">
        <f t="shared" si="7"/>
        <v>30270</v>
      </c>
      <c r="N108" s="4">
        <f t="shared" si="9"/>
        <v>1982</v>
      </c>
      <c r="O108" s="4">
        <f t="shared" si="10"/>
        <v>11</v>
      </c>
      <c r="P108" s="7">
        <f t="shared" si="11"/>
        <v>29</v>
      </c>
      <c r="Q108" s="14"/>
      <c r="R108" s="9"/>
      <c r="S108" s="15" t="s">
        <v>22</v>
      </c>
      <c r="T108" s="10"/>
      <c r="U108" s="10"/>
      <c r="V108" s="10"/>
      <c r="W108" s="10"/>
      <c r="X108" s="10"/>
    </row>
    <row r="109" spans="1:24" s="11" customFormat="1" ht="17.25" customHeight="1" x14ac:dyDescent="0.3">
      <c r="A109" s="4" t="str">
        <f t="shared" si="6"/>
        <v>Bogota_198212</v>
      </c>
      <c r="B109" s="15">
        <v>198212</v>
      </c>
      <c r="C109" s="4" t="str">
        <f t="shared" si="8"/>
        <v>BOG_01_198212</v>
      </c>
      <c r="D109" s="4" t="s">
        <v>18</v>
      </c>
      <c r="E109" s="17">
        <v>-11.8</v>
      </c>
      <c r="F109" s="17">
        <v>-2.13</v>
      </c>
      <c r="G109" s="18">
        <v>6.1</v>
      </c>
      <c r="H109" s="4">
        <v>4.7</v>
      </c>
      <c r="I109" s="4">
        <v>-74.166667000000004</v>
      </c>
      <c r="J109" s="4">
        <v>2550</v>
      </c>
      <c r="K109" s="6" t="s">
        <v>237</v>
      </c>
      <c r="L109" s="6" t="s">
        <v>238</v>
      </c>
      <c r="M109" s="6">
        <f t="shared" si="7"/>
        <v>30300</v>
      </c>
      <c r="N109" s="4">
        <f t="shared" si="9"/>
        <v>1982</v>
      </c>
      <c r="O109" s="4">
        <f t="shared" si="10"/>
        <v>12</v>
      </c>
      <c r="P109" s="7">
        <f t="shared" si="11"/>
        <v>30</v>
      </c>
      <c r="Q109" s="14"/>
      <c r="R109" s="9"/>
      <c r="S109" s="15" t="s">
        <v>22</v>
      </c>
      <c r="T109" s="10"/>
      <c r="U109" s="10"/>
      <c r="V109" s="10"/>
      <c r="W109" s="10"/>
      <c r="X109" s="10"/>
    </row>
    <row r="110" spans="1:24" s="11" customFormat="1" ht="17.25" customHeight="1" x14ac:dyDescent="0.3">
      <c r="A110" s="4" t="str">
        <f t="shared" si="6"/>
        <v>Bogota_19831</v>
      </c>
      <c r="B110" s="15">
        <v>198301</v>
      </c>
      <c r="C110" s="4" t="str">
        <f t="shared" si="8"/>
        <v>BOG_01_19831</v>
      </c>
      <c r="D110" s="4" t="s">
        <v>18</v>
      </c>
      <c r="E110" s="16"/>
      <c r="F110" s="16"/>
      <c r="G110" s="15">
        <v>9.1</v>
      </c>
      <c r="H110" s="4">
        <v>4.7</v>
      </c>
      <c r="I110" s="4">
        <v>-74.166667000000004</v>
      </c>
      <c r="J110" s="4">
        <v>2550</v>
      </c>
      <c r="K110" s="6" t="s">
        <v>239</v>
      </c>
      <c r="L110" s="6" t="s">
        <v>240</v>
      </c>
      <c r="M110" s="6">
        <f t="shared" si="7"/>
        <v>30331</v>
      </c>
      <c r="N110" s="4">
        <f t="shared" si="9"/>
        <v>1983</v>
      </c>
      <c r="O110" s="4">
        <f t="shared" si="10"/>
        <v>1</v>
      </c>
      <c r="P110" s="7">
        <f t="shared" si="11"/>
        <v>30</v>
      </c>
      <c r="Q110" s="14"/>
      <c r="R110" s="9"/>
      <c r="S110" s="15" t="s">
        <v>22</v>
      </c>
      <c r="T110" s="10"/>
      <c r="U110" s="10"/>
      <c r="V110" s="10"/>
      <c r="W110" s="10"/>
      <c r="X110" s="10"/>
    </row>
    <row r="111" spans="1:24" s="11" customFormat="1" ht="17.25" customHeight="1" x14ac:dyDescent="0.3">
      <c r="A111" s="4" t="str">
        <f t="shared" si="6"/>
        <v>Bogota_19832</v>
      </c>
      <c r="B111" s="15">
        <v>198302</v>
      </c>
      <c r="C111" s="4" t="str">
        <f t="shared" si="8"/>
        <v>BOG_01_19832</v>
      </c>
      <c r="D111" s="4" t="s">
        <v>18</v>
      </c>
      <c r="E111" s="16"/>
      <c r="F111" s="16"/>
      <c r="G111" s="15">
        <v>5.2</v>
      </c>
      <c r="H111" s="4">
        <v>4.7</v>
      </c>
      <c r="I111" s="4">
        <v>-74.166667000000004</v>
      </c>
      <c r="J111" s="4">
        <v>2550</v>
      </c>
      <c r="K111" s="6" t="s">
        <v>241</v>
      </c>
      <c r="L111" s="6" t="s">
        <v>242</v>
      </c>
      <c r="M111" s="6">
        <f t="shared" si="7"/>
        <v>30362</v>
      </c>
      <c r="N111" s="4">
        <f t="shared" si="9"/>
        <v>1983</v>
      </c>
      <c r="O111" s="4">
        <f t="shared" si="10"/>
        <v>2</v>
      </c>
      <c r="P111" s="7">
        <f t="shared" si="11"/>
        <v>27</v>
      </c>
      <c r="Q111" s="14"/>
      <c r="R111" s="9"/>
      <c r="S111" s="15" t="s">
        <v>22</v>
      </c>
      <c r="T111" s="10"/>
      <c r="U111" s="10"/>
      <c r="V111" s="10"/>
      <c r="W111" s="10"/>
      <c r="X111" s="10"/>
    </row>
    <row r="112" spans="1:24" s="11" customFormat="1" ht="17.25" customHeight="1" x14ac:dyDescent="0.3">
      <c r="A112" s="4" t="str">
        <f t="shared" si="6"/>
        <v>Bogota_19834</v>
      </c>
      <c r="B112" s="15">
        <v>198304</v>
      </c>
      <c r="C112" s="4" t="str">
        <f t="shared" si="8"/>
        <v>BOG_01_19834</v>
      </c>
      <c r="D112" s="4" t="s">
        <v>18</v>
      </c>
      <c r="E112" s="16"/>
      <c r="F112" s="16"/>
      <c r="G112" s="15">
        <v>4.5999999999999996</v>
      </c>
      <c r="H112" s="4">
        <v>4.7</v>
      </c>
      <c r="I112" s="4">
        <v>-74.166667000000004</v>
      </c>
      <c r="J112" s="4">
        <v>2550</v>
      </c>
      <c r="K112" s="6" t="s">
        <v>243</v>
      </c>
      <c r="L112" s="6" t="s">
        <v>244</v>
      </c>
      <c r="M112" s="6">
        <f t="shared" si="7"/>
        <v>30421</v>
      </c>
      <c r="N112" s="4">
        <f t="shared" si="9"/>
        <v>1983</v>
      </c>
      <c r="O112" s="4">
        <f t="shared" si="10"/>
        <v>4</v>
      </c>
      <c r="P112" s="7">
        <f t="shared" si="11"/>
        <v>29</v>
      </c>
      <c r="Q112" s="14"/>
      <c r="R112" s="9"/>
      <c r="S112" s="15" t="s">
        <v>22</v>
      </c>
      <c r="T112" s="10"/>
      <c r="U112" s="10"/>
      <c r="V112" s="10"/>
      <c r="W112" s="10"/>
      <c r="X112" s="10"/>
    </row>
    <row r="113" spans="1:24" s="11" customFormat="1" ht="17.25" customHeight="1" x14ac:dyDescent="0.3">
      <c r="A113" s="4" t="str">
        <f t="shared" si="6"/>
        <v>Bogota_19835</v>
      </c>
      <c r="B113" s="15">
        <v>198305</v>
      </c>
      <c r="C113" s="4" t="str">
        <f t="shared" si="8"/>
        <v>BOG_01_19835</v>
      </c>
      <c r="D113" s="4" t="s">
        <v>18</v>
      </c>
      <c r="E113" s="16"/>
      <c r="F113" s="16"/>
      <c r="G113" s="15">
        <v>4.0999999999999996</v>
      </c>
      <c r="H113" s="4">
        <v>4.7</v>
      </c>
      <c r="I113" s="4">
        <v>-74.166667000000004</v>
      </c>
      <c r="J113" s="4">
        <v>2550</v>
      </c>
      <c r="K113" s="6" t="s">
        <v>245</v>
      </c>
      <c r="L113" s="6" t="s">
        <v>246</v>
      </c>
      <c r="M113" s="6">
        <f t="shared" si="7"/>
        <v>30451</v>
      </c>
      <c r="N113" s="4">
        <f t="shared" si="9"/>
        <v>1983</v>
      </c>
      <c r="O113" s="4">
        <f t="shared" si="10"/>
        <v>5</v>
      </c>
      <c r="P113" s="7">
        <f t="shared" si="11"/>
        <v>30</v>
      </c>
      <c r="Q113" s="14"/>
      <c r="R113" s="9"/>
      <c r="S113" s="15" t="s">
        <v>22</v>
      </c>
      <c r="T113" s="10"/>
      <c r="U113" s="10"/>
      <c r="V113" s="10"/>
      <c r="W113" s="10"/>
      <c r="X113" s="10"/>
    </row>
    <row r="114" spans="1:24" s="11" customFormat="1" ht="17.25" customHeight="1" x14ac:dyDescent="0.3">
      <c r="A114" s="4" t="str">
        <f t="shared" si="6"/>
        <v>Bogota_19836</v>
      </c>
      <c r="B114" s="15">
        <v>198306</v>
      </c>
      <c r="C114" s="4" t="str">
        <f t="shared" si="8"/>
        <v>BOG_01_19836</v>
      </c>
      <c r="D114" s="4" t="s">
        <v>18</v>
      </c>
      <c r="E114" s="16"/>
      <c r="F114" s="16"/>
      <c r="G114" s="15">
        <v>4.3</v>
      </c>
      <c r="H114" s="4">
        <v>4.7</v>
      </c>
      <c r="I114" s="4">
        <v>-74.166667000000004</v>
      </c>
      <c r="J114" s="4">
        <v>2550</v>
      </c>
      <c r="K114" s="6" t="s">
        <v>247</v>
      </c>
      <c r="L114" s="6" t="s">
        <v>248</v>
      </c>
      <c r="M114" s="6">
        <f t="shared" si="7"/>
        <v>30482</v>
      </c>
      <c r="N114" s="4">
        <f t="shared" si="9"/>
        <v>1983</v>
      </c>
      <c r="O114" s="4">
        <f t="shared" si="10"/>
        <v>6</v>
      </c>
      <c r="P114" s="7">
        <f t="shared" si="11"/>
        <v>29</v>
      </c>
      <c r="Q114" s="14"/>
      <c r="R114" s="9"/>
      <c r="S114" s="15" t="s">
        <v>22</v>
      </c>
      <c r="T114" s="10"/>
      <c r="U114" s="10"/>
      <c r="V114" s="10"/>
      <c r="W114" s="10"/>
      <c r="X114" s="10"/>
    </row>
    <row r="115" spans="1:24" s="11" customFormat="1" ht="17.25" customHeight="1" x14ac:dyDescent="0.3">
      <c r="A115" s="4" t="str">
        <f t="shared" si="6"/>
        <v>Bogota_19837</v>
      </c>
      <c r="B115" s="15">
        <v>198307</v>
      </c>
      <c r="C115" s="4" t="str">
        <f t="shared" si="8"/>
        <v>BOG_01_19837</v>
      </c>
      <c r="D115" s="4" t="s">
        <v>18</v>
      </c>
      <c r="E115" s="16"/>
      <c r="F115" s="16"/>
      <c r="G115" s="15">
        <v>4.5999999999999996</v>
      </c>
      <c r="H115" s="4">
        <v>4.7</v>
      </c>
      <c r="I115" s="4">
        <v>-74.166667000000004</v>
      </c>
      <c r="J115" s="4">
        <v>2550</v>
      </c>
      <c r="K115" s="6" t="s">
        <v>249</v>
      </c>
      <c r="L115" s="6" t="s">
        <v>250</v>
      </c>
      <c r="M115" s="6">
        <f t="shared" si="7"/>
        <v>30512</v>
      </c>
      <c r="N115" s="4">
        <f t="shared" si="9"/>
        <v>1983</v>
      </c>
      <c r="O115" s="4">
        <f t="shared" si="10"/>
        <v>7</v>
      </c>
      <c r="P115" s="7">
        <f t="shared" si="11"/>
        <v>30</v>
      </c>
      <c r="Q115" s="14"/>
      <c r="R115" s="9"/>
      <c r="S115" s="15" t="s">
        <v>22</v>
      </c>
      <c r="T115" s="10"/>
      <c r="U115" s="10"/>
      <c r="V115" s="10"/>
      <c r="W115" s="10"/>
      <c r="X115" s="10"/>
    </row>
    <row r="116" spans="1:24" s="11" customFormat="1" ht="17.25" customHeight="1" x14ac:dyDescent="0.3">
      <c r="A116" s="4" t="str">
        <f t="shared" si="6"/>
        <v>Bogota_19838</v>
      </c>
      <c r="B116" s="15">
        <v>198308</v>
      </c>
      <c r="C116" s="4" t="str">
        <f t="shared" si="8"/>
        <v>BOG_01_19838</v>
      </c>
      <c r="D116" s="4" t="s">
        <v>18</v>
      </c>
      <c r="E116" s="16"/>
      <c r="F116" s="16"/>
      <c r="G116" s="15">
        <v>3.1</v>
      </c>
      <c r="H116" s="4">
        <v>4.7</v>
      </c>
      <c r="I116" s="4">
        <v>-74.166667000000004</v>
      </c>
      <c r="J116" s="4">
        <v>2550</v>
      </c>
      <c r="K116" s="6" t="s">
        <v>251</v>
      </c>
      <c r="L116" s="6" t="s">
        <v>252</v>
      </c>
      <c r="M116" s="6">
        <f t="shared" si="7"/>
        <v>30543</v>
      </c>
      <c r="N116" s="4">
        <f t="shared" si="9"/>
        <v>1983</v>
      </c>
      <c r="O116" s="4">
        <f t="shared" si="10"/>
        <v>8</v>
      </c>
      <c r="P116" s="7">
        <f t="shared" si="11"/>
        <v>30</v>
      </c>
      <c r="Q116" s="14"/>
      <c r="R116" s="9"/>
      <c r="S116" s="15" t="s">
        <v>22</v>
      </c>
      <c r="T116" s="10"/>
      <c r="U116" s="10"/>
      <c r="V116" s="10"/>
      <c r="W116" s="10"/>
      <c r="X116" s="10"/>
    </row>
    <row r="117" spans="1:24" s="11" customFormat="1" ht="17.25" customHeight="1" x14ac:dyDescent="0.3">
      <c r="A117" s="4" t="str">
        <f t="shared" si="6"/>
        <v>Bogota_19839</v>
      </c>
      <c r="B117" s="15">
        <v>198309</v>
      </c>
      <c r="C117" s="4" t="str">
        <f t="shared" si="8"/>
        <v>BOG_01_19839</v>
      </c>
      <c r="D117" s="4" t="s">
        <v>18</v>
      </c>
      <c r="E117" s="16"/>
      <c r="F117" s="16"/>
      <c r="G117" s="15">
        <v>6.3</v>
      </c>
      <c r="H117" s="4">
        <v>4.7</v>
      </c>
      <c r="I117" s="4">
        <v>-74.166667000000004</v>
      </c>
      <c r="J117" s="4">
        <v>2550</v>
      </c>
      <c r="K117" s="6" t="s">
        <v>253</v>
      </c>
      <c r="L117" s="6" t="s">
        <v>254</v>
      </c>
      <c r="M117" s="6">
        <f t="shared" si="7"/>
        <v>30574</v>
      </c>
      <c r="N117" s="4">
        <f t="shared" si="9"/>
        <v>1983</v>
      </c>
      <c r="O117" s="4">
        <f t="shared" si="10"/>
        <v>9</v>
      </c>
      <c r="P117" s="7">
        <f t="shared" si="11"/>
        <v>29</v>
      </c>
      <c r="Q117" s="14"/>
      <c r="R117" s="9"/>
      <c r="S117" s="15" t="s">
        <v>22</v>
      </c>
      <c r="T117" s="10"/>
      <c r="U117" s="10"/>
      <c r="V117" s="10"/>
      <c r="W117" s="10"/>
      <c r="X117" s="10"/>
    </row>
    <row r="118" spans="1:24" s="11" customFormat="1" ht="17.25" customHeight="1" x14ac:dyDescent="0.3">
      <c r="A118" s="4" t="str">
        <f t="shared" si="6"/>
        <v>Bogota_198310</v>
      </c>
      <c r="B118" s="15">
        <v>198310</v>
      </c>
      <c r="C118" s="4" t="str">
        <f t="shared" si="8"/>
        <v>BOG_01_198310</v>
      </c>
      <c r="D118" s="4" t="s">
        <v>18</v>
      </c>
      <c r="E118" s="16"/>
      <c r="F118" s="16"/>
      <c r="G118" s="15">
        <v>5.8</v>
      </c>
      <c r="H118" s="4">
        <v>4.7</v>
      </c>
      <c r="I118" s="4">
        <v>-74.166667000000004</v>
      </c>
      <c r="J118" s="4">
        <v>2550</v>
      </c>
      <c r="K118" s="6" t="s">
        <v>255</v>
      </c>
      <c r="L118" s="6" t="s">
        <v>256</v>
      </c>
      <c r="M118" s="6">
        <f t="shared" si="7"/>
        <v>30604</v>
      </c>
      <c r="N118" s="4">
        <f t="shared" si="9"/>
        <v>1983</v>
      </c>
      <c r="O118" s="4">
        <f t="shared" si="10"/>
        <v>10</v>
      </c>
      <c r="P118" s="7">
        <f t="shared" si="11"/>
        <v>30</v>
      </c>
      <c r="Q118" s="14"/>
      <c r="R118" s="9"/>
      <c r="S118" s="15" t="s">
        <v>22</v>
      </c>
      <c r="T118" s="10"/>
      <c r="U118" s="10"/>
      <c r="V118" s="10"/>
      <c r="W118" s="10"/>
      <c r="X118" s="10"/>
    </row>
    <row r="119" spans="1:24" s="11" customFormat="1" ht="17.25" customHeight="1" x14ac:dyDescent="0.3">
      <c r="A119" s="4" t="str">
        <f t="shared" si="6"/>
        <v>Bogota_198311</v>
      </c>
      <c r="B119" s="15">
        <v>198311</v>
      </c>
      <c r="C119" s="4" t="str">
        <f t="shared" si="8"/>
        <v>BOG_01_198311</v>
      </c>
      <c r="D119" s="4" t="s">
        <v>18</v>
      </c>
      <c r="E119" s="16"/>
      <c r="F119" s="16"/>
      <c r="G119" s="15">
        <v>6.5</v>
      </c>
      <c r="H119" s="4">
        <v>4.7</v>
      </c>
      <c r="I119" s="4">
        <v>-74.166667000000004</v>
      </c>
      <c r="J119" s="4">
        <v>2550</v>
      </c>
      <c r="K119" s="6" t="s">
        <v>257</v>
      </c>
      <c r="L119" s="6" t="s">
        <v>258</v>
      </c>
      <c r="M119" s="6">
        <f t="shared" si="7"/>
        <v>30635</v>
      </c>
      <c r="N119" s="4">
        <f t="shared" si="9"/>
        <v>1983</v>
      </c>
      <c r="O119" s="4">
        <f t="shared" si="10"/>
        <v>11</v>
      </c>
      <c r="P119" s="7">
        <f t="shared" si="11"/>
        <v>29</v>
      </c>
      <c r="Q119" s="14"/>
      <c r="R119" s="9"/>
      <c r="S119" s="15" t="s">
        <v>22</v>
      </c>
      <c r="T119" s="10"/>
      <c r="U119" s="10"/>
      <c r="V119" s="10"/>
      <c r="W119" s="10"/>
      <c r="X119" s="10"/>
    </row>
    <row r="120" spans="1:24" s="11" customFormat="1" ht="17.25" customHeight="1" x14ac:dyDescent="0.3">
      <c r="A120" s="4" t="str">
        <f t="shared" si="6"/>
        <v>Bogota_198312</v>
      </c>
      <c r="B120" s="15">
        <v>198312</v>
      </c>
      <c r="C120" s="4" t="str">
        <f t="shared" si="8"/>
        <v>BOG_01_198312</v>
      </c>
      <c r="D120" s="4" t="s">
        <v>18</v>
      </c>
      <c r="E120" s="16"/>
      <c r="F120" s="16"/>
      <c r="G120" s="15">
        <v>5.2</v>
      </c>
      <c r="H120" s="4">
        <v>4.7</v>
      </c>
      <c r="I120" s="4">
        <v>-74.166667000000004</v>
      </c>
      <c r="J120" s="4">
        <v>2550</v>
      </c>
      <c r="K120" s="6" t="s">
        <v>259</v>
      </c>
      <c r="L120" s="6" t="s">
        <v>260</v>
      </c>
      <c r="M120" s="6">
        <f t="shared" si="7"/>
        <v>30665</v>
      </c>
      <c r="N120" s="4">
        <f t="shared" si="9"/>
        <v>1983</v>
      </c>
      <c r="O120" s="4">
        <f t="shared" si="10"/>
        <v>12</v>
      </c>
      <c r="P120" s="7">
        <f t="shared" si="11"/>
        <v>30</v>
      </c>
      <c r="Q120" s="14"/>
      <c r="R120" s="9"/>
      <c r="S120" s="15" t="s">
        <v>22</v>
      </c>
      <c r="T120" s="10"/>
      <c r="U120" s="10"/>
      <c r="V120" s="10"/>
      <c r="W120" s="10"/>
      <c r="X120" s="10"/>
    </row>
    <row r="121" spans="1:24" s="11" customFormat="1" ht="17.25" customHeight="1" x14ac:dyDescent="0.3">
      <c r="A121" s="4" t="str">
        <f t="shared" si="6"/>
        <v>Bogota_19841</v>
      </c>
      <c r="B121" s="15">
        <v>198401</v>
      </c>
      <c r="C121" s="4" t="str">
        <f t="shared" si="8"/>
        <v>BOG_01_19841</v>
      </c>
      <c r="D121" s="4" t="s">
        <v>18</v>
      </c>
      <c r="E121" s="17">
        <v>-26.6</v>
      </c>
      <c r="F121" s="17">
        <v>-5.17</v>
      </c>
      <c r="G121" s="18">
        <v>5.2</v>
      </c>
      <c r="H121" s="4">
        <v>4.7</v>
      </c>
      <c r="I121" s="4">
        <v>-74.166667000000004</v>
      </c>
      <c r="J121" s="4">
        <v>2550</v>
      </c>
      <c r="K121" s="6" t="s">
        <v>261</v>
      </c>
      <c r="L121" s="6" t="s">
        <v>262</v>
      </c>
      <c r="M121" s="6">
        <f t="shared" si="7"/>
        <v>30696</v>
      </c>
      <c r="N121" s="4">
        <f t="shared" si="9"/>
        <v>1984</v>
      </c>
      <c r="O121" s="4">
        <f t="shared" si="10"/>
        <v>1</v>
      </c>
      <c r="P121" s="7">
        <f t="shared" si="11"/>
        <v>30</v>
      </c>
      <c r="Q121" s="14"/>
      <c r="R121" s="9"/>
      <c r="S121" s="15" t="s">
        <v>22</v>
      </c>
      <c r="T121" s="10"/>
      <c r="U121" s="10"/>
      <c r="V121" s="10"/>
      <c r="W121" s="10"/>
      <c r="X121" s="10"/>
    </row>
    <row r="122" spans="1:24" s="11" customFormat="1" ht="17.25" customHeight="1" x14ac:dyDescent="0.3">
      <c r="A122" s="4" t="str">
        <f t="shared" si="6"/>
        <v>Bogota_19842</v>
      </c>
      <c r="B122" s="15">
        <v>198402</v>
      </c>
      <c r="C122" s="4" t="str">
        <f t="shared" si="8"/>
        <v>BOG_01_19842</v>
      </c>
      <c r="D122" s="4" t="s">
        <v>18</v>
      </c>
      <c r="E122" s="17">
        <v>-13.5</v>
      </c>
      <c r="F122" s="17">
        <v>-2.63</v>
      </c>
      <c r="G122" s="18">
        <v>7.1</v>
      </c>
      <c r="H122" s="4">
        <v>4.7</v>
      </c>
      <c r="I122" s="4">
        <v>-74.166667000000004</v>
      </c>
      <c r="J122" s="4">
        <v>2550</v>
      </c>
      <c r="K122" s="6" t="s">
        <v>263</v>
      </c>
      <c r="L122" s="6" t="s">
        <v>264</v>
      </c>
      <c r="M122" s="6">
        <f t="shared" si="7"/>
        <v>30727</v>
      </c>
      <c r="N122" s="4">
        <f t="shared" si="9"/>
        <v>1984</v>
      </c>
      <c r="O122" s="4">
        <f t="shared" si="10"/>
        <v>2</v>
      </c>
      <c r="P122" s="7">
        <f t="shared" si="11"/>
        <v>28</v>
      </c>
      <c r="Q122" s="14"/>
      <c r="R122" s="9"/>
      <c r="S122" s="15" t="s">
        <v>22</v>
      </c>
      <c r="T122" s="10"/>
      <c r="U122" s="10"/>
      <c r="V122" s="10"/>
      <c r="W122" s="10"/>
      <c r="X122" s="10"/>
    </row>
    <row r="123" spans="1:24" s="11" customFormat="1" ht="17.25" customHeight="1" x14ac:dyDescent="0.3">
      <c r="A123" s="4" t="str">
        <f t="shared" si="6"/>
        <v>Bogota_19843</v>
      </c>
      <c r="B123" s="15">
        <v>198403</v>
      </c>
      <c r="C123" s="4" t="str">
        <f t="shared" si="8"/>
        <v>BOG_01_19843</v>
      </c>
      <c r="D123" s="4" t="s">
        <v>18</v>
      </c>
      <c r="E123" s="17">
        <v>-17.7</v>
      </c>
      <c r="F123" s="17">
        <v>-2.93</v>
      </c>
      <c r="G123" s="18">
        <v>5.5</v>
      </c>
      <c r="H123" s="4">
        <v>4.7</v>
      </c>
      <c r="I123" s="4">
        <v>-74.166667000000004</v>
      </c>
      <c r="J123" s="4">
        <v>2550</v>
      </c>
      <c r="K123" s="6" t="s">
        <v>265</v>
      </c>
      <c r="L123" s="6" t="s">
        <v>266</v>
      </c>
      <c r="M123" s="6">
        <f t="shared" si="7"/>
        <v>30756</v>
      </c>
      <c r="N123" s="4">
        <f t="shared" si="9"/>
        <v>1984</v>
      </c>
      <c r="O123" s="4">
        <f t="shared" si="10"/>
        <v>3</v>
      </c>
      <c r="P123" s="7">
        <f t="shared" si="11"/>
        <v>30</v>
      </c>
      <c r="Q123" s="14"/>
      <c r="R123" s="9"/>
      <c r="S123" s="15" t="s">
        <v>22</v>
      </c>
      <c r="T123" s="10"/>
      <c r="U123" s="10"/>
      <c r="V123" s="10"/>
      <c r="W123" s="10"/>
      <c r="X123" s="10"/>
    </row>
    <row r="124" spans="1:24" s="11" customFormat="1" ht="17.25" customHeight="1" x14ac:dyDescent="0.3">
      <c r="A124" s="4" t="str">
        <f t="shared" si="6"/>
        <v>Bogota_19844</v>
      </c>
      <c r="B124" s="15">
        <v>198404</v>
      </c>
      <c r="C124" s="4" t="str">
        <f t="shared" si="8"/>
        <v>BOG_01_19844</v>
      </c>
      <c r="D124" s="4" t="s">
        <v>18</v>
      </c>
      <c r="E124" s="17">
        <v>-8.1999999999999993</v>
      </c>
      <c r="F124" s="17">
        <v>-3.32</v>
      </c>
      <c r="G124" s="18">
        <v>5</v>
      </c>
      <c r="H124" s="4">
        <v>4.7</v>
      </c>
      <c r="I124" s="4">
        <v>-74.166667000000004</v>
      </c>
      <c r="J124" s="4">
        <v>2550</v>
      </c>
      <c r="K124" s="6" t="s">
        <v>267</v>
      </c>
      <c r="L124" s="6" t="s">
        <v>268</v>
      </c>
      <c r="M124" s="6">
        <f t="shared" si="7"/>
        <v>30787</v>
      </c>
      <c r="N124" s="4">
        <f t="shared" si="9"/>
        <v>1984</v>
      </c>
      <c r="O124" s="4">
        <f t="shared" si="10"/>
        <v>4</v>
      </c>
      <c r="P124" s="7">
        <f t="shared" si="11"/>
        <v>29</v>
      </c>
      <c r="Q124" s="14"/>
      <c r="R124" s="9"/>
      <c r="S124" s="15" t="s">
        <v>22</v>
      </c>
      <c r="T124" s="10"/>
      <c r="U124" s="10"/>
      <c r="V124" s="10"/>
      <c r="W124" s="10"/>
      <c r="X124" s="10"/>
    </row>
    <row r="125" spans="1:24" s="11" customFormat="1" ht="17.25" customHeight="1" x14ac:dyDescent="0.3">
      <c r="A125" s="4" t="str">
        <f t="shared" si="6"/>
        <v>Bogota_19845</v>
      </c>
      <c r="B125" s="15">
        <v>198405</v>
      </c>
      <c r="C125" s="4" t="str">
        <f t="shared" si="8"/>
        <v>BOG_01_19845</v>
      </c>
      <c r="D125" s="4" t="s">
        <v>18</v>
      </c>
      <c r="E125" s="17">
        <v>-109.8</v>
      </c>
      <c r="F125" s="17">
        <v>-14.63</v>
      </c>
      <c r="G125" s="18">
        <v>14</v>
      </c>
      <c r="H125" s="4">
        <v>4.7</v>
      </c>
      <c r="I125" s="4">
        <v>-74.166667000000004</v>
      </c>
      <c r="J125" s="4">
        <v>2550</v>
      </c>
      <c r="K125" s="6" t="s">
        <v>269</v>
      </c>
      <c r="L125" s="6" t="s">
        <v>270</v>
      </c>
      <c r="M125" s="6">
        <f t="shared" si="7"/>
        <v>30817</v>
      </c>
      <c r="N125" s="4">
        <f t="shared" si="9"/>
        <v>1984</v>
      </c>
      <c r="O125" s="4">
        <f t="shared" si="10"/>
        <v>5</v>
      </c>
      <c r="P125" s="7">
        <f t="shared" si="11"/>
        <v>30</v>
      </c>
      <c r="Q125" s="14"/>
      <c r="R125" s="9"/>
      <c r="S125" s="15" t="s">
        <v>22</v>
      </c>
      <c r="T125" s="10"/>
      <c r="U125" s="10"/>
      <c r="V125" s="10"/>
      <c r="W125" s="10"/>
      <c r="X125" s="10"/>
    </row>
    <row r="126" spans="1:24" s="11" customFormat="1" ht="17.25" customHeight="1" x14ac:dyDescent="0.3">
      <c r="A126" s="4" t="str">
        <f t="shared" si="6"/>
        <v>Bogota_19846</v>
      </c>
      <c r="B126" s="15">
        <v>198406</v>
      </c>
      <c r="C126" s="4" t="str">
        <f t="shared" si="8"/>
        <v>BOG_01_19846</v>
      </c>
      <c r="D126" s="4" t="s">
        <v>18</v>
      </c>
      <c r="E126" s="17">
        <v>-139.1</v>
      </c>
      <c r="F126" s="17">
        <v>-18.309999999999999</v>
      </c>
      <c r="G126" s="18">
        <v>3.1</v>
      </c>
      <c r="H126" s="4">
        <v>4.7</v>
      </c>
      <c r="I126" s="4">
        <v>-74.166667000000004</v>
      </c>
      <c r="J126" s="4">
        <v>2550</v>
      </c>
      <c r="K126" s="6" t="s">
        <v>271</v>
      </c>
      <c r="L126" s="6" t="s">
        <v>272</v>
      </c>
      <c r="M126" s="6">
        <f t="shared" si="7"/>
        <v>30848</v>
      </c>
      <c r="N126" s="4">
        <f t="shared" si="9"/>
        <v>1984</v>
      </c>
      <c r="O126" s="4">
        <f t="shared" si="10"/>
        <v>6</v>
      </c>
      <c r="P126" s="7">
        <f t="shared" si="11"/>
        <v>29</v>
      </c>
      <c r="Q126" s="14"/>
      <c r="R126" s="9"/>
      <c r="S126" s="15" t="s">
        <v>22</v>
      </c>
      <c r="T126" s="10"/>
      <c r="U126" s="10"/>
      <c r="V126" s="10"/>
      <c r="W126" s="10"/>
      <c r="X126" s="10"/>
    </row>
    <row r="127" spans="1:24" s="11" customFormat="1" x14ac:dyDescent="0.3">
      <c r="A127" s="4" t="str">
        <f t="shared" si="6"/>
        <v>Bogota_19847</v>
      </c>
      <c r="B127" s="15">
        <v>198407</v>
      </c>
      <c r="C127" s="4" t="str">
        <f t="shared" si="8"/>
        <v>BOG_01_19847</v>
      </c>
      <c r="D127" s="4" t="s">
        <v>18</v>
      </c>
      <c r="E127" s="16"/>
      <c r="F127" s="16"/>
      <c r="G127" s="15">
        <v>3</v>
      </c>
      <c r="H127" s="4">
        <v>4.7</v>
      </c>
      <c r="I127" s="4">
        <v>-74.166667000000004</v>
      </c>
      <c r="J127" s="4">
        <v>2550</v>
      </c>
      <c r="K127" s="6" t="s">
        <v>273</v>
      </c>
      <c r="L127" s="6" t="s">
        <v>274</v>
      </c>
      <c r="M127" s="6">
        <f t="shared" si="7"/>
        <v>30878</v>
      </c>
      <c r="N127" s="4">
        <f t="shared" si="9"/>
        <v>1984</v>
      </c>
      <c r="O127" s="4">
        <f t="shared" si="10"/>
        <v>7</v>
      </c>
      <c r="P127" s="7">
        <f t="shared" si="11"/>
        <v>30</v>
      </c>
      <c r="Q127" s="14"/>
      <c r="R127" s="9"/>
      <c r="S127" s="15" t="s">
        <v>22</v>
      </c>
      <c r="T127" s="10"/>
      <c r="U127" s="10"/>
      <c r="V127" s="10"/>
      <c r="W127" s="10"/>
      <c r="X127" s="10"/>
    </row>
    <row r="128" spans="1:24" s="11" customFormat="1" ht="17.25" customHeight="1" x14ac:dyDescent="0.3">
      <c r="A128" s="4" t="str">
        <f t="shared" si="6"/>
        <v>Bogota_19848</v>
      </c>
      <c r="B128" s="15">
        <v>198408</v>
      </c>
      <c r="C128" s="4" t="str">
        <f t="shared" si="8"/>
        <v>BOG_01_19848</v>
      </c>
      <c r="D128" s="4" t="s">
        <v>18</v>
      </c>
      <c r="E128" s="16">
        <v>-88.2</v>
      </c>
      <c r="F128" s="16">
        <v>-11.59</v>
      </c>
      <c r="G128" s="15">
        <v>4.5</v>
      </c>
      <c r="H128" s="4">
        <v>4.7</v>
      </c>
      <c r="I128" s="4">
        <v>-74.166667000000004</v>
      </c>
      <c r="J128" s="4">
        <v>2550</v>
      </c>
      <c r="K128" s="6" t="s">
        <v>275</v>
      </c>
      <c r="L128" s="6" t="s">
        <v>276</v>
      </c>
      <c r="M128" s="6">
        <f t="shared" si="7"/>
        <v>30909</v>
      </c>
      <c r="N128" s="4">
        <f t="shared" si="9"/>
        <v>1984</v>
      </c>
      <c r="O128" s="4">
        <f t="shared" si="10"/>
        <v>8</v>
      </c>
      <c r="P128" s="7">
        <f t="shared" si="11"/>
        <v>30</v>
      </c>
      <c r="Q128" s="14"/>
      <c r="R128" s="9"/>
      <c r="S128" s="15" t="s">
        <v>22</v>
      </c>
      <c r="T128" s="10"/>
      <c r="U128" s="10"/>
      <c r="V128" s="10"/>
      <c r="W128" s="10"/>
      <c r="X128" s="10"/>
    </row>
    <row r="129" spans="1:24" s="11" customFormat="1" ht="17.25" customHeight="1" x14ac:dyDescent="0.3">
      <c r="A129" s="4" t="str">
        <f t="shared" si="6"/>
        <v>Bogota_19849</v>
      </c>
      <c r="B129" s="15">
        <v>198409</v>
      </c>
      <c r="C129" s="4" t="str">
        <f t="shared" si="8"/>
        <v>BOG_01_19849</v>
      </c>
      <c r="D129" s="4" t="s">
        <v>18</v>
      </c>
      <c r="E129" s="17">
        <v>-74.599999999999994</v>
      </c>
      <c r="F129" s="17">
        <v>-10.62</v>
      </c>
      <c r="G129" s="18">
        <v>4.2</v>
      </c>
      <c r="H129" s="4">
        <v>4.7</v>
      </c>
      <c r="I129" s="4">
        <v>-74.166667000000004</v>
      </c>
      <c r="J129" s="4">
        <v>2550</v>
      </c>
      <c r="K129" s="6" t="s">
        <v>277</v>
      </c>
      <c r="L129" s="6" t="s">
        <v>278</v>
      </c>
      <c r="M129" s="6">
        <f t="shared" si="7"/>
        <v>30940</v>
      </c>
      <c r="N129" s="4">
        <f t="shared" si="9"/>
        <v>1984</v>
      </c>
      <c r="O129" s="4">
        <f t="shared" si="10"/>
        <v>9</v>
      </c>
      <c r="P129" s="7">
        <f t="shared" si="11"/>
        <v>29</v>
      </c>
      <c r="Q129" s="14"/>
      <c r="R129" s="9"/>
      <c r="S129" s="15" t="s">
        <v>22</v>
      </c>
      <c r="T129" s="10"/>
      <c r="U129" s="10"/>
      <c r="V129" s="10"/>
      <c r="W129" s="10"/>
      <c r="X129" s="10"/>
    </row>
    <row r="130" spans="1:24" s="11" customFormat="1" ht="17.25" customHeight="1" x14ac:dyDescent="0.3">
      <c r="A130" s="4" t="str">
        <f t="shared" si="6"/>
        <v>Bogota_198410</v>
      </c>
      <c r="B130" s="15">
        <v>198410</v>
      </c>
      <c r="C130" s="4" t="str">
        <f t="shared" si="8"/>
        <v>BOG_01_198410</v>
      </c>
      <c r="D130" s="4" t="s">
        <v>18</v>
      </c>
      <c r="E130" s="16">
        <v>-64.400000000000006</v>
      </c>
      <c r="F130" s="16">
        <v>-8.65</v>
      </c>
      <c r="G130" s="15">
        <v>5</v>
      </c>
      <c r="H130" s="4">
        <v>4.7</v>
      </c>
      <c r="I130" s="4">
        <v>-74.166667000000004</v>
      </c>
      <c r="J130" s="4">
        <v>2550</v>
      </c>
      <c r="K130" s="6" t="s">
        <v>279</v>
      </c>
      <c r="L130" s="6" t="s">
        <v>280</v>
      </c>
      <c r="M130" s="6">
        <f t="shared" si="7"/>
        <v>30970</v>
      </c>
      <c r="N130" s="4">
        <f t="shared" si="9"/>
        <v>1984</v>
      </c>
      <c r="O130" s="4">
        <f t="shared" si="10"/>
        <v>10</v>
      </c>
      <c r="P130" s="7">
        <f t="shared" si="11"/>
        <v>30</v>
      </c>
      <c r="Q130" s="14"/>
      <c r="R130" s="9"/>
      <c r="S130" s="15" t="s">
        <v>22</v>
      </c>
      <c r="T130" s="10"/>
      <c r="U130" s="10"/>
      <c r="V130" s="10"/>
      <c r="W130" s="10"/>
      <c r="X130" s="10"/>
    </row>
    <row r="131" spans="1:24" s="11" customFormat="1" ht="17.25" customHeight="1" x14ac:dyDescent="0.3">
      <c r="A131" s="4" t="str">
        <f t="shared" ref="A131:A194" si="12">D131&amp;"_"&amp;YEAR(M131)&amp;""&amp;MONTH(M131)</f>
        <v>Bogota_198411</v>
      </c>
      <c r="B131" s="15">
        <v>198411</v>
      </c>
      <c r="C131" s="4" t="str">
        <f t="shared" si="8"/>
        <v>BOG_01_198411</v>
      </c>
      <c r="D131" s="4" t="s">
        <v>18</v>
      </c>
      <c r="E131" s="17">
        <v>-48.5</v>
      </c>
      <c r="F131" s="17">
        <v>-6.82</v>
      </c>
      <c r="G131" s="18">
        <v>4.0999999999999996</v>
      </c>
      <c r="H131" s="4">
        <v>4.7</v>
      </c>
      <c r="I131" s="4">
        <v>-74.166667000000004</v>
      </c>
      <c r="J131" s="4">
        <v>2550</v>
      </c>
      <c r="K131" s="6" t="s">
        <v>281</v>
      </c>
      <c r="L131" s="6" t="s">
        <v>282</v>
      </c>
      <c r="M131" s="6">
        <f t="shared" ref="M131:M194" si="13">K131+14</f>
        <v>31001</v>
      </c>
      <c r="N131" s="4">
        <f t="shared" si="9"/>
        <v>1984</v>
      </c>
      <c r="O131" s="4">
        <f t="shared" si="10"/>
        <v>11</v>
      </c>
      <c r="P131" s="7">
        <f t="shared" si="11"/>
        <v>29</v>
      </c>
      <c r="Q131" s="14"/>
      <c r="R131" s="9"/>
      <c r="S131" s="15" t="s">
        <v>22</v>
      </c>
      <c r="T131" s="10"/>
      <c r="U131" s="10"/>
      <c r="V131" s="10"/>
      <c r="W131" s="10"/>
      <c r="X131" s="10"/>
    </row>
    <row r="132" spans="1:24" s="11" customFormat="1" ht="17.25" customHeight="1" x14ac:dyDescent="0.3">
      <c r="A132" s="4" t="str">
        <f t="shared" si="12"/>
        <v>Bogota_198412</v>
      </c>
      <c r="B132" s="15">
        <v>198412</v>
      </c>
      <c r="C132" s="4" t="str">
        <f t="shared" ref="C132:C195" si="14">"BOG_01_"&amp;YEAR(K132)&amp;""&amp;MONTH(K132)</f>
        <v>BOG_01_198412</v>
      </c>
      <c r="D132" s="4" t="s">
        <v>18</v>
      </c>
      <c r="E132" s="16">
        <v>-20.3</v>
      </c>
      <c r="F132" s="16">
        <v>-1.48</v>
      </c>
      <c r="G132" s="15">
        <v>6.4</v>
      </c>
      <c r="H132" s="4">
        <v>4.7</v>
      </c>
      <c r="I132" s="4">
        <v>-74.166667000000004</v>
      </c>
      <c r="J132" s="4">
        <v>2550</v>
      </c>
      <c r="K132" s="6" t="s">
        <v>283</v>
      </c>
      <c r="L132" s="6" t="s">
        <v>284</v>
      </c>
      <c r="M132" s="6">
        <f t="shared" si="13"/>
        <v>31031</v>
      </c>
      <c r="N132" s="4">
        <f t="shared" ref="N132:N195" si="15">YEAR(M132)</f>
        <v>1984</v>
      </c>
      <c r="O132" s="4">
        <f t="shared" ref="O132:O195" si="16">(MONTH(M132))</f>
        <v>12</v>
      </c>
      <c r="P132" s="7">
        <f t="shared" ref="P132:P195" si="17">L132-K132</f>
        <v>30</v>
      </c>
      <c r="Q132" s="14"/>
      <c r="R132" s="9"/>
      <c r="S132" s="15" t="s">
        <v>22</v>
      </c>
      <c r="T132" s="10"/>
      <c r="U132" s="10"/>
      <c r="V132" s="10"/>
      <c r="W132" s="10"/>
      <c r="X132" s="10"/>
    </row>
    <row r="133" spans="1:24" s="11" customFormat="1" ht="17.25" customHeight="1" x14ac:dyDescent="0.3">
      <c r="A133" s="4" t="str">
        <f t="shared" si="12"/>
        <v>Bogota_19851</v>
      </c>
      <c r="B133" s="15">
        <v>198501</v>
      </c>
      <c r="C133" s="4" t="str">
        <f t="shared" si="14"/>
        <v>BOG_01_19851</v>
      </c>
      <c r="D133" s="4" t="s">
        <v>18</v>
      </c>
      <c r="E133" s="17">
        <v>-38.200000000000003</v>
      </c>
      <c r="F133" s="17">
        <v>-7.3</v>
      </c>
      <c r="G133" s="18"/>
      <c r="H133" s="4">
        <v>4.7</v>
      </c>
      <c r="I133" s="4">
        <v>-74.166667000000004</v>
      </c>
      <c r="J133" s="4">
        <v>2550</v>
      </c>
      <c r="K133" s="6" t="s">
        <v>285</v>
      </c>
      <c r="L133" s="6" t="s">
        <v>286</v>
      </c>
      <c r="M133" s="6">
        <f t="shared" si="13"/>
        <v>31062</v>
      </c>
      <c r="N133" s="4">
        <f t="shared" si="15"/>
        <v>1985</v>
      </c>
      <c r="O133" s="4">
        <f t="shared" si="16"/>
        <v>1</v>
      </c>
      <c r="P133" s="7">
        <f t="shared" si="17"/>
        <v>30</v>
      </c>
      <c r="Q133" s="14"/>
      <c r="R133" s="9"/>
      <c r="S133" s="15" t="s">
        <v>22</v>
      </c>
      <c r="T133" s="10"/>
      <c r="U133" s="10"/>
      <c r="V133" s="10"/>
      <c r="W133" s="10"/>
      <c r="X133" s="10"/>
    </row>
    <row r="134" spans="1:24" s="11" customFormat="1" ht="17.25" customHeight="1" x14ac:dyDescent="0.3">
      <c r="A134" s="4" t="str">
        <f t="shared" si="12"/>
        <v>Bogota_19852</v>
      </c>
      <c r="B134" s="15">
        <v>198502</v>
      </c>
      <c r="C134" s="4" t="str">
        <f t="shared" si="14"/>
        <v>BOG_01_19852</v>
      </c>
      <c r="D134" s="4" t="s">
        <v>18</v>
      </c>
      <c r="E134" s="17">
        <v>6.1</v>
      </c>
      <c r="F134" s="17">
        <v>-0.72</v>
      </c>
      <c r="G134" s="18">
        <v>16.600000000000001</v>
      </c>
      <c r="H134" s="4">
        <v>4.7</v>
      </c>
      <c r="I134" s="4">
        <v>-74.166667000000004</v>
      </c>
      <c r="J134" s="4">
        <v>2550</v>
      </c>
      <c r="K134" s="6" t="s">
        <v>287</v>
      </c>
      <c r="L134" s="6" t="s">
        <v>288</v>
      </c>
      <c r="M134" s="6">
        <f t="shared" si="13"/>
        <v>31093</v>
      </c>
      <c r="N134" s="4">
        <f t="shared" si="15"/>
        <v>1985</v>
      </c>
      <c r="O134" s="4">
        <f t="shared" si="16"/>
        <v>2</v>
      </c>
      <c r="P134" s="7">
        <f t="shared" si="17"/>
        <v>27</v>
      </c>
      <c r="Q134" s="14"/>
      <c r="R134" s="9"/>
      <c r="S134" s="15" t="s">
        <v>22</v>
      </c>
      <c r="T134" s="10"/>
      <c r="U134" s="10"/>
      <c r="V134" s="10"/>
      <c r="W134" s="10"/>
      <c r="X134" s="10"/>
    </row>
    <row r="135" spans="1:24" s="11" customFormat="1" ht="17.25" customHeight="1" x14ac:dyDescent="0.3">
      <c r="A135" s="4" t="str">
        <f t="shared" si="12"/>
        <v>Bogota_19853</v>
      </c>
      <c r="B135" s="15">
        <v>198503</v>
      </c>
      <c r="C135" s="4" t="str">
        <f t="shared" si="14"/>
        <v>BOG_01_19853</v>
      </c>
      <c r="D135" s="4" t="s">
        <v>18</v>
      </c>
      <c r="E135" s="17">
        <v>-24.3</v>
      </c>
      <c r="F135" s="17">
        <v>-4.82</v>
      </c>
      <c r="G135" s="18">
        <v>5.0999999999999996</v>
      </c>
      <c r="H135" s="4">
        <v>4.7</v>
      </c>
      <c r="I135" s="4">
        <v>-74.166667000000004</v>
      </c>
      <c r="J135" s="4">
        <v>2550</v>
      </c>
      <c r="K135" s="6" t="s">
        <v>289</v>
      </c>
      <c r="L135" s="6" t="s">
        <v>290</v>
      </c>
      <c r="M135" s="6">
        <f t="shared" si="13"/>
        <v>31121</v>
      </c>
      <c r="N135" s="4">
        <f t="shared" si="15"/>
        <v>1985</v>
      </c>
      <c r="O135" s="4">
        <f t="shared" si="16"/>
        <v>3</v>
      </c>
      <c r="P135" s="7">
        <f t="shared" si="17"/>
        <v>30</v>
      </c>
      <c r="Q135" s="14"/>
      <c r="R135" s="9"/>
      <c r="S135" s="15" t="s">
        <v>22</v>
      </c>
      <c r="T135" s="10"/>
      <c r="U135" s="10"/>
      <c r="V135" s="10"/>
      <c r="W135" s="10"/>
      <c r="X135" s="10"/>
    </row>
    <row r="136" spans="1:24" s="11" customFormat="1" ht="17.25" customHeight="1" x14ac:dyDescent="0.3">
      <c r="A136" s="4" t="str">
        <f t="shared" si="12"/>
        <v>Bogota_19854</v>
      </c>
      <c r="B136" s="15">
        <v>198504</v>
      </c>
      <c r="C136" s="4" t="str">
        <f t="shared" si="14"/>
        <v>BOG_01_19854</v>
      </c>
      <c r="D136" s="4" t="s">
        <v>18</v>
      </c>
      <c r="E136" s="17">
        <v>-47.3</v>
      </c>
      <c r="F136" s="17">
        <v>-7.74</v>
      </c>
      <c r="G136" s="18">
        <v>4.7</v>
      </c>
      <c r="H136" s="4">
        <v>4.7</v>
      </c>
      <c r="I136" s="4">
        <v>-74.166667000000004</v>
      </c>
      <c r="J136" s="4">
        <v>2550</v>
      </c>
      <c r="K136" s="6" t="s">
        <v>291</v>
      </c>
      <c r="L136" s="6" t="s">
        <v>292</v>
      </c>
      <c r="M136" s="6">
        <f t="shared" si="13"/>
        <v>31152</v>
      </c>
      <c r="N136" s="4">
        <f t="shared" si="15"/>
        <v>1985</v>
      </c>
      <c r="O136" s="4">
        <f t="shared" si="16"/>
        <v>4</v>
      </c>
      <c r="P136" s="7">
        <f t="shared" si="17"/>
        <v>29</v>
      </c>
      <c r="Q136" s="14"/>
      <c r="R136" s="9"/>
      <c r="S136" s="15" t="s">
        <v>22</v>
      </c>
      <c r="T136" s="10"/>
      <c r="U136" s="10"/>
      <c r="V136" s="10"/>
      <c r="W136" s="10"/>
      <c r="X136" s="10"/>
    </row>
    <row r="137" spans="1:24" s="11" customFormat="1" ht="17.25" customHeight="1" x14ac:dyDescent="0.3">
      <c r="A137" s="4" t="str">
        <f t="shared" si="12"/>
        <v>Bogota_19855</v>
      </c>
      <c r="B137" s="15">
        <v>198505</v>
      </c>
      <c r="C137" s="4" t="str">
        <f t="shared" si="14"/>
        <v>BOG_01_19855</v>
      </c>
      <c r="D137" s="4" t="s">
        <v>18</v>
      </c>
      <c r="E137" s="17">
        <v>-113.6</v>
      </c>
      <c r="F137" s="17">
        <v>-14.97</v>
      </c>
      <c r="G137" s="18">
        <v>6.8</v>
      </c>
      <c r="H137" s="4">
        <v>4.7</v>
      </c>
      <c r="I137" s="4">
        <v>-74.166667000000004</v>
      </c>
      <c r="J137" s="4">
        <v>2550</v>
      </c>
      <c r="K137" s="6" t="s">
        <v>293</v>
      </c>
      <c r="L137" s="6" t="s">
        <v>294</v>
      </c>
      <c r="M137" s="6">
        <f t="shared" si="13"/>
        <v>31182</v>
      </c>
      <c r="N137" s="4">
        <f t="shared" si="15"/>
        <v>1985</v>
      </c>
      <c r="O137" s="4">
        <f t="shared" si="16"/>
        <v>5</v>
      </c>
      <c r="P137" s="7">
        <f t="shared" si="17"/>
        <v>30</v>
      </c>
      <c r="Q137" s="14"/>
      <c r="R137" s="9"/>
      <c r="S137" s="15" t="s">
        <v>22</v>
      </c>
      <c r="T137" s="10"/>
      <c r="U137" s="10"/>
      <c r="V137" s="10"/>
      <c r="W137" s="10"/>
      <c r="X137" s="10"/>
    </row>
    <row r="138" spans="1:24" s="11" customFormat="1" ht="17.25" customHeight="1" x14ac:dyDescent="0.3">
      <c r="A138" s="4" t="str">
        <f t="shared" si="12"/>
        <v>Bogota_19856</v>
      </c>
      <c r="B138" s="15">
        <v>198506</v>
      </c>
      <c r="C138" s="4" t="str">
        <f t="shared" si="14"/>
        <v>BOG_01_19856</v>
      </c>
      <c r="D138" s="4" t="s">
        <v>18</v>
      </c>
      <c r="E138" s="17">
        <v>-41.6</v>
      </c>
      <c r="F138" s="17">
        <v>-7.2</v>
      </c>
      <c r="G138" s="18">
        <v>4</v>
      </c>
      <c r="H138" s="4">
        <v>4.7</v>
      </c>
      <c r="I138" s="4">
        <v>-74.166667000000004</v>
      </c>
      <c r="J138" s="4">
        <v>2550</v>
      </c>
      <c r="K138" s="6" t="s">
        <v>295</v>
      </c>
      <c r="L138" s="6" t="s">
        <v>296</v>
      </c>
      <c r="M138" s="6">
        <f t="shared" si="13"/>
        <v>31213</v>
      </c>
      <c r="N138" s="4">
        <f t="shared" si="15"/>
        <v>1985</v>
      </c>
      <c r="O138" s="4">
        <f t="shared" si="16"/>
        <v>6</v>
      </c>
      <c r="P138" s="7">
        <f t="shared" si="17"/>
        <v>29</v>
      </c>
      <c r="Q138" s="14"/>
      <c r="R138" s="9"/>
      <c r="S138" s="15" t="s">
        <v>22</v>
      </c>
      <c r="T138" s="10"/>
      <c r="U138" s="10"/>
      <c r="V138" s="10"/>
      <c r="W138" s="10"/>
      <c r="X138" s="10"/>
    </row>
    <row r="139" spans="1:24" s="11" customFormat="1" ht="17.25" customHeight="1" x14ac:dyDescent="0.3">
      <c r="A139" s="4" t="str">
        <f t="shared" si="12"/>
        <v>Bogota_19857</v>
      </c>
      <c r="B139" s="15">
        <v>198507</v>
      </c>
      <c r="C139" s="4" t="str">
        <f t="shared" si="14"/>
        <v>BOG_01_19857</v>
      </c>
      <c r="D139" s="4" t="s">
        <v>18</v>
      </c>
      <c r="E139" s="17">
        <v>-73.599999999999994</v>
      </c>
      <c r="F139" s="17">
        <v>-10.24</v>
      </c>
      <c r="G139" s="18">
        <v>6.5</v>
      </c>
      <c r="H139" s="4">
        <v>4.7</v>
      </c>
      <c r="I139" s="4">
        <v>-74.166667000000004</v>
      </c>
      <c r="J139" s="4">
        <v>2550</v>
      </c>
      <c r="K139" s="6" t="s">
        <v>297</v>
      </c>
      <c r="L139" s="6" t="s">
        <v>298</v>
      </c>
      <c r="M139" s="6">
        <f t="shared" si="13"/>
        <v>31243</v>
      </c>
      <c r="N139" s="4">
        <f t="shared" si="15"/>
        <v>1985</v>
      </c>
      <c r="O139" s="4">
        <f t="shared" si="16"/>
        <v>7</v>
      </c>
      <c r="P139" s="7">
        <f t="shared" si="17"/>
        <v>30</v>
      </c>
      <c r="Q139" s="14"/>
      <c r="R139" s="9"/>
      <c r="S139" s="15" t="s">
        <v>22</v>
      </c>
      <c r="T139" s="10"/>
      <c r="U139" s="10"/>
      <c r="V139" s="10"/>
      <c r="W139" s="10"/>
      <c r="X139" s="10"/>
    </row>
    <row r="140" spans="1:24" s="11" customFormat="1" ht="17.25" customHeight="1" x14ac:dyDescent="0.3">
      <c r="A140" s="4" t="str">
        <f t="shared" si="12"/>
        <v>Bogota_19858</v>
      </c>
      <c r="B140" s="15">
        <v>198508</v>
      </c>
      <c r="C140" s="4" t="str">
        <f t="shared" si="14"/>
        <v>BOG_01_19858</v>
      </c>
      <c r="D140" s="4" t="s">
        <v>18</v>
      </c>
      <c r="E140" s="17">
        <v>-63.4</v>
      </c>
      <c r="F140" s="17">
        <v>-11.1</v>
      </c>
      <c r="G140" s="18">
        <v>4.7</v>
      </c>
      <c r="H140" s="4">
        <v>4.7</v>
      </c>
      <c r="I140" s="4">
        <v>-74.166667000000004</v>
      </c>
      <c r="J140" s="4">
        <v>2550</v>
      </c>
      <c r="K140" s="6" t="s">
        <v>299</v>
      </c>
      <c r="L140" s="6" t="s">
        <v>300</v>
      </c>
      <c r="M140" s="6">
        <f t="shared" si="13"/>
        <v>31274</v>
      </c>
      <c r="N140" s="4">
        <f t="shared" si="15"/>
        <v>1985</v>
      </c>
      <c r="O140" s="4">
        <f t="shared" si="16"/>
        <v>8</v>
      </c>
      <c r="P140" s="7">
        <f t="shared" si="17"/>
        <v>30</v>
      </c>
      <c r="Q140" s="14"/>
      <c r="R140" s="9"/>
      <c r="S140" s="15" t="s">
        <v>22</v>
      </c>
      <c r="T140" s="10"/>
      <c r="U140" s="10"/>
      <c r="V140" s="10"/>
      <c r="W140" s="10"/>
      <c r="X140" s="10"/>
    </row>
    <row r="141" spans="1:24" s="11" customFormat="1" ht="17.25" customHeight="1" x14ac:dyDescent="0.3">
      <c r="A141" s="4" t="str">
        <f t="shared" si="12"/>
        <v>Bogota_19859</v>
      </c>
      <c r="B141" s="15">
        <v>198509</v>
      </c>
      <c r="C141" s="4" t="str">
        <f t="shared" si="14"/>
        <v>BOG_01_19859</v>
      </c>
      <c r="D141" s="4" t="s">
        <v>18</v>
      </c>
      <c r="E141" s="17">
        <v>-77.400000000000006</v>
      </c>
      <c r="F141" s="17">
        <v>-11.18</v>
      </c>
      <c r="G141" s="18">
        <v>5.5</v>
      </c>
      <c r="H141" s="4">
        <v>4.7</v>
      </c>
      <c r="I141" s="4">
        <v>-74.166667000000004</v>
      </c>
      <c r="J141" s="4">
        <v>2550</v>
      </c>
      <c r="K141" s="6" t="s">
        <v>301</v>
      </c>
      <c r="L141" s="6" t="s">
        <v>302</v>
      </c>
      <c r="M141" s="6">
        <f t="shared" si="13"/>
        <v>31305</v>
      </c>
      <c r="N141" s="4">
        <f t="shared" si="15"/>
        <v>1985</v>
      </c>
      <c r="O141" s="4">
        <f t="shared" si="16"/>
        <v>9</v>
      </c>
      <c r="P141" s="7">
        <f t="shared" si="17"/>
        <v>29</v>
      </c>
      <c r="Q141" s="14"/>
      <c r="R141" s="9"/>
      <c r="S141" s="15" t="s">
        <v>22</v>
      </c>
      <c r="T141" s="10"/>
      <c r="U141" s="10"/>
      <c r="V141" s="10"/>
      <c r="W141" s="10"/>
      <c r="X141" s="10"/>
    </row>
    <row r="142" spans="1:24" s="11" customFormat="1" ht="17.25" customHeight="1" x14ac:dyDescent="0.3">
      <c r="A142" s="4" t="str">
        <f t="shared" si="12"/>
        <v>Bogota_198510</v>
      </c>
      <c r="B142" s="15">
        <v>198510</v>
      </c>
      <c r="C142" s="4" t="str">
        <f t="shared" si="14"/>
        <v>BOG_01_198510</v>
      </c>
      <c r="D142" s="4" t="s">
        <v>18</v>
      </c>
      <c r="E142" s="17">
        <v>-82.3</v>
      </c>
      <c r="F142" s="17">
        <v>-11.52</v>
      </c>
      <c r="G142" s="18">
        <v>9.1999999999999993</v>
      </c>
      <c r="H142" s="4">
        <v>4.7</v>
      </c>
      <c r="I142" s="4">
        <v>-74.166667000000004</v>
      </c>
      <c r="J142" s="4">
        <v>2550</v>
      </c>
      <c r="K142" s="6" t="s">
        <v>303</v>
      </c>
      <c r="L142" s="6" t="s">
        <v>304</v>
      </c>
      <c r="M142" s="6">
        <f t="shared" si="13"/>
        <v>31335</v>
      </c>
      <c r="N142" s="4">
        <f t="shared" si="15"/>
        <v>1985</v>
      </c>
      <c r="O142" s="4">
        <f t="shared" si="16"/>
        <v>10</v>
      </c>
      <c r="P142" s="7">
        <f t="shared" si="17"/>
        <v>30</v>
      </c>
      <c r="Q142" s="14"/>
      <c r="R142" s="9"/>
      <c r="S142" s="15" t="s">
        <v>305</v>
      </c>
      <c r="T142" s="10"/>
      <c r="U142" s="10"/>
      <c r="V142" s="10"/>
      <c r="W142" s="10"/>
      <c r="X142" s="10"/>
    </row>
    <row r="143" spans="1:24" s="11" customFormat="1" ht="17.25" customHeight="1" x14ac:dyDescent="0.3">
      <c r="A143" s="4" t="str">
        <f t="shared" si="12"/>
        <v>Bogota_198511</v>
      </c>
      <c r="B143" s="15">
        <v>198511</v>
      </c>
      <c r="C143" s="4" t="str">
        <f t="shared" si="14"/>
        <v>BOG_01_198511</v>
      </c>
      <c r="D143" s="4" t="s">
        <v>18</v>
      </c>
      <c r="E143" s="17">
        <v>-82.4</v>
      </c>
      <c r="F143" s="17">
        <v>-11.57</v>
      </c>
      <c r="G143" s="18">
        <v>4.4000000000000004</v>
      </c>
      <c r="H143" s="4">
        <v>4.7</v>
      </c>
      <c r="I143" s="4">
        <v>-74.166667000000004</v>
      </c>
      <c r="J143" s="4">
        <v>2550</v>
      </c>
      <c r="K143" s="6" t="s">
        <v>306</v>
      </c>
      <c r="L143" s="6" t="s">
        <v>307</v>
      </c>
      <c r="M143" s="6">
        <f t="shared" si="13"/>
        <v>31366</v>
      </c>
      <c r="N143" s="4">
        <f t="shared" si="15"/>
        <v>1985</v>
      </c>
      <c r="O143" s="4">
        <f t="shared" si="16"/>
        <v>11</v>
      </c>
      <c r="P143" s="7">
        <f t="shared" si="17"/>
        <v>29</v>
      </c>
      <c r="Q143" s="14"/>
      <c r="R143" s="9"/>
      <c r="S143" s="15" t="s">
        <v>305</v>
      </c>
      <c r="T143" s="10"/>
      <c r="U143" s="10"/>
      <c r="V143" s="10"/>
      <c r="W143" s="10"/>
      <c r="X143" s="10"/>
    </row>
    <row r="144" spans="1:24" s="11" customFormat="1" ht="17.25" customHeight="1" x14ac:dyDescent="0.3">
      <c r="A144" s="4" t="str">
        <f t="shared" si="12"/>
        <v>Bogota_198512</v>
      </c>
      <c r="B144" s="15">
        <v>198512</v>
      </c>
      <c r="C144" s="4" t="str">
        <f t="shared" si="14"/>
        <v>BOG_01_198512</v>
      </c>
      <c r="D144" s="4" t="s">
        <v>18</v>
      </c>
      <c r="E144" s="17">
        <v>-49.7</v>
      </c>
      <c r="F144" s="17">
        <v>-7.14</v>
      </c>
      <c r="G144" s="18">
        <v>6.1</v>
      </c>
      <c r="H144" s="4">
        <v>4.7</v>
      </c>
      <c r="I144" s="4">
        <v>-74.166667000000004</v>
      </c>
      <c r="J144" s="4">
        <v>2550</v>
      </c>
      <c r="K144" s="6" t="s">
        <v>308</v>
      </c>
      <c r="L144" s="6" t="s">
        <v>309</v>
      </c>
      <c r="M144" s="6">
        <f t="shared" si="13"/>
        <v>31396</v>
      </c>
      <c r="N144" s="4">
        <f t="shared" si="15"/>
        <v>1985</v>
      </c>
      <c r="O144" s="4">
        <f t="shared" si="16"/>
        <v>12</v>
      </c>
      <c r="P144" s="7">
        <f t="shared" si="17"/>
        <v>30</v>
      </c>
      <c r="Q144" s="14"/>
      <c r="R144" s="9"/>
      <c r="S144" s="15" t="s">
        <v>305</v>
      </c>
      <c r="T144" s="10"/>
      <c r="U144" s="10"/>
      <c r="V144" s="10"/>
      <c r="W144" s="10"/>
      <c r="X144" s="10"/>
    </row>
    <row r="145" spans="1:24" s="11" customFormat="1" ht="17.25" customHeight="1" x14ac:dyDescent="0.3">
      <c r="A145" s="4" t="str">
        <f t="shared" si="12"/>
        <v>Bogota_19861</v>
      </c>
      <c r="B145" s="15">
        <v>198601</v>
      </c>
      <c r="C145" s="4" t="str">
        <f t="shared" si="14"/>
        <v>BOG_01_19861</v>
      </c>
      <c r="D145" s="4" t="s">
        <v>18</v>
      </c>
      <c r="E145" s="17">
        <v>-18.899999999999999</v>
      </c>
      <c r="F145" s="17">
        <v>-4.03</v>
      </c>
      <c r="G145" s="18">
        <v>4.2</v>
      </c>
      <c r="H145" s="4">
        <v>4.7</v>
      </c>
      <c r="I145" s="4">
        <v>-74.166667000000004</v>
      </c>
      <c r="J145" s="4">
        <v>2550</v>
      </c>
      <c r="K145" s="6" t="s">
        <v>310</v>
      </c>
      <c r="L145" s="6" t="s">
        <v>311</v>
      </c>
      <c r="M145" s="6">
        <f t="shared" si="13"/>
        <v>31427</v>
      </c>
      <c r="N145" s="4">
        <f t="shared" si="15"/>
        <v>1986</v>
      </c>
      <c r="O145" s="4">
        <f t="shared" si="16"/>
        <v>1</v>
      </c>
      <c r="P145" s="7">
        <f t="shared" si="17"/>
        <v>30</v>
      </c>
      <c r="Q145" s="14"/>
      <c r="R145" s="9"/>
      <c r="S145" s="15" t="s">
        <v>305</v>
      </c>
      <c r="T145" s="10"/>
      <c r="U145" s="10"/>
      <c r="V145" s="10"/>
      <c r="W145" s="10"/>
      <c r="X145" s="10"/>
    </row>
    <row r="146" spans="1:24" s="11" customFormat="1" ht="17.25" customHeight="1" x14ac:dyDescent="0.3">
      <c r="A146" s="4" t="str">
        <f t="shared" si="12"/>
        <v>Bogota_19862</v>
      </c>
      <c r="B146" s="15">
        <v>198602</v>
      </c>
      <c r="C146" s="4" t="str">
        <f t="shared" si="14"/>
        <v>BOG_01_19862</v>
      </c>
      <c r="D146" s="4" t="s">
        <v>18</v>
      </c>
      <c r="E146" s="17">
        <v>-22.6</v>
      </c>
      <c r="F146" s="17">
        <v>-4.6399999999999997</v>
      </c>
      <c r="G146" s="18">
        <v>4.0999999999999996</v>
      </c>
      <c r="H146" s="4">
        <v>4.7</v>
      </c>
      <c r="I146" s="4">
        <v>-74.166667000000004</v>
      </c>
      <c r="J146" s="4">
        <v>2550</v>
      </c>
      <c r="K146" s="6" t="s">
        <v>312</v>
      </c>
      <c r="L146" s="6" t="s">
        <v>313</v>
      </c>
      <c r="M146" s="6">
        <f t="shared" si="13"/>
        <v>31458</v>
      </c>
      <c r="N146" s="4">
        <f t="shared" si="15"/>
        <v>1986</v>
      </c>
      <c r="O146" s="4">
        <f t="shared" si="16"/>
        <v>2</v>
      </c>
      <c r="P146" s="7">
        <f t="shared" si="17"/>
        <v>27</v>
      </c>
      <c r="Q146" s="14"/>
      <c r="R146" s="9"/>
      <c r="S146" s="15" t="s">
        <v>305</v>
      </c>
      <c r="T146" s="10"/>
      <c r="U146" s="10"/>
      <c r="V146" s="10"/>
      <c r="W146" s="10"/>
      <c r="X146" s="10"/>
    </row>
    <row r="147" spans="1:24" s="11" customFormat="1" ht="17.25" customHeight="1" x14ac:dyDescent="0.3">
      <c r="A147" s="4" t="str">
        <f t="shared" si="12"/>
        <v>Bogota_19863</v>
      </c>
      <c r="B147" s="15">
        <v>198603</v>
      </c>
      <c r="C147" s="4" t="str">
        <f t="shared" si="14"/>
        <v>BOG_01_19863</v>
      </c>
      <c r="D147" s="4" t="s">
        <v>18</v>
      </c>
      <c r="E147" s="17">
        <v>5</v>
      </c>
      <c r="F147" s="17">
        <v>-1.54</v>
      </c>
      <c r="G147" s="18">
        <v>4</v>
      </c>
      <c r="H147" s="4">
        <v>4.7</v>
      </c>
      <c r="I147" s="4">
        <v>-74.166667000000004</v>
      </c>
      <c r="J147" s="4">
        <v>2550</v>
      </c>
      <c r="K147" s="6" t="s">
        <v>314</v>
      </c>
      <c r="L147" s="6" t="s">
        <v>315</v>
      </c>
      <c r="M147" s="6">
        <f t="shared" si="13"/>
        <v>31486</v>
      </c>
      <c r="N147" s="4">
        <f t="shared" si="15"/>
        <v>1986</v>
      </c>
      <c r="O147" s="4">
        <f t="shared" si="16"/>
        <v>3</v>
      </c>
      <c r="P147" s="7">
        <f t="shared" si="17"/>
        <v>30</v>
      </c>
      <c r="Q147" s="14"/>
      <c r="R147" s="9"/>
      <c r="S147" s="15" t="s">
        <v>305</v>
      </c>
      <c r="T147" s="10"/>
      <c r="U147" s="10"/>
      <c r="V147" s="10"/>
      <c r="W147" s="10"/>
      <c r="X147" s="10"/>
    </row>
    <row r="148" spans="1:24" s="11" customFormat="1" ht="17.25" customHeight="1" x14ac:dyDescent="0.3">
      <c r="A148" s="4" t="str">
        <f t="shared" si="12"/>
        <v>Bogota_19864</v>
      </c>
      <c r="B148" s="15">
        <v>198604</v>
      </c>
      <c r="C148" s="4" t="str">
        <f t="shared" si="14"/>
        <v>BOG_01_19864</v>
      </c>
      <c r="D148" s="4" t="s">
        <v>18</v>
      </c>
      <c r="E148" s="17">
        <v>-50.8</v>
      </c>
      <c r="F148" s="17">
        <v>-7.24</v>
      </c>
      <c r="G148" s="18">
        <v>4.5</v>
      </c>
      <c r="H148" s="4">
        <v>4.7</v>
      </c>
      <c r="I148" s="4">
        <v>-74.166667000000004</v>
      </c>
      <c r="J148" s="4">
        <v>2550</v>
      </c>
      <c r="K148" s="6" t="s">
        <v>316</v>
      </c>
      <c r="L148" s="6" t="s">
        <v>317</v>
      </c>
      <c r="M148" s="6">
        <f t="shared" si="13"/>
        <v>31517</v>
      </c>
      <c r="N148" s="4">
        <f t="shared" si="15"/>
        <v>1986</v>
      </c>
      <c r="O148" s="4">
        <f t="shared" si="16"/>
        <v>4</v>
      </c>
      <c r="P148" s="7">
        <f t="shared" si="17"/>
        <v>29</v>
      </c>
      <c r="Q148" s="14"/>
      <c r="R148" s="9"/>
      <c r="S148" s="15" t="s">
        <v>305</v>
      </c>
      <c r="T148" s="10"/>
      <c r="U148" s="10"/>
      <c r="V148" s="10"/>
      <c r="W148" s="10"/>
      <c r="X148" s="10"/>
    </row>
    <row r="149" spans="1:24" s="11" customFormat="1" ht="17.25" customHeight="1" x14ac:dyDescent="0.3">
      <c r="A149" s="4" t="str">
        <f t="shared" si="12"/>
        <v>Bogota_19865</v>
      </c>
      <c r="B149" s="15">
        <v>198605</v>
      </c>
      <c r="C149" s="4" t="str">
        <f t="shared" si="14"/>
        <v>BOG_01_19865</v>
      </c>
      <c r="D149" s="4" t="s">
        <v>18</v>
      </c>
      <c r="E149" s="17">
        <v>-68.900000000000006</v>
      </c>
      <c r="F149" s="17">
        <v>-9.7100000000000009</v>
      </c>
      <c r="G149" s="18">
        <v>3.7</v>
      </c>
      <c r="H149" s="4">
        <v>4.7</v>
      </c>
      <c r="I149" s="4">
        <v>-74.166667000000004</v>
      </c>
      <c r="J149" s="4">
        <v>2550</v>
      </c>
      <c r="K149" s="6" t="s">
        <v>318</v>
      </c>
      <c r="L149" s="6" t="s">
        <v>319</v>
      </c>
      <c r="M149" s="6">
        <f t="shared" si="13"/>
        <v>31547</v>
      </c>
      <c r="N149" s="4">
        <f t="shared" si="15"/>
        <v>1986</v>
      </c>
      <c r="O149" s="4">
        <f t="shared" si="16"/>
        <v>5</v>
      </c>
      <c r="P149" s="7">
        <f t="shared" si="17"/>
        <v>30</v>
      </c>
      <c r="Q149" s="14"/>
      <c r="R149" s="9"/>
      <c r="S149" s="15" t="s">
        <v>305</v>
      </c>
      <c r="T149" s="10"/>
      <c r="U149" s="10"/>
      <c r="V149" s="10"/>
      <c r="W149" s="10"/>
      <c r="X149" s="10"/>
    </row>
    <row r="150" spans="1:24" s="11" customFormat="1" ht="17.25" customHeight="1" x14ac:dyDescent="0.3">
      <c r="A150" s="4" t="str">
        <f t="shared" si="12"/>
        <v>Bogota_19866</v>
      </c>
      <c r="B150" s="15">
        <v>198606</v>
      </c>
      <c r="C150" s="4" t="str">
        <f t="shared" si="14"/>
        <v>BOG_01_19866</v>
      </c>
      <c r="D150" s="4" t="s">
        <v>18</v>
      </c>
      <c r="E150" s="17">
        <v>-98.9</v>
      </c>
      <c r="F150" s="17">
        <v>-13.38</v>
      </c>
      <c r="G150" s="18">
        <v>4</v>
      </c>
      <c r="H150" s="4">
        <v>4.7</v>
      </c>
      <c r="I150" s="4">
        <v>-74.166667000000004</v>
      </c>
      <c r="J150" s="4">
        <v>2550</v>
      </c>
      <c r="K150" s="6" t="s">
        <v>320</v>
      </c>
      <c r="L150" s="6" t="s">
        <v>321</v>
      </c>
      <c r="M150" s="6">
        <f t="shared" si="13"/>
        <v>31578</v>
      </c>
      <c r="N150" s="4">
        <f t="shared" si="15"/>
        <v>1986</v>
      </c>
      <c r="O150" s="4">
        <f t="shared" si="16"/>
        <v>6</v>
      </c>
      <c r="P150" s="7">
        <f t="shared" si="17"/>
        <v>29</v>
      </c>
      <c r="Q150" s="14"/>
      <c r="R150" s="9"/>
      <c r="S150" s="15" t="s">
        <v>305</v>
      </c>
      <c r="T150" s="10"/>
      <c r="U150" s="10"/>
      <c r="V150" s="10"/>
      <c r="W150" s="10"/>
      <c r="X150" s="10"/>
    </row>
    <row r="151" spans="1:24" s="11" customFormat="1" ht="17.25" customHeight="1" x14ac:dyDescent="0.3">
      <c r="A151" s="4" t="str">
        <f t="shared" si="12"/>
        <v>Bogota_19867</v>
      </c>
      <c r="B151" s="15">
        <v>198607</v>
      </c>
      <c r="C151" s="4" t="str">
        <f t="shared" si="14"/>
        <v>BOG_01_19867</v>
      </c>
      <c r="D151" s="4" t="s">
        <v>18</v>
      </c>
      <c r="E151" s="17">
        <v>-72.2</v>
      </c>
      <c r="F151" s="17">
        <v>-10.15</v>
      </c>
      <c r="G151" s="18">
        <v>3.8</v>
      </c>
      <c r="H151" s="4">
        <v>4.7</v>
      </c>
      <c r="I151" s="4">
        <v>-74.166667000000004</v>
      </c>
      <c r="J151" s="4">
        <v>2550</v>
      </c>
      <c r="K151" s="6" t="s">
        <v>322</v>
      </c>
      <c r="L151" s="6" t="s">
        <v>323</v>
      </c>
      <c r="M151" s="6">
        <f t="shared" si="13"/>
        <v>31608</v>
      </c>
      <c r="N151" s="4">
        <f t="shared" si="15"/>
        <v>1986</v>
      </c>
      <c r="O151" s="4">
        <f t="shared" si="16"/>
        <v>7</v>
      </c>
      <c r="P151" s="7">
        <f t="shared" si="17"/>
        <v>30</v>
      </c>
      <c r="Q151" s="14"/>
      <c r="R151" s="9"/>
      <c r="S151" s="15" t="s">
        <v>305</v>
      </c>
      <c r="T151" s="10"/>
      <c r="U151" s="10"/>
      <c r="V151" s="10"/>
      <c r="W151" s="10"/>
      <c r="X151" s="10"/>
    </row>
    <row r="152" spans="1:24" s="11" customFormat="1" ht="17.25" customHeight="1" x14ac:dyDescent="0.3">
      <c r="A152" s="4" t="str">
        <f t="shared" si="12"/>
        <v>Bogota_19868</v>
      </c>
      <c r="B152" s="15">
        <v>198608</v>
      </c>
      <c r="C152" s="4" t="str">
        <f t="shared" si="14"/>
        <v>BOG_01_19868</v>
      </c>
      <c r="D152" s="4" t="s">
        <v>18</v>
      </c>
      <c r="E152" s="17">
        <v>-66.3</v>
      </c>
      <c r="F152" s="17">
        <v>-9.5399999999999991</v>
      </c>
      <c r="G152" s="18">
        <v>3.1</v>
      </c>
      <c r="H152" s="4">
        <v>4.7</v>
      </c>
      <c r="I152" s="4">
        <v>-74.166667000000004</v>
      </c>
      <c r="J152" s="4">
        <v>2550</v>
      </c>
      <c r="K152" s="6" t="s">
        <v>324</v>
      </c>
      <c r="L152" s="6" t="s">
        <v>325</v>
      </c>
      <c r="M152" s="6">
        <f t="shared" si="13"/>
        <v>31639</v>
      </c>
      <c r="N152" s="4">
        <f t="shared" si="15"/>
        <v>1986</v>
      </c>
      <c r="O152" s="4">
        <f t="shared" si="16"/>
        <v>8</v>
      </c>
      <c r="P152" s="7">
        <f t="shared" si="17"/>
        <v>30</v>
      </c>
      <c r="Q152" s="14"/>
      <c r="R152" s="9"/>
      <c r="S152" s="15" t="s">
        <v>305</v>
      </c>
      <c r="T152" s="10"/>
      <c r="U152" s="10"/>
      <c r="V152" s="10"/>
      <c r="W152" s="10"/>
      <c r="X152" s="10"/>
    </row>
    <row r="153" spans="1:24" s="11" customFormat="1" ht="17.25" customHeight="1" x14ac:dyDescent="0.3">
      <c r="A153" s="4" t="str">
        <f t="shared" si="12"/>
        <v>Bogota_19869</v>
      </c>
      <c r="B153" s="15">
        <v>198609</v>
      </c>
      <c r="C153" s="4" t="str">
        <f t="shared" si="14"/>
        <v>BOG_01_19869</v>
      </c>
      <c r="D153" s="4" t="s">
        <v>18</v>
      </c>
      <c r="E153" s="17">
        <v>-98.8</v>
      </c>
      <c r="F153" s="17">
        <v>-13.72</v>
      </c>
      <c r="G153" s="18">
        <v>3.7</v>
      </c>
      <c r="H153" s="4">
        <v>4.7</v>
      </c>
      <c r="I153" s="4">
        <v>-74.166667000000004</v>
      </c>
      <c r="J153" s="4">
        <v>2550</v>
      </c>
      <c r="K153" s="6" t="s">
        <v>326</v>
      </c>
      <c r="L153" s="6" t="s">
        <v>327</v>
      </c>
      <c r="M153" s="6">
        <f t="shared" si="13"/>
        <v>31670</v>
      </c>
      <c r="N153" s="4">
        <f t="shared" si="15"/>
        <v>1986</v>
      </c>
      <c r="O153" s="4">
        <f t="shared" si="16"/>
        <v>9</v>
      </c>
      <c r="P153" s="7">
        <f t="shared" si="17"/>
        <v>29</v>
      </c>
      <c r="Q153" s="14"/>
      <c r="R153" s="9"/>
      <c r="S153" s="15" t="s">
        <v>305</v>
      </c>
      <c r="T153" s="10"/>
      <c r="U153" s="10"/>
      <c r="V153" s="10"/>
      <c r="W153" s="10"/>
      <c r="X153" s="10"/>
    </row>
    <row r="154" spans="1:24" s="11" customFormat="1" ht="17.25" customHeight="1" x14ac:dyDescent="0.3">
      <c r="A154" s="4" t="str">
        <f t="shared" si="12"/>
        <v>Bogota_198610</v>
      </c>
      <c r="B154" s="15">
        <v>198610</v>
      </c>
      <c r="C154" s="4" t="str">
        <f t="shared" si="14"/>
        <v>BOG_01_198610</v>
      </c>
      <c r="D154" s="4" t="s">
        <v>18</v>
      </c>
      <c r="E154" s="17">
        <v>-111</v>
      </c>
      <c r="F154" s="17">
        <v>-15.71</v>
      </c>
      <c r="G154" s="18">
        <v>3.6</v>
      </c>
      <c r="H154" s="4">
        <v>4.7</v>
      </c>
      <c r="I154" s="4">
        <v>-74.166667000000004</v>
      </c>
      <c r="J154" s="4">
        <v>2550</v>
      </c>
      <c r="K154" s="6" t="s">
        <v>328</v>
      </c>
      <c r="L154" s="6" t="s">
        <v>329</v>
      </c>
      <c r="M154" s="6">
        <f t="shared" si="13"/>
        <v>31700</v>
      </c>
      <c r="N154" s="4">
        <f t="shared" si="15"/>
        <v>1986</v>
      </c>
      <c r="O154" s="4">
        <f t="shared" si="16"/>
        <v>10</v>
      </c>
      <c r="P154" s="7">
        <f t="shared" si="17"/>
        <v>30</v>
      </c>
      <c r="Q154" s="14"/>
      <c r="R154" s="9"/>
      <c r="S154" s="15" t="s">
        <v>305</v>
      </c>
      <c r="T154" s="10"/>
      <c r="U154" s="10"/>
      <c r="V154" s="10"/>
      <c r="W154" s="10"/>
      <c r="X154" s="10"/>
    </row>
    <row r="155" spans="1:24" s="11" customFormat="1" ht="17.25" customHeight="1" x14ac:dyDescent="0.3">
      <c r="A155" s="4" t="str">
        <f t="shared" si="12"/>
        <v>Bogota_198611</v>
      </c>
      <c r="B155" s="15">
        <v>198611</v>
      </c>
      <c r="C155" s="4" t="str">
        <f t="shared" si="14"/>
        <v>BOG_01_198611</v>
      </c>
      <c r="D155" s="4" t="s">
        <v>18</v>
      </c>
      <c r="E155" s="17">
        <v>-67.400000000000006</v>
      </c>
      <c r="F155" s="17">
        <v>-9.48</v>
      </c>
      <c r="G155" s="18">
        <v>3.2</v>
      </c>
      <c r="H155" s="4">
        <v>4.7</v>
      </c>
      <c r="I155" s="4">
        <v>-74.166667000000004</v>
      </c>
      <c r="J155" s="4">
        <v>2550</v>
      </c>
      <c r="K155" s="6" t="s">
        <v>330</v>
      </c>
      <c r="L155" s="6" t="s">
        <v>331</v>
      </c>
      <c r="M155" s="6">
        <f t="shared" si="13"/>
        <v>31731</v>
      </c>
      <c r="N155" s="4">
        <f t="shared" si="15"/>
        <v>1986</v>
      </c>
      <c r="O155" s="4">
        <f t="shared" si="16"/>
        <v>11</v>
      </c>
      <c r="P155" s="7">
        <f t="shared" si="17"/>
        <v>29</v>
      </c>
      <c r="Q155" s="14"/>
      <c r="R155" s="9"/>
      <c r="S155" s="15" t="s">
        <v>305</v>
      </c>
      <c r="T155" s="10"/>
      <c r="U155" s="10"/>
      <c r="V155" s="10"/>
      <c r="W155" s="10"/>
      <c r="X155" s="10"/>
    </row>
    <row r="156" spans="1:24" s="11" customFormat="1" ht="17.25" customHeight="1" x14ac:dyDescent="0.3">
      <c r="A156" s="4" t="str">
        <f t="shared" si="12"/>
        <v>Bogota_198612</v>
      </c>
      <c r="B156" s="15">
        <v>198612</v>
      </c>
      <c r="C156" s="4" t="str">
        <f t="shared" si="14"/>
        <v>BOG_01_198612</v>
      </c>
      <c r="D156" s="4" t="s">
        <v>18</v>
      </c>
      <c r="E156" s="16">
        <v>-22.3</v>
      </c>
      <c r="F156" s="16">
        <v>-2.63</v>
      </c>
      <c r="G156" s="15"/>
      <c r="H156" s="4">
        <v>4.7</v>
      </c>
      <c r="I156" s="4">
        <v>-74.166667000000004</v>
      </c>
      <c r="J156" s="4">
        <v>2550</v>
      </c>
      <c r="K156" s="6" t="s">
        <v>332</v>
      </c>
      <c r="L156" s="6" t="s">
        <v>333</v>
      </c>
      <c r="M156" s="6">
        <f t="shared" si="13"/>
        <v>31761</v>
      </c>
      <c r="N156" s="4">
        <f t="shared" si="15"/>
        <v>1986</v>
      </c>
      <c r="O156" s="4">
        <f t="shared" si="16"/>
        <v>12</v>
      </c>
      <c r="P156" s="7">
        <f t="shared" si="17"/>
        <v>30</v>
      </c>
      <c r="Q156" s="14"/>
      <c r="R156" s="9"/>
      <c r="S156" s="15" t="s">
        <v>22</v>
      </c>
      <c r="T156" s="10"/>
      <c r="U156" s="10"/>
      <c r="V156" s="10"/>
      <c r="W156" s="10"/>
      <c r="X156" s="10"/>
    </row>
    <row r="157" spans="1:24" s="11" customFormat="1" ht="17.25" customHeight="1" x14ac:dyDescent="0.3">
      <c r="A157" s="4" t="str">
        <f t="shared" si="12"/>
        <v>Bogota_19871</v>
      </c>
      <c r="B157" s="15">
        <v>198701</v>
      </c>
      <c r="C157" s="4" t="str">
        <f t="shared" si="14"/>
        <v>BOG_01_19871</v>
      </c>
      <c r="D157" s="4" t="s">
        <v>18</v>
      </c>
      <c r="E157" s="16">
        <v>-28.7</v>
      </c>
      <c r="F157" s="16">
        <v>-3.77</v>
      </c>
      <c r="G157" s="15">
        <v>4.2</v>
      </c>
      <c r="H157" s="4">
        <v>4.7</v>
      </c>
      <c r="I157" s="4">
        <v>-74.166667000000004</v>
      </c>
      <c r="J157" s="4">
        <v>2550</v>
      </c>
      <c r="K157" s="6" t="s">
        <v>334</v>
      </c>
      <c r="L157" s="6" t="s">
        <v>335</v>
      </c>
      <c r="M157" s="6">
        <f t="shared" si="13"/>
        <v>31792</v>
      </c>
      <c r="N157" s="4">
        <f t="shared" si="15"/>
        <v>1987</v>
      </c>
      <c r="O157" s="4">
        <f t="shared" si="16"/>
        <v>1</v>
      </c>
      <c r="P157" s="7">
        <f t="shared" si="17"/>
        <v>30</v>
      </c>
      <c r="Q157" s="14"/>
      <c r="R157" s="9"/>
      <c r="S157" s="15" t="s">
        <v>305</v>
      </c>
      <c r="T157" s="10"/>
      <c r="U157" s="10"/>
      <c r="V157" s="10"/>
      <c r="W157" s="10"/>
      <c r="X157" s="10"/>
    </row>
    <row r="158" spans="1:24" s="11" customFormat="1" ht="17.25" customHeight="1" x14ac:dyDescent="0.3">
      <c r="A158" s="4" t="str">
        <f t="shared" si="12"/>
        <v>Bogota_19872</v>
      </c>
      <c r="B158" s="15">
        <v>198702</v>
      </c>
      <c r="C158" s="4" t="str">
        <f t="shared" si="14"/>
        <v>BOG_01_19872</v>
      </c>
      <c r="D158" s="4" t="s">
        <v>18</v>
      </c>
      <c r="E158" s="16">
        <v>-50.7</v>
      </c>
      <c r="F158" s="16">
        <v>-6.81</v>
      </c>
      <c r="G158" s="15">
        <v>4.0999999999999996</v>
      </c>
      <c r="H158" s="4">
        <v>4.7</v>
      </c>
      <c r="I158" s="4">
        <v>-74.166667000000004</v>
      </c>
      <c r="J158" s="4">
        <v>2550</v>
      </c>
      <c r="K158" s="6" t="s">
        <v>336</v>
      </c>
      <c r="L158" s="6" t="s">
        <v>337</v>
      </c>
      <c r="M158" s="6">
        <f t="shared" si="13"/>
        <v>31823</v>
      </c>
      <c r="N158" s="4">
        <f t="shared" si="15"/>
        <v>1987</v>
      </c>
      <c r="O158" s="4">
        <f t="shared" si="16"/>
        <v>2</v>
      </c>
      <c r="P158" s="7">
        <f t="shared" si="17"/>
        <v>27</v>
      </c>
      <c r="Q158" s="14"/>
      <c r="R158" s="9"/>
      <c r="S158" s="15" t="s">
        <v>305</v>
      </c>
      <c r="T158" s="10"/>
      <c r="U158" s="10"/>
      <c r="V158" s="10"/>
      <c r="W158" s="10"/>
      <c r="X158" s="10"/>
    </row>
    <row r="159" spans="1:24" s="11" customFormat="1" ht="17.25" customHeight="1" x14ac:dyDescent="0.3">
      <c r="A159" s="4" t="str">
        <f t="shared" si="12"/>
        <v>Bogota_19873</v>
      </c>
      <c r="B159" s="15">
        <v>198703</v>
      </c>
      <c r="C159" s="4" t="str">
        <f t="shared" si="14"/>
        <v>BOG_01_19873</v>
      </c>
      <c r="D159" s="4" t="s">
        <v>18</v>
      </c>
      <c r="E159" s="17">
        <v>-73.8</v>
      </c>
      <c r="F159" s="17">
        <v>-10.36</v>
      </c>
      <c r="G159" s="18">
        <v>4.5999999999999996</v>
      </c>
      <c r="H159" s="4">
        <v>4.7</v>
      </c>
      <c r="I159" s="4">
        <v>-74.166667000000004</v>
      </c>
      <c r="J159" s="4">
        <v>2550</v>
      </c>
      <c r="K159" s="6" t="s">
        <v>338</v>
      </c>
      <c r="L159" s="6" t="s">
        <v>339</v>
      </c>
      <c r="M159" s="6">
        <f t="shared" si="13"/>
        <v>31851</v>
      </c>
      <c r="N159" s="4">
        <f t="shared" si="15"/>
        <v>1987</v>
      </c>
      <c r="O159" s="4">
        <f t="shared" si="16"/>
        <v>3</v>
      </c>
      <c r="P159" s="7">
        <f t="shared" si="17"/>
        <v>30</v>
      </c>
      <c r="Q159" s="14"/>
      <c r="R159" s="9"/>
      <c r="S159" s="15" t="s">
        <v>305</v>
      </c>
      <c r="T159" s="10"/>
      <c r="U159" s="10"/>
      <c r="V159" s="10"/>
      <c r="W159" s="10"/>
      <c r="X159" s="10"/>
    </row>
    <row r="160" spans="1:24" s="11" customFormat="1" ht="17.25" customHeight="1" x14ac:dyDescent="0.3">
      <c r="A160" s="4" t="str">
        <f t="shared" si="12"/>
        <v>Bogota_19874</v>
      </c>
      <c r="B160" s="15">
        <v>198704</v>
      </c>
      <c r="C160" s="4" t="str">
        <f t="shared" si="14"/>
        <v>BOG_01_19874</v>
      </c>
      <c r="D160" s="4" t="s">
        <v>18</v>
      </c>
      <c r="E160" s="17">
        <v>-85.9</v>
      </c>
      <c r="F160" s="17">
        <v>-11.8</v>
      </c>
      <c r="G160" s="18">
        <v>4</v>
      </c>
      <c r="H160" s="4">
        <v>4.7</v>
      </c>
      <c r="I160" s="4">
        <v>-74.166667000000004</v>
      </c>
      <c r="J160" s="4">
        <v>2550</v>
      </c>
      <c r="K160" s="6" t="s">
        <v>340</v>
      </c>
      <c r="L160" s="6" t="s">
        <v>341</v>
      </c>
      <c r="M160" s="6">
        <f t="shared" si="13"/>
        <v>31882</v>
      </c>
      <c r="N160" s="4">
        <f t="shared" si="15"/>
        <v>1987</v>
      </c>
      <c r="O160" s="4">
        <f t="shared" si="16"/>
        <v>4</v>
      </c>
      <c r="P160" s="7">
        <f t="shared" si="17"/>
        <v>29</v>
      </c>
      <c r="Q160" s="14"/>
      <c r="R160" s="9"/>
      <c r="S160" s="15" t="s">
        <v>305</v>
      </c>
      <c r="T160" s="10"/>
      <c r="U160" s="10"/>
      <c r="V160" s="10"/>
      <c r="W160" s="10"/>
      <c r="X160" s="10"/>
    </row>
    <row r="161" spans="1:24" s="11" customFormat="1" ht="17.25" customHeight="1" x14ac:dyDescent="0.3">
      <c r="A161" s="4" t="str">
        <f t="shared" si="12"/>
        <v>Bogota_19875</v>
      </c>
      <c r="B161" s="15">
        <v>198705</v>
      </c>
      <c r="C161" s="4" t="str">
        <f t="shared" si="14"/>
        <v>BOG_01_19875</v>
      </c>
      <c r="D161" s="4" t="s">
        <v>18</v>
      </c>
      <c r="E161" s="16">
        <v>-102.5</v>
      </c>
      <c r="F161" s="16">
        <v>-11.71</v>
      </c>
      <c r="G161" s="15">
        <v>4.0999999999999996</v>
      </c>
      <c r="H161" s="4">
        <v>4.7</v>
      </c>
      <c r="I161" s="4">
        <v>-74.166667000000004</v>
      </c>
      <c r="J161" s="4">
        <v>2550</v>
      </c>
      <c r="K161" s="6" t="s">
        <v>342</v>
      </c>
      <c r="L161" s="6" t="s">
        <v>343</v>
      </c>
      <c r="M161" s="6">
        <f t="shared" si="13"/>
        <v>31912</v>
      </c>
      <c r="N161" s="4">
        <f t="shared" si="15"/>
        <v>1987</v>
      </c>
      <c r="O161" s="4">
        <f t="shared" si="16"/>
        <v>5</v>
      </c>
      <c r="P161" s="7">
        <f t="shared" si="17"/>
        <v>30</v>
      </c>
      <c r="Q161" s="14"/>
      <c r="R161" s="9"/>
      <c r="S161" s="15" t="s">
        <v>305</v>
      </c>
      <c r="T161" s="10"/>
      <c r="U161" s="10"/>
      <c r="V161" s="10"/>
      <c r="W161" s="10"/>
      <c r="X161" s="10"/>
    </row>
    <row r="162" spans="1:24" s="11" customFormat="1" ht="17.25" customHeight="1" x14ac:dyDescent="0.3">
      <c r="A162" s="4" t="str">
        <f t="shared" si="12"/>
        <v>Bogota_19876</v>
      </c>
      <c r="B162" s="15">
        <v>198706</v>
      </c>
      <c r="C162" s="4" t="str">
        <f t="shared" si="14"/>
        <v>BOG_01_19876</v>
      </c>
      <c r="D162" s="4" t="s">
        <v>18</v>
      </c>
      <c r="E162" s="17">
        <v>-81</v>
      </c>
      <c r="F162" s="17">
        <v>-11.05</v>
      </c>
      <c r="G162" s="18">
        <v>3.6</v>
      </c>
      <c r="H162" s="4">
        <v>4.7</v>
      </c>
      <c r="I162" s="4">
        <v>-74.166667000000004</v>
      </c>
      <c r="J162" s="4">
        <v>2550</v>
      </c>
      <c r="K162" s="6" t="s">
        <v>344</v>
      </c>
      <c r="L162" s="6" t="s">
        <v>345</v>
      </c>
      <c r="M162" s="6">
        <f t="shared" si="13"/>
        <v>31943</v>
      </c>
      <c r="N162" s="4">
        <f t="shared" si="15"/>
        <v>1987</v>
      </c>
      <c r="O162" s="4">
        <f t="shared" si="16"/>
        <v>6</v>
      </c>
      <c r="P162" s="7">
        <f t="shared" si="17"/>
        <v>29</v>
      </c>
      <c r="Q162" s="14"/>
      <c r="R162" s="9"/>
      <c r="S162" s="15" t="s">
        <v>305</v>
      </c>
      <c r="T162" s="10"/>
      <c r="U162" s="10"/>
      <c r="V162" s="10"/>
      <c r="W162" s="10"/>
      <c r="X162" s="10"/>
    </row>
    <row r="163" spans="1:24" s="11" customFormat="1" ht="17.25" customHeight="1" x14ac:dyDescent="0.3">
      <c r="A163" s="4" t="str">
        <f t="shared" si="12"/>
        <v>Bogota_19883</v>
      </c>
      <c r="B163" s="15">
        <v>198803</v>
      </c>
      <c r="C163" s="4" t="str">
        <f t="shared" si="14"/>
        <v>BOG_01_19883</v>
      </c>
      <c r="D163" s="4" t="s">
        <v>18</v>
      </c>
      <c r="E163" s="17">
        <v>2.1</v>
      </c>
      <c r="F163" s="17">
        <v>-0.81</v>
      </c>
      <c r="G163" s="18">
        <v>2.4</v>
      </c>
      <c r="H163" s="4">
        <v>4.7</v>
      </c>
      <c r="I163" s="4">
        <v>-74.166667000000004</v>
      </c>
      <c r="J163" s="4">
        <v>2550</v>
      </c>
      <c r="K163" s="6" t="s">
        <v>346</v>
      </c>
      <c r="L163" s="6" t="s">
        <v>347</v>
      </c>
      <c r="M163" s="6">
        <f t="shared" si="13"/>
        <v>32217</v>
      </c>
      <c r="N163" s="4">
        <f t="shared" si="15"/>
        <v>1988</v>
      </c>
      <c r="O163" s="4">
        <f t="shared" si="16"/>
        <v>3</v>
      </c>
      <c r="P163" s="7">
        <f t="shared" si="17"/>
        <v>30</v>
      </c>
      <c r="Q163" s="14"/>
      <c r="R163" s="9"/>
      <c r="S163" s="15" t="s">
        <v>22</v>
      </c>
      <c r="T163" s="10"/>
      <c r="U163" s="10"/>
      <c r="V163" s="10"/>
      <c r="W163" s="10"/>
      <c r="X163" s="10"/>
    </row>
    <row r="164" spans="1:24" s="11" customFormat="1" ht="17.25" customHeight="1" x14ac:dyDescent="0.3">
      <c r="A164" s="4" t="str">
        <f t="shared" si="12"/>
        <v>Bogota_19884</v>
      </c>
      <c r="B164" s="15">
        <v>198804</v>
      </c>
      <c r="C164" s="4" t="str">
        <f t="shared" si="14"/>
        <v>BOG_01_19884</v>
      </c>
      <c r="D164" s="4" t="s">
        <v>18</v>
      </c>
      <c r="E164" s="17">
        <v>-44.1</v>
      </c>
      <c r="F164" s="17">
        <v>-7.02</v>
      </c>
      <c r="G164" s="18">
        <v>4.3</v>
      </c>
      <c r="H164" s="4">
        <v>4.7</v>
      </c>
      <c r="I164" s="4">
        <v>-74.166667000000004</v>
      </c>
      <c r="J164" s="4">
        <v>2550</v>
      </c>
      <c r="K164" s="6" t="s">
        <v>348</v>
      </c>
      <c r="L164" s="6" t="s">
        <v>349</v>
      </c>
      <c r="M164" s="6">
        <f t="shared" si="13"/>
        <v>32248</v>
      </c>
      <c r="N164" s="4">
        <f t="shared" si="15"/>
        <v>1988</v>
      </c>
      <c r="O164" s="4">
        <f t="shared" si="16"/>
        <v>4</v>
      </c>
      <c r="P164" s="7">
        <f t="shared" si="17"/>
        <v>29</v>
      </c>
      <c r="Q164" s="14"/>
      <c r="R164" s="9"/>
      <c r="S164" s="15" t="s">
        <v>22</v>
      </c>
      <c r="T164" s="10"/>
      <c r="U164" s="10"/>
      <c r="V164" s="10"/>
      <c r="W164" s="10"/>
      <c r="X164" s="10"/>
    </row>
    <row r="165" spans="1:24" s="11" customFormat="1" ht="17.25" customHeight="1" x14ac:dyDescent="0.3">
      <c r="A165" s="4" t="str">
        <f t="shared" si="12"/>
        <v>Bogota_19885</v>
      </c>
      <c r="B165" s="15">
        <v>198805</v>
      </c>
      <c r="C165" s="4" t="str">
        <f t="shared" si="14"/>
        <v>BOG_01_19885</v>
      </c>
      <c r="D165" s="4" t="s">
        <v>18</v>
      </c>
      <c r="E165" s="17">
        <v>-61.9</v>
      </c>
      <c r="F165" s="17">
        <v>-9.08</v>
      </c>
      <c r="G165" s="18">
        <v>5.0999999999999996</v>
      </c>
      <c r="H165" s="4">
        <v>4.7</v>
      </c>
      <c r="I165" s="4">
        <v>-74.166667000000004</v>
      </c>
      <c r="J165" s="4">
        <v>2550</v>
      </c>
      <c r="K165" s="6" t="s">
        <v>350</v>
      </c>
      <c r="L165" s="6" t="s">
        <v>351</v>
      </c>
      <c r="M165" s="6">
        <f t="shared" si="13"/>
        <v>32278</v>
      </c>
      <c r="N165" s="4">
        <f t="shared" si="15"/>
        <v>1988</v>
      </c>
      <c r="O165" s="4">
        <f t="shared" si="16"/>
        <v>5</v>
      </c>
      <c r="P165" s="7">
        <f t="shared" si="17"/>
        <v>30</v>
      </c>
      <c r="Q165" s="14"/>
      <c r="R165" s="9"/>
      <c r="S165" s="15" t="s">
        <v>22</v>
      </c>
      <c r="T165" s="10"/>
      <c r="U165" s="10"/>
      <c r="V165" s="10"/>
      <c r="W165" s="10"/>
      <c r="X165" s="10"/>
    </row>
    <row r="166" spans="1:24" s="11" customFormat="1" ht="17.25" customHeight="1" x14ac:dyDescent="0.3">
      <c r="A166" s="4" t="str">
        <f t="shared" si="12"/>
        <v>Bogota_19886</v>
      </c>
      <c r="B166" s="15">
        <v>198806</v>
      </c>
      <c r="C166" s="4" t="str">
        <f t="shared" si="14"/>
        <v>BOG_01_19886</v>
      </c>
      <c r="D166" s="4" t="s">
        <v>18</v>
      </c>
      <c r="E166" s="17">
        <v>-82.5</v>
      </c>
      <c r="F166" s="17">
        <v>-11.35</v>
      </c>
      <c r="G166" s="18">
        <v>4.3</v>
      </c>
      <c r="H166" s="4">
        <v>4.7</v>
      </c>
      <c r="I166" s="4">
        <v>-74.166667000000004</v>
      </c>
      <c r="J166" s="4">
        <v>2550</v>
      </c>
      <c r="K166" s="6" t="s">
        <v>352</v>
      </c>
      <c r="L166" s="6" t="s">
        <v>353</v>
      </c>
      <c r="M166" s="6">
        <f t="shared" si="13"/>
        <v>32309</v>
      </c>
      <c r="N166" s="4">
        <f t="shared" si="15"/>
        <v>1988</v>
      </c>
      <c r="O166" s="4">
        <f t="shared" si="16"/>
        <v>6</v>
      </c>
      <c r="P166" s="7">
        <f t="shared" si="17"/>
        <v>29</v>
      </c>
      <c r="Q166" s="14"/>
      <c r="R166" s="9"/>
      <c r="S166" s="15" t="s">
        <v>22</v>
      </c>
      <c r="T166" s="10"/>
      <c r="U166" s="10"/>
      <c r="V166" s="10"/>
      <c r="W166" s="10"/>
      <c r="X166" s="10"/>
    </row>
    <row r="167" spans="1:24" s="11" customFormat="1" ht="17.25" customHeight="1" x14ac:dyDescent="0.3">
      <c r="A167" s="4" t="str">
        <f t="shared" si="12"/>
        <v>Bogota_19887</v>
      </c>
      <c r="B167" s="15">
        <v>198807</v>
      </c>
      <c r="C167" s="4" t="str">
        <f t="shared" si="14"/>
        <v>BOG_01_19887</v>
      </c>
      <c r="D167" s="4" t="s">
        <v>18</v>
      </c>
      <c r="E167" s="17">
        <v>-87.8</v>
      </c>
      <c r="F167" s="17">
        <v>-12.44</v>
      </c>
      <c r="G167" s="18">
        <v>5.2</v>
      </c>
      <c r="H167" s="4">
        <v>4.7</v>
      </c>
      <c r="I167" s="4">
        <v>-74.166667000000004</v>
      </c>
      <c r="J167" s="4">
        <v>2550</v>
      </c>
      <c r="K167" s="6" t="s">
        <v>354</v>
      </c>
      <c r="L167" s="6" t="s">
        <v>355</v>
      </c>
      <c r="M167" s="6">
        <f t="shared" si="13"/>
        <v>32339</v>
      </c>
      <c r="N167" s="4">
        <f t="shared" si="15"/>
        <v>1988</v>
      </c>
      <c r="O167" s="4">
        <f t="shared" si="16"/>
        <v>7</v>
      </c>
      <c r="P167" s="7">
        <f t="shared" si="17"/>
        <v>30</v>
      </c>
      <c r="Q167" s="14"/>
      <c r="R167" s="9"/>
      <c r="S167" s="15" t="s">
        <v>22</v>
      </c>
      <c r="T167" s="10"/>
      <c r="U167" s="10"/>
      <c r="V167" s="10"/>
      <c r="W167" s="10"/>
      <c r="X167" s="10"/>
    </row>
    <row r="168" spans="1:24" s="11" customFormat="1" x14ac:dyDescent="0.3">
      <c r="A168" s="4" t="str">
        <f t="shared" si="12"/>
        <v>Bogota_19888</v>
      </c>
      <c r="B168" s="15">
        <v>198808</v>
      </c>
      <c r="C168" s="4" t="str">
        <f t="shared" si="14"/>
        <v>BOG_01_19888</v>
      </c>
      <c r="D168" s="4" t="s">
        <v>18</v>
      </c>
      <c r="E168" s="16"/>
      <c r="F168" s="16"/>
      <c r="G168" s="15">
        <v>4.5999999999999996</v>
      </c>
      <c r="H168" s="4">
        <v>4.7</v>
      </c>
      <c r="I168" s="4">
        <v>-74.166667000000004</v>
      </c>
      <c r="J168" s="4">
        <v>2550</v>
      </c>
      <c r="K168" s="6" t="s">
        <v>356</v>
      </c>
      <c r="L168" s="6" t="s">
        <v>357</v>
      </c>
      <c r="M168" s="6">
        <f t="shared" si="13"/>
        <v>32370</v>
      </c>
      <c r="N168" s="4">
        <f t="shared" si="15"/>
        <v>1988</v>
      </c>
      <c r="O168" s="4">
        <f t="shared" si="16"/>
        <v>8</v>
      </c>
      <c r="P168" s="7">
        <f t="shared" si="17"/>
        <v>30</v>
      </c>
      <c r="Q168" s="14"/>
      <c r="R168" s="9"/>
      <c r="S168" s="15" t="s">
        <v>22</v>
      </c>
      <c r="T168" s="10"/>
      <c r="U168" s="10"/>
      <c r="V168" s="10"/>
      <c r="W168" s="10"/>
      <c r="X168" s="10"/>
    </row>
    <row r="169" spans="1:24" s="11" customFormat="1" ht="17.25" customHeight="1" x14ac:dyDescent="0.3">
      <c r="A169" s="4" t="str">
        <f t="shared" si="12"/>
        <v>Bogota_19889</v>
      </c>
      <c r="B169" s="15">
        <v>198809</v>
      </c>
      <c r="C169" s="4" t="str">
        <f t="shared" si="14"/>
        <v>BOG_01_19889</v>
      </c>
      <c r="D169" s="4" t="s">
        <v>18</v>
      </c>
      <c r="E169" s="17">
        <v>-70.7</v>
      </c>
      <c r="F169" s="17">
        <v>-10.35</v>
      </c>
      <c r="G169" s="18">
        <v>5.2</v>
      </c>
      <c r="H169" s="4">
        <v>4.7</v>
      </c>
      <c r="I169" s="4">
        <v>-74.166667000000004</v>
      </c>
      <c r="J169" s="4">
        <v>2550</v>
      </c>
      <c r="K169" s="6" t="s">
        <v>358</v>
      </c>
      <c r="L169" s="6" t="s">
        <v>359</v>
      </c>
      <c r="M169" s="6">
        <f t="shared" si="13"/>
        <v>32401</v>
      </c>
      <c r="N169" s="4">
        <f t="shared" si="15"/>
        <v>1988</v>
      </c>
      <c r="O169" s="4">
        <f t="shared" si="16"/>
        <v>9</v>
      </c>
      <c r="P169" s="7">
        <f t="shared" si="17"/>
        <v>29</v>
      </c>
      <c r="Q169" s="14"/>
      <c r="R169" s="9"/>
      <c r="S169" s="15" t="s">
        <v>22</v>
      </c>
      <c r="T169" s="10"/>
      <c r="U169" s="10"/>
      <c r="V169" s="10"/>
      <c r="W169" s="10"/>
      <c r="X169" s="10"/>
    </row>
    <row r="170" spans="1:24" s="11" customFormat="1" ht="17.25" customHeight="1" x14ac:dyDescent="0.3">
      <c r="A170" s="4" t="str">
        <f t="shared" si="12"/>
        <v>Bogota_198810</v>
      </c>
      <c r="B170" s="15">
        <v>198810</v>
      </c>
      <c r="C170" s="4" t="str">
        <f t="shared" si="14"/>
        <v>BOG_01_198810</v>
      </c>
      <c r="D170" s="4" t="s">
        <v>18</v>
      </c>
      <c r="E170" s="17">
        <v>-69.2</v>
      </c>
      <c r="F170" s="17">
        <v>-10.09</v>
      </c>
      <c r="G170" s="18">
        <v>4.9000000000000004</v>
      </c>
      <c r="H170" s="4">
        <v>4.7</v>
      </c>
      <c r="I170" s="4">
        <v>-74.166667000000004</v>
      </c>
      <c r="J170" s="4">
        <v>2550</v>
      </c>
      <c r="K170" s="6" t="s">
        <v>360</v>
      </c>
      <c r="L170" s="6" t="s">
        <v>361</v>
      </c>
      <c r="M170" s="6">
        <f t="shared" si="13"/>
        <v>32431</v>
      </c>
      <c r="N170" s="4">
        <f t="shared" si="15"/>
        <v>1988</v>
      </c>
      <c r="O170" s="4">
        <f t="shared" si="16"/>
        <v>10</v>
      </c>
      <c r="P170" s="7">
        <f t="shared" si="17"/>
        <v>30</v>
      </c>
      <c r="Q170" s="14"/>
      <c r="R170" s="9"/>
      <c r="S170" s="15" t="s">
        <v>22</v>
      </c>
      <c r="T170" s="10"/>
      <c r="U170" s="10"/>
      <c r="V170" s="10"/>
      <c r="W170" s="10"/>
      <c r="X170" s="10"/>
    </row>
    <row r="171" spans="1:24" s="11" customFormat="1" ht="17.25" customHeight="1" x14ac:dyDescent="0.3">
      <c r="A171" s="4" t="str">
        <f t="shared" si="12"/>
        <v>Bogota_198811</v>
      </c>
      <c r="B171" s="15">
        <v>198811</v>
      </c>
      <c r="C171" s="4" t="str">
        <f t="shared" si="14"/>
        <v>BOG_01_198811</v>
      </c>
      <c r="D171" s="4" t="s">
        <v>18</v>
      </c>
      <c r="E171" s="17">
        <v>-64.900000000000006</v>
      </c>
      <c r="F171" s="17">
        <v>-9.59</v>
      </c>
      <c r="G171" s="18">
        <v>5</v>
      </c>
      <c r="H171" s="4">
        <v>4.7</v>
      </c>
      <c r="I171" s="4">
        <v>-74.166667000000004</v>
      </c>
      <c r="J171" s="4">
        <v>2550</v>
      </c>
      <c r="K171" s="6" t="s">
        <v>362</v>
      </c>
      <c r="L171" s="6" t="s">
        <v>363</v>
      </c>
      <c r="M171" s="6">
        <f t="shared" si="13"/>
        <v>32462</v>
      </c>
      <c r="N171" s="4">
        <f t="shared" si="15"/>
        <v>1988</v>
      </c>
      <c r="O171" s="4">
        <f t="shared" si="16"/>
        <v>11</v>
      </c>
      <c r="P171" s="7">
        <f t="shared" si="17"/>
        <v>29</v>
      </c>
      <c r="Q171" s="14"/>
      <c r="R171" s="9"/>
      <c r="S171" s="15" t="s">
        <v>22</v>
      </c>
      <c r="T171" s="10"/>
      <c r="U171" s="10"/>
      <c r="V171" s="10"/>
      <c r="W171" s="10"/>
      <c r="X171" s="10"/>
    </row>
    <row r="172" spans="1:24" s="11" customFormat="1" ht="17.25" customHeight="1" x14ac:dyDescent="0.3">
      <c r="A172" s="4" t="str">
        <f t="shared" si="12"/>
        <v>Bogota_198812</v>
      </c>
      <c r="B172" s="15">
        <v>198812</v>
      </c>
      <c r="C172" s="4" t="str">
        <f t="shared" si="14"/>
        <v>BOG_01_198812</v>
      </c>
      <c r="D172" s="4" t="s">
        <v>18</v>
      </c>
      <c r="E172" s="17">
        <v>-33.700000000000003</v>
      </c>
      <c r="F172" s="17">
        <v>-6.02</v>
      </c>
      <c r="G172" s="18">
        <v>4</v>
      </c>
      <c r="H172" s="4">
        <v>4.7</v>
      </c>
      <c r="I172" s="4">
        <v>-74.166667000000004</v>
      </c>
      <c r="J172" s="4">
        <v>2550</v>
      </c>
      <c r="K172" s="6" t="s">
        <v>364</v>
      </c>
      <c r="L172" s="6" t="s">
        <v>365</v>
      </c>
      <c r="M172" s="6">
        <f t="shared" si="13"/>
        <v>32492</v>
      </c>
      <c r="N172" s="4">
        <f t="shared" si="15"/>
        <v>1988</v>
      </c>
      <c r="O172" s="4">
        <f t="shared" si="16"/>
        <v>12</v>
      </c>
      <c r="P172" s="7">
        <f t="shared" si="17"/>
        <v>30</v>
      </c>
      <c r="Q172" s="14"/>
      <c r="R172" s="9"/>
      <c r="S172" s="15" t="s">
        <v>22</v>
      </c>
      <c r="T172" s="10"/>
      <c r="U172" s="10"/>
      <c r="V172" s="10"/>
      <c r="W172" s="10"/>
      <c r="X172" s="10"/>
    </row>
    <row r="173" spans="1:24" s="11" customFormat="1" ht="17.25" customHeight="1" x14ac:dyDescent="0.3">
      <c r="A173" s="4" t="str">
        <f t="shared" si="12"/>
        <v>Bogota_19891</v>
      </c>
      <c r="B173" s="15">
        <v>198901</v>
      </c>
      <c r="C173" s="4" t="str">
        <f t="shared" si="14"/>
        <v>BOG_01_19891</v>
      </c>
      <c r="D173" s="4" t="s">
        <v>18</v>
      </c>
      <c r="E173" s="17">
        <v>-37.799999999999997</v>
      </c>
      <c r="F173" s="17">
        <v>-6.14</v>
      </c>
      <c r="G173" s="18">
        <v>1.8</v>
      </c>
      <c r="H173" s="4">
        <v>4.7</v>
      </c>
      <c r="I173" s="4">
        <v>-74.166667000000004</v>
      </c>
      <c r="J173" s="4">
        <v>2550</v>
      </c>
      <c r="K173" s="6" t="s">
        <v>366</v>
      </c>
      <c r="L173" s="6" t="s">
        <v>367</v>
      </c>
      <c r="M173" s="6">
        <f t="shared" si="13"/>
        <v>32523</v>
      </c>
      <c r="N173" s="4">
        <f t="shared" si="15"/>
        <v>1989</v>
      </c>
      <c r="O173" s="4">
        <f t="shared" si="16"/>
        <v>1</v>
      </c>
      <c r="P173" s="7">
        <f t="shared" si="17"/>
        <v>30</v>
      </c>
      <c r="Q173" s="14"/>
      <c r="R173" s="9"/>
      <c r="S173" s="15" t="s">
        <v>22</v>
      </c>
      <c r="T173" s="10"/>
      <c r="U173" s="10"/>
      <c r="V173" s="10"/>
      <c r="W173" s="10"/>
      <c r="X173" s="10"/>
    </row>
    <row r="174" spans="1:24" s="11" customFormat="1" ht="17.25" customHeight="1" x14ac:dyDescent="0.3">
      <c r="A174" s="4" t="str">
        <f t="shared" si="12"/>
        <v>Bogota_19892</v>
      </c>
      <c r="B174" s="15">
        <v>198902</v>
      </c>
      <c r="C174" s="4" t="str">
        <f t="shared" si="14"/>
        <v>BOG_01_19892</v>
      </c>
      <c r="D174" s="4" t="s">
        <v>18</v>
      </c>
      <c r="E174" s="17">
        <v>-12.2</v>
      </c>
      <c r="F174" s="17">
        <v>-3.05</v>
      </c>
      <c r="G174" s="18">
        <v>4.0999999999999996</v>
      </c>
      <c r="H174" s="4">
        <v>4.7</v>
      </c>
      <c r="I174" s="4">
        <v>-74.166667000000004</v>
      </c>
      <c r="J174" s="4">
        <v>2550</v>
      </c>
      <c r="K174" s="6" t="s">
        <v>368</v>
      </c>
      <c r="L174" s="6" t="s">
        <v>369</v>
      </c>
      <c r="M174" s="6">
        <f t="shared" si="13"/>
        <v>32554</v>
      </c>
      <c r="N174" s="4">
        <f t="shared" si="15"/>
        <v>1989</v>
      </c>
      <c r="O174" s="4">
        <f t="shared" si="16"/>
        <v>2</v>
      </c>
      <c r="P174" s="7">
        <f t="shared" si="17"/>
        <v>27</v>
      </c>
      <c r="Q174" s="14"/>
      <c r="R174" s="9"/>
      <c r="S174" s="15" t="s">
        <v>22</v>
      </c>
      <c r="T174" s="10"/>
      <c r="U174" s="10"/>
      <c r="V174" s="10"/>
      <c r="W174" s="10"/>
      <c r="X174" s="10"/>
    </row>
    <row r="175" spans="1:24" s="11" customFormat="1" ht="17.25" customHeight="1" x14ac:dyDescent="0.3">
      <c r="A175" s="4" t="str">
        <f t="shared" si="12"/>
        <v>Bogota_19893</v>
      </c>
      <c r="B175" s="15">
        <v>198903</v>
      </c>
      <c r="C175" s="4" t="str">
        <f t="shared" si="14"/>
        <v>BOG_01_19893</v>
      </c>
      <c r="D175" s="4" t="s">
        <v>18</v>
      </c>
      <c r="E175" s="17">
        <v>-37</v>
      </c>
      <c r="F175" s="17">
        <v>-6.19</v>
      </c>
      <c r="G175" s="18">
        <v>4.5999999999999996</v>
      </c>
      <c r="H175" s="4">
        <v>4.7</v>
      </c>
      <c r="I175" s="4">
        <v>-74.166667000000004</v>
      </c>
      <c r="J175" s="4">
        <v>2550</v>
      </c>
      <c r="K175" s="6" t="s">
        <v>370</v>
      </c>
      <c r="L175" s="6" t="s">
        <v>371</v>
      </c>
      <c r="M175" s="6">
        <f t="shared" si="13"/>
        <v>32582</v>
      </c>
      <c r="N175" s="4">
        <f t="shared" si="15"/>
        <v>1989</v>
      </c>
      <c r="O175" s="4">
        <f t="shared" si="16"/>
        <v>3</v>
      </c>
      <c r="P175" s="7">
        <f t="shared" si="17"/>
        <v>30</v>
      </c>
      <c r="Q175" s="14"/>
      <c r="R175" s="9"/>
      <c r="S175" s="15" t="s">
        <v>22</v>
      </c>
      <c r="T175" s="10"/>
      <c r="U175" s="10"/>
      <c r="V175" s="10"/>
      <c r="W175" s="10"/>
      <c r="X175" s="10"/>
    </row>
    <row r="176" spans="1:24" s="11" customFormat="1" ht="17.25" customHeight="1" x14ac:dyDescent="0.3">
      <c r="A176" s="4" t="str">
        <f t="shared" si="12"/>
        <v>Bogota_19894</v>
      </c>
      <c r="B176" s="15">
        <v>198904</v>
      </c>
      <c r="C176" s="4" t="str">
        <f t="shared" si="14"/>
        <v>BOG_01_19894</v>
      </c>
      <c r="D176" s="4" t="s">
        <v>18</v>
      </c>
      <c r="E176" s="17">
        <v>2.5</v>
      </c>
      <c r="F176" s="17">
        <v>-1.51</v>
      </c>
      <c r="G176" s="18">
        <v>5.2</v>
      </c>
      <c r="H176" s="4">
        <v>4.7</v>
      </c>
      <c r="I176" s="4">
        <v>-74.166667000000004</v>
      </c>
      <c r="J176" s="4">
        <v>2550</v>
      </c>
      <c r="K176" s="6" t="s">
        <v>372</v>
      </c>
      <c r="L176" s="6" t="s">
        <v>373</v>
      </c>
      <c r="M176" s="6">
        <f t="shared" si="13"/>
        <v>32613</v>
      </c>
      <c r="N176" s="4">
        <f t="shared" si="15"/>
        <v>1989</v>
      </c>
      <c r="O176" s="4">
        <f t="shared" si="16"/>
        <v>4</v>
      </c>
      <c r="P176" s="7">
        <f t="shared" si="17"/>
        <v>29</v>
      </c>
      <c r="Q176" s="14"/>
      <c r="R176" s="9"/>
      <c r="S176" s="15" t="s">
        <v>22</v>
      </c>
      <c r="T176" s="10"/>
      <c r="U176" s="10"/>
      <c r="V176" s="10"/>
      <c r="W176" s="10"/>
      <c r="X176" s="10"/>
    </row>
    <row r="177" spans="1:24" s="11" customFormat="1" ht="17.25" customHeight="1" x14ac:dyDescent="0.3">
      <c r="A177" s="4" t="str">
        <f t="shared" si="12"/>
        <v>Bogota_19895</v>
      </c>
      <c r="B177" s="15">
        <v>198905</v>
      </c>
      <c r="C177" s="4" t="str">
        <f t="shared" si="14"/>
        <v>BOG_01_19895</v>
      </c>
      <c r="D177" s="4" t="s">
        <v>18</v>
      </c>
      <c r="E177" s="17">
        <v>-83.2</v>
      </c>
      <c r="F177" s="17">
        <v>-11.87</v>
      </c>
      <c r="G177" s="18">
        <v>4.0999999999999996</v>
      </c>
      <c r="H177" s="4">
        <v>4.7</v>
      </c>
      <c r="I177" s="4">
        <v>-74.166667000000004</v>
      </c>
      <c r="J177" s="4">
        <v>2550</v>
      </c>
      <c r="K177" s="6" t="s">
        <v>374</v>
      </c>
      <c r="L177" s="6" t="s">
        <v>375</v>
      </c>
      <c r="M177" s="6">
        <f t="shared" si="13"/>
        <v>32643</v>
      </c>
      <c r="N177" s="4">
        <f t="shared" si="15"/>
        <v>1989</v>
      </c>
      <c r="O177" s="4">
        <f t="shared" si="16"/>
        <v>5</v>
      </c>
      <c r="P177" s="7">
        <f t="shared" si="17"/>
        <v>30</v>
      </c>
      <c r="Q177" s="14"/>
      <c r="R177" s="9"/>
      <c r="S177" s="15" t="s">
        <v>22</v>
      </c>
      <c r="T177" s="10"/>
      <c r="U177" s="10"/>
      <c r="V177" s="10"/>
      <c r="W177" s="10"/>
      <c r="X177" s="10"/>
    </row>
    <row r="178" spans="1:24" s="11" customFormat="1" ht="17.25" customHeight="1" x14ac:dyDescent="0.3">
      <c r="A178" s="4" t="str">
        <f t="shared" si="12"/>
        <v>Bogota_19896</v>
      </c>
      <c r="B178" s="15">
        <v>198906</v>
      </c>
      <c r="C178" s="4" t="str">
        <f t="shared" si="14"/>
        <v>BOG_01_19896</v>
      </c>
      <c r="D178" s="4" t="s">
        <v>18</v>
      </c>
      <c r="E178" s="16">
        <v>-122.1</v>
      </c>
      <c r="F178" s="16">
        <v>-15.62</v>
      </c>
      <c r="G178" s="15">
        <v>4.2</v>
      </c>
      <c r="H178" s="4">
        <v>4.7</v>
      </c>
      <c r="I178" s="4">
        <v>-74.166667000000004</v>
      </c>
      <c r="J178" s="4">
        <v>2550</v>
      </c>
      <c r="K178" s="6" t="s">
        <v>376</v>
      </c>
      <c r="L178" s="6" t="s">
        <v>377</v>
      </c>
      <c r="M178" s="6">
        <f t="shared" si="13"/>
        <v>32674</v>
      </c>
      <c r="N178" s="4">
        <f t="shared" si="15"/>
        <v>1989</v>
      </c>
      <c r="O178" s="4">
        <f t="shared" si="16"/>
        <v>6</v>
      </c>
      <c r="P178" s="7">
        <f t="shared" si="17"/>
        <v>29</v>
      </c>
      <c r="Q178" s="14"/>
      <c r="R178" s="9"/>
      <c r="S178" s="15" t="s">
        <v>22</v>
      </c>
      <c r="T178" s="10"/>
      <c r="U178" s="10"/>
      <c r="V178" s="10"/>
      <c r="W178" s="10"/>
      <c r="X178" s="10"/>
    </row>
    <row r="179" spans="1:24" s="11" customFormat="1" ht="17.25" customHeight="1" x14ac:dyDescent="0.3">
      <c r="A179" s="4" t="str">
        <f t="shared" si="12"/>
        <v>Bogota_19897</v>
      </c>
      <c r="B179" s="15">
        <v>198907</v>
      </c>
      <c r="C179" s="4" t="str">
        <f t="shared" si="14"/>
        <v>BOG_01_19897</v>
      </c>
      <c r="D179" s="4" t="s">
        <v>18</v>
      </c>
      <c r="E179" s="17">
        <v>-107</v>
      </c>
      <c r="F179" s="17">
        <v>-15.03</v>
      </c>
      <c r="G179" s="18">
        <v>3.7</v>
      </c>
      <c r="H179" s="4">
        <v>4.7</v>
      </c>
      <c r="I179" s="4">
        <v>-74.166667000000004</v>
      </c>
      <c r="J179" s="4">
        <v>2550</v>
      </c>
      <c r="K179" s="6" t="s">
        <v>378</v>
      </c>
      <c r="L179" s="6" t="s">
        <v>379</v>
      </c>
      <c r="M179" s="6">
        <f t="shared" si="13"/>
        <v>32704</v>
      </c>
      <c r="N179" s="4">
        <f t="shared" si="15"/>
        <v>1989</v>
      </c>
      <c r="O179" s="4">
        <f t="shared" si="16"/>
        <v>7</v>
      </c>
      <c r="P179" s="7">
        <f t="shared" si="17"/>
        <v>30</v>
      </c>
      <c r="Q179" s="14"/>
      <c r="R179" s="9"/>
      <c r="S179" s="15" t="s">
        <v>22</v>
      </c>
      <c r="T179" s="10"/>
      <c r="U179" s="10"/>
      <c r="V179" s="10"/>
      <c r="W179" s="10"/>
      <c r="X179" s="10"/>
    </row>
    <row r="180" spans="1:24" s="11" customFormat="1" ht="17.25" customHeight="1" x14ac:dyDescent="0.3">
      <c r="A180" s="4" t="str">
        <f t="shared" si="12"/>
        <v>Bogota_19898</v>
      </c>
      <c r="B180" s="15">
        <v>198908</v>
      </c>
      <c r="C180" s="4" t="str">
        <f t="shared" si="14"/>
        <v>BOG_01_19898</v>
      </c>
      <c r="D180" s="4" t="s">
        <v>18</v>
      </c>
      <c r="E180" s="17">
        <v>-48.3</v>
      </c>
      <c r="F180" s="17">
        <v>-7.84</v>
      </c>
      <c r="G180" s="18">
        <v>4.4000000000000004</v>
      </c>
      <c r="H180" s="4">
        <v>4.7</v>
      </c>
      <c r="I180" s="4">
        <v>-74.166667000000004</v>
      </c>
      <c r="J180" s="4">
        <v>2550</v>
      </c>
      <c r="K180" s="6" t="s">
        <v>380</v>
      </c>
      <c r="L180" s="6" t="s">
        <v>381</v>
      </c>
      <c r="M180" s="6">
        <f t="shared" si="13"/>
        <v>32735</v>
      </c>
      <c r="N180" s="4">
        <f t="shared" si="15"/>
        <v>1989</v>
      </c>
      <c r="O180" s="4">
        <f t="shared" si="16"/>
        <v>8</v>
      </c>
      <c r="P180" s="7">
        <f t="shared" si="17"/>
        <v>30</v>
      </c>
      <c r="Q180" s="14"/>
      <c r="R180" s="9"/>
      <c r="S180" s="15" t="s">
        <v>22</v>
      </c>
      <c r="T180" s="10"/>
      <c r="U180" s="10"/>
      <c r="V180" s="10"/>
      <c r="W180" s="10"/>
      <c r="X180" s="10"/>
    </row>
    <row r="181" spans="1:24" s="11" customFormat="1" ht="17.25" customHeight="1" x14ac:dyDescent="0.3">
      <c r="A181" s="4" t="str">
        <f t="shared" si="12"/>
        <v>Bogota_19899</v>
      </c>
      <c r="B181" s="15">
        <v>198909</v>
      </c>
      <c r="C181" s="4" t="str">
        <f t="shared" si="14"/>
        <v>BOG_01_19899</v>
      </c>
      <c r="D181" s="4" t="s">
        <v>18</v>
      </c>
      <c r="E181" s="17">
        <v>-62.1</v>
      </c>
      <c r="F181" s="17">
        <v>-9.67</v>
      </c>
      <c r="G181" s="18">
        <v>5</v>
      </c>
      <c r="H181" s="4">
        <v>4.7</v>
      </c>
      <c r="I181" s="4">
        <v>-74.166667000000004</v>
      </c>
      <c r="J181" s="4">
        <v>2550</v>
      </c>
      <c r="K181" s="6" t="s">
        <v>382</v>
      </c>
      <c r="L181" s="6" t="s">
        <v>383</v>
      </c>
      <c r="M181" s="6">
        <f t="shared" si="13"/>
        <v>32766</v>
      </c>
      <c r="N181" s="4">
        <f t="shared" si="15"/>
        <v>1989</v>
      </c>
      <c r="O181" s="4">
        <f t="shared" si="16"/>
        <v>9</v>
      </c>
      <c r="P181" s="7">
        <f t="shared" si="17"/>
        <v>29</v>
      </c>
      <c r="Q181" s="14"/>
      <c r="R181" s="9"/>
      <c r="S181" s="15" t="s">
        <v>22</v>
      </c>
      <c r="T181" s="10"/>
      <c r="U181" s="10"/>
      <c r="V181" s="10"/>
      <c r="W181" s="10"/>
      <c r="X181" s="10"/>
    </row>
    <row r="182" spans="1:24" s="11" customFormat="1" ht="17.25" customHeight="1" x14ac:dyDescent="0.3">
      <c r="A182" s="4" t="str">
        <f t="shared" si="12"/>
        <v>Bogota_198910</v>
      </c>
      <c r="B182" s="15">
        <v>198910</v>
      </c>
      <c r="C182" s="4" t="str">
        <f t="shared" si="14"/>
        <v>BOG_01_198910</v>
      </c>
      <c r="D182" s="4" t="s">
        <v>18</v>
      </c>
      <c r="E182" s="17">
        <v>-64.5</v>
      </c>
      <c r="F182" s="17">
        <v>-9.64</v>
      </c>
      <c r="G182" s="18">
        <v>4.5999999999999996</v>
      </c>
      <c r="H182" s="4">
        <v>4.7</v>
      </c>
      <c r="I182" s="4">
        <v>-74.166667000000004</v>
      </c>
      <c r="J182" s="4">
        <v>2550</v>
      </c>
      <c r="K182" s="6" t="s">
        <v>384</v>
      </c>
      <c r="L182" s="6" t="s">
        <v>385</v>
      </c>
      <c r="M182" s="6">
        <f t="shared" si="13"/>
        <v>32796</v>
      </c>
      <c r="N182" s="4">
        <f t="shared" si="15"/>
        <v>1989</v>
      </c>
      <c r="O182" s="4">
        <f t="shared" si="16"/>
        <v>10</v>
      </c>
      <c r="P182" s="7">
        <f t="shared" si="17"/>
        <v>30</v>
      </c>
      <c r="Q182" s="14"/>
      <c r="R182" s="9"/>
      <c r="S182" s="15" t="s">
        <v>22</v>
      </c>
      <c r="T182" s="10"/>
      <c r="U182" s="10"/>
      <c r="V182" s="10"/>
      <c r="W182" s="10"/>
      <c r="X182" s="10"/>
    </row>
    <row r="183" spans="1:24" s="11" customFormat="1" ht="17.25" customHeight="1" x14ac:dyDescent="0.3">
      <c r="A183" s="4" t="str">
        <f t="shared" si="12"/>
        <v>Bogota_198911</v>
      </c>
      <c r="B183" s="15">
        <v>198911</v>
      </c>
      <c r="C183" s="4" t="str">
        <f t="shared" si="14"/>
        <v>BOG_01_198911</v>
      </c>
      <c r="D183" s="4" t="s">
        <v>18</v>
      </c>
      <c r="E183" s="17">
        <v>-42.1</v>
      </c>
      <c r="F183" s="17">
        <v>-6.81</v>
      </c>
      <c r="G183" s="18">
        <v>4.5</v>
      </c>
      <c r="H183" s="4">
        <v>4.7</v>
      </c>
      <c r="I183" s="4">
        <v>-74.166667000000004</v>
      </c>
      <c r="J183" s="4">
        <v>2550</v>
      </c>
      <c r="K183" s="6" t="s">
        <v>386</v>
      </c>
      <c r="L183" s="6" t="s">
        <v>387</v>
      </c>
      <c r="M183" s="6">
        <f t="shared" si="13"/>
        <v>32827</v>
      </c>
      <c r="N183" s="4">
        <f t="shared" si="15"/>
        <v>1989</v>
      </c>
      <c r="O183" s="4">
        <f t="shared" si="16"/>
        <v>11</v>
      </c>
      <c r="P183" s="7">
        <f t="shared" si="17"/>
        <v>29</v>
      </c>
      <c r="Q183" s="14"/>
      <c r="R183" s="9"/>
      <c r="S183" s="15" t="s">
        <v>22</v>
      </c>
      <c r="T183" s="10"/>
      <c r="U183" s="10"/>
      <c r="V183" s="10"/>
      <c r="W183" s="10"/>
      <c r="X183" s="10"/>
    </row>
    <row r="184" spans="1:24" s="11" customFormat="1" ht="17.25" customHeight="1" x14ac:dyDescent="0.3">
      <c r="A184" s="4" t="str">
        <f t="shared" si="12"/>
        <v>Bogota_198912</v>
      </c>
      <c r="B184" s="15">
        <v>198912</v>
      </c>
      <c r="C184" s="4" t="str">
        <f t="shared" si="14"/>
        <v>BOG_01_198912</v>
      </c>
      <c r="D184" s="4" t="s">
        <v>18</v>
      </c>
      <c r="E184" s="17">
        <v>-65</v>
      </c>
      <c r="F184" s="17">
        <v>-9.89</v>
      </c>
      <c r="G184" s="18">
        <v>4</v>
      </c>
      <c r="H184" s="4">
        <v>4.7</v>
      </c>
      <c r="I184" s="4">
        <v>-74.166667000000004</v>
      </c>
      <c r="J184" s="4">
        <v>2550</v>
      </c>
      <c r="K184" s="6" t="s">
        <v>388</v>
      </c>
      <c r="L184" s="6" t="s">
        <v>389</v>
      </c>
      <c r="M184" s="6">
        <f t="shared" si="13"/>
        <v>32857</v>
      </c>
      <c r="N184" s="4">
        <f t="shared" si="15"/>
        <v>1989</v>
      </c>
      <c r="O184" s="4">
        <f t="shared" si="16"/>
        <v>12</v>
      </c>
      <c r="P184" s="7">
        <f t="shared" si="17"/>
        <v>30</v>
      </c>
      <c r="Q184" s="14"/>
      <c r="R184" s="9"/>
      <c r="S184" s="15" t="s">
        <v>22</v>
      </c>
      <c r="T184" s="10"/>
      <c r="U184" s="10"/>
      <c r="V184" s="10"/>
      <c r="W184" s="10"/>
      <c r="X184" s="10"/>
    </row>
    <row r="185" spans="1:24" s="11" customFormat="1" ht="17.25" customHeight="1" x14ac:dyDescent="0.3">
      <c r="A185" s="4" t="str">
        <f t="shared" si="12"/>
        <v>Bogota_19901</v>
      </c>
      <c r="B185" s="15">
        <v>199001</v>
      </c>
      <c r="C185" s="4" t="str">
        <f t="shared" si="14"/>
        <v>BOG_01_19901</v>
      </c>
      <c r="D185" s="4" t="s">
        <v>18</v>
      </c>
      <c r="E185" s="17">
        <v>-20.5</v>
      </c>
      <c r="F185" s="17">
        <v>-4.01</v>
      </c>
      <c r="G185" s="18">
        <v>4.0999999999999996</v>
      </c>
      <c r="H185" s="4">
        <v>4.7</v>
      </c>
      <c r="I185" s="4">
        <v>-74.166667000000004</v>
      </c>
      <c r="J185" s="4">
        <v>2550</v>
      </c>
      <c r="K185" s="6" t="s">
        <v>390</v>
      </c>
      <c r="L185" s="6" t="s">
        <v>391</v>
      </c>
      <c r="M185" s="6">
        <f t="shared" si="13"/>
        <v>32888</v>
      </c>
      <c r="N185" s="4">
        <f t="shared" si="15"/>
        <v>1990</v>
      </c>
      <c r="O185" s="4">
        <f t="shared" si="16"/>
        <v>1</v>
      </c>
      <c r="P185" s="7">
        <f t="shared" si="17"/>
        <v>30</v>
      </c>
      <c r="Q185" s="14"/>
      <c r="R185" s="9"/>
      <c r="S185" s="15" t="s">
        <v>22</v>
      </c>
      <c r="T185" s="10"/>
      <c r="U185" s="10"/>
      <c r="V185" s="10"/>
      <c r="W185" s="10"/>
      <c r="X185" s="10"/>
    </row>
    <row r="186" spans="1:24" s="11" customFormat="1" ht="17.25" customHeight="1" x14ac:dyDescent="0.3">
      <c r="A186" s="4" t="str">
        <f t="shared" si="12"/>
        <v>Bogota_19902</v>
      </c>
      <c r="B186" s="15">
        <v>199002</v>
      </c>
      <c r="C186" s="4" t="str">
        <f t="shared" si="14"/>
        <v>BOG_01_19902</v>
      </c>
      <c r="D186" s="4" t="s">
        <v>18</v>
      </c>
      <c r="E186" s="17">
        <v>-51.4</v>
      </c>
      <c r="F186" s="17">
        <v>-7.64</v>
      </c>
      <c r="G186" s="18">
        <v>3.7</v>
      </c>
      <c r="H186" s="4">
        <v>4.7</v>
      </c>
      <c r="I186" s="4">
        <v>-74.166667000000004</v>
      </c>
      <c r="J186" s="4">
        <v>2550</v>
      </c>
      <c r="K186" s="6" t="s">
        <v>392</v>
      </c>
      <c r="L186" s="6" t="s">
        <v>393</v>
      </c>
      <c r="M186" s="6">
        <f t="shared" si="13"/>
        <v>32919</v>
      </c>
      <c r="N186" s="4">
        <f t="shared" si="15"/>
        <v>1990</v>
      </c>
      <c r="O186" s="4">
        <f t="shared" si="16"/>
        <v>2</v>
      </c>
      <c r="P186" s="7">
        <f t="shared" si="17"/>
        <v>27</v>
      </c>
      <c r="Q186" s="14"/>
      <c r="R186" s="9"/>
      <c r="S186" s="15" t="s">
        <v>22</v>
      </c>
      <c r="T186" s="10"/>
      <c r="U186" s="10"/>
      <c r="V186" s="10"/>
      <c r="W186" s="10"/>
      <c r="X186" s="10"/>
    </row>
    <row r="187" spans="1:24" s="11" customFormat="1" ht="17.25" customHeight="1" x14ac:dyDescent="0.3">
      <c r="A187" s="4" t="str">
        <f t="shared" si="12"/>
        <v>Bogota_19903</v>
      </c>
      <c r="B187" s="15">
        <v>199003</v>
      </c>
      <c r="C187" s="4" t="str">
        <f t="shared" si="14"/>
        <v>BOG_01_19903</v>
      </c>
      <c r="D187" s="4" t="s">
        <v>18</v>
      </c>
      <c r="E187" s="17">
        <v>-35</v>
      </c>
      <c r="F187" s="17">
        <v>-6.15</v>
      </c>
      <c r="G187" s="18">
        <v>4.0999999999999996</v>
      </c>
      <c r="H187" s="4">
        <v>4.7</v>
      </c>
      <c r="I187" s="4">
        <v>-74.166667000000004</v>
      </c>
      <c r="J187" s="4">
        <v>2550</v>
      </c>
      <c r="K187" s="6" t="s">
        <v>394</v>
      </c>
      <c r="L187" s="6" t="s">
        <v>395</v>
      </c>
      <c r="M187" s="6">
        <f t="shared" si="13"/>
        <v>32947</v>
      </c>
      <c r="N187" s="4">
        <f t="shared" si="15"/>
        <v>1990</v>
      </c>
      <c r="O187" s="4">
        <f t="shared" si="16"/>
        <v>3</v>
      </c>
      <c r="P187" s="7">
        <f t="shared" si="17"/>
        <v>30</v>
      </c>
      <c r="Q187" s="14"/>
      <c r="R187" s="9"/>
      <c r="S187" s="15" t="s">
        <v>22</v>
      </c>
      <c r="T187" s="10"/>
      <c r="U187" s="10"/>
      <c r="V187" s="10"/>
      <c r="W187" s="10"/>
      <c r="X187" s="10"/>
    </row>
    <row r="188" spans="1:24" s="11" customFormat="1" ht="17.25" customHeight="1" x14ac:dyDescent="0.3">
      <c r="A188" s="4" t="str">
        <f t="shared" si="12"/>
        <v>Bogota_19987</v>
      </c>
      <c r="B188" s="15">
        <v>199807</v>
      </c>
      <c r="C188" s="4" t="str">
        <f t="shared" si="14"/>
        <v>BOG_01_19987</v>
      </c>
      <c r="D188" s="4" t="s">
        <v>18</v>
      </c>
      <c r="E188" s="17">
        <v>-82.2</v>
      </c>
      <c r="F188" s="17">
        <v>-11.53</v>
      </c>
      <c r="G188" s="18">
        <v>2.71</v>
      </c>
      <c r="H188" s="4">
        <v>4.7</v>
      </c>
      <c r="I188" s="4">
        <v>-74.166667000000004</v>
      </c>
      <c r="J188" s="4">
        <v>2550</v>
      </c>
      <c r="K188" s="6" t="s">
        <v>396</v>
      </c>
      <c r="L188" s="6" t="s">
        <v>397</v>
      </c>
      <c r="M188" s="6">
        <f t="shared" si="13"/>
        <v>35991</v>
      </c>
      <c r="N188" s="4">
        <f t="shared" si="15"/>
        <v>1998</v>
      </c>
      <c r="O188" s="4">
        <f t="shared" si="16"/>
        <v>7</v>
      </c>
      <c r="P188" s="7">
        <f t="shared" si="17"/>
        <v>30</v>
      </c>
      <c r="Q188" s="14"/>
      <c r="R188" s="9"/>
      <c r="S188" s="15" t="s">
        <v>22</v>
      </c>
      <c r="T188" s="10"/>
      <c r="U188" s="10"/>
      <c r="V188" s="10"/>
      <c r="W188" s="10"/>
      <c r="X188" s="10"/>
    </row>
    <row r="189" spans="1:24" s="11" customFormat="1" ht="17.25" customHeight="1" x14ac:dyDescent="0.3">
      <c r="A189" s="4" t="str">
        <f t="shared" si="12"/>
        <v>Bogota_19988</v>
      </c>
      <c r="B189" s="15">
        <v>199808</v>
      </c>
      <c r="C189" s="4" t="str">
        <f t="shared" si="14"/>
        <v>BOG_01_19988</v>
      </c>
      <c r="D189" s="4" t="s">
        <v>18</v>
      </c>
      <c r="E189" s="17">
        <v>-46.3</v>
      </c>
      <c r="F189" s="17">
        <v>-7.49</v>
      </c>
      <c r="G189" s="18">
        <v>3.32</v>
      </c>
      <c r="H189" s="4">
        <v>4.7</v>
      </c>
      <c r="I189" s="4">
        <v>-74.166667000000004</v>
      </c>
      <c r="J189" s="4">
        <v>2550</v>
      </c>
      <c r="K189" s="6" t="s">
        <v>398</v>
      </c>
      <c r="L189" s="6" t="s">
        <v>399</v>
      </c>
      <c r="M189" s="6">
        <f t="shared" si="13"/>
        <v>36022</v>
      </c>
      <c r="N189" s="4">
        <f t="shared" si="15"/>
        <v>1998</v>
      </c>
      <c r="O189" s="4">
        <f t="shared" si="16"/>
        <v>8</v>
      </c>
      <c r="P189" s="7">
        <f t="shared" si="17"/>
        <v>30</v>
      </c>
      <c r="Q189" s="14"/>
      <c r="R189" s="9"/>
      <c r="S189" s="15" t="s">
        <v>22</v>
      </c>
      <c r="T189" s="10"/>
      <c r="U189" s="10"/>
      <c r="V189" s="10"/>
      <c r="W189" s="10"/>
      <c r="X189" s="10"/>
    </row>
    <row r="190" spans="1:24" s="11" customFormat="1" ht="17.25" customHeight="1" x14ac:dyDescent="0.3">
      <c r="A190" s="4" t="str">
        <f t="shared" si="12"/>
        <v>Bogota_19989</v>
      </c>
      <c r="B190" s="15">
        <v>199809</v>
      </c>
      <c r="C190" s="4" t="str">
        <f t="shared" si="14"/>
        <v>BOG_01_19989</v>
      </c>
      <c r="D190" s="4" t="s">
        <v>18</v>
      </c>
      <c r="E190" s="17">
        <v>-37.200000000000003</v>
      </c>
      <c r="F190" s="17">
        <v>-6.2</v>
      </c>
      <c r="G190" s="18">
        <v>3.63</v>
      </c>
      <c r="H190" s="4">
        <v>4.7</v>
      </c>
      <c r="I190" s="4">
        <v>-74.166667000000004</v>
      </c>
      <c r="J190" s="4">
        <v>2550</v>
      </c>
      <c r="K190" s="6" t="s">
        <v>400</v>
      </c>
      <c r="L190" s="6" t="s">
        <v>401</v>
      </c>
      <c r="M190" s="6">
        <f t="shared" si="13"/>
        <v>36053</v>
      </c>
      <c r="N190" s="4">
        <f t="shared" si="15"/>
        <v>1998</v>
      </c>
      <c r="O190" s="4">
        <f t="shared" si="16"/>
        <v>9</v>
      </c>
      <c r="P190" s="7">
        <f t="shared" si="17"/>
        <v>29</v>
      </c>
      <c r="Q190" s="14"/>
      <c r="R190" s="9"/>
      <c r="S190" s="15" t="s">
        <v>22</v>
      </c>
      <c r="T190" s="10"/>
      <c r="U190" s="10"/>
      <c r="V190" s="10"/>
      <c r="W190" s="10"/>
      <c r="X190" s="10"/>
    </row>
    <row r="191" spans="1:24" s="11" customFormat="1" ht="17.25" customHeight="1" x14ac:dyDescent="0.3">
      <c r="A191" s="4" t="str">
        <f t="shared" si="12"/>
        <v>Bogota_199810</v>
      </c>
      <c r="B191" s="15">
        <v>199810</v>
      </c>
      <c r="C191" s="4" t="str">
        <f t="shared" si="14"/>
        <v>BOG_01_199810</v>
      </c>
      <c r="D191" s="4" t="s">
        <v>18</v>
      </c>
      <c r="E191" s="17">
        <v>-51.2</v>
      </c>
      <c r="F191" s="17">
        <v>-8.0399999999999991</v>
      </c>
      <c r="G191" s="18">
        <v>2.38</v>
      </c>
      <c r="H191" s="4">
        <v>4.7</v>
      </c>
      <c r="I191" s="4">
        <v>-74.166667000000004</v>
      </c>
      <c r="J191" s="4">
        <v>2550</v>
      </c>
      <c r="K191" s="6" t="s">
        <v>402</v>
      </c>
      <c r="L191" s="6" t="s">
        <v>403</v>
      </c>
      <c r="M191" s="6">
        <f t="shared" si="13"/>
        <v>36083</v>
      </c>
      <c r="N191" s="4">
        <f t="shared" si="15"/>
        <v>1998</v>
      </c>
      <c r="O191" s="4">
        <f t="shared" si="16"/>
        <v>10</v>
      </c>
      <c r="P191" s="7">
        <f t="shared" si="17"/>
        <v>30</v>
      </c>
      <c r="Q191" s="14"/>
      <c r="R191" s="9"/>
      <c r="S191" s="15" t="s">
        <v>22</v>
      </c>
      <c r="T191" s="10"/>
      <c r="U191" s="10"/>
      <c r="V191" s="10"/>
      <c r="W191" s="10"/>
      <c r="X191" s="10"/>
    </row>
    <row r="192" spans="1:24" s="11" customFormat="1" ht="17.25" customHeight="1" x14ac:dyDescent="0.3">
      <c r="A192" s="4" t="str">
        <f t="shared" si="12"/>
        <v>Bogota_199811</v>
      </c>
      <c r="B192" s="15">
        <v>199811</v>
      </c>
      <c r="C192" s="4" t="str">
        <f t="shared" si="14"/>
        <v>BOG_01_199811</v>
      </c>
      <c r="D192" s="4" t="s">
        <v>18</v>
      </c>
      <c r="E192" s="17">
        <v>-65.099999999999994</v>
      </c>
      <c r="F192" s="17">
        <v>-9.58</v>
      </c>
      <c r="G192" s="18">
        <v>2.65</v>
      </c>
      <c r="H192" s="4">
        <v>4.7</v>
      </c>
      <c r="I192" s="4">
        <v>-74.166667000000004</v>
      </c>
      <c r="J192" s="4">
        <v>2550</v>
      </c>
      <c r="K192" s="6" t="s">
        <v>404</v>
      </c>
      <c r="L192" s="6" t="s">
        <v>405</v>
      </c>
      <c r="M192" s="6">
        <f t="shared" si="13"/>
        <v>36114</v>
      </c>
      <c r="N192" s="4">
        <f t="shared" si="15"/>
        <v>1998</v>
      </c>
      <c r="O192" s="4">
        <f t="shared" si="16"/>
        <v>11</v>
      </c>
      <c r="P192" s="7">
        <f t="shared" si="17"/>
        <v>29</v>
      </c>
      <c r="Q192" s="14"/>
      <c r="R192" s="9"/>
      <c r="S192" s="15" t="s">
        <v>22</v>
      </c>
      <c r="T192" s="10"/>
      <c r="U192" s="10"/>
      <c r="V192" s="10"/>
      <c r="W192" s="10"/>
      <c r="X192" s="10"/>
    </row>
    <row r="193" spans="1:24" s="11" customFormat="1" ht="17.25" customHeight="1" x14ac:dyDescent="0.3">
      <c r="A193" s="4" t="str">
        <f t="shared" si="12"/>
        <v>Bogota_199812</v>
      </c>
      <c r="B193" s="15">
        <v>199812</v>
      </c>
      <c r="C193" s="4" t="str">
        <f t="shared" si="14"/>
        <v>BOG_01_199812</v>
      </c>
      <c r="D193" s="4" t="s">
        <v>18</v>
      </c>
      <c r="E193" s="17">
        <v>-47.7</v>
      </c>
      <c r="F193" s="17">
        <v>-7.64</v>
      </c>
      <c r="G193" s="18">
        <v>3.01</v>
      </c>
      <c r="H193" s="4">
        <v>4.7</v>
      </c>
      <c r="I193" s="4">
        <v>-74.166667000000004</v>
      </c>
      <c r="J193" s="4">
        <v>2550</v>
      </c>
      <c r="K193" s="6" t="s">
        <v>406</v>
      </c>
      <c r="L193" s="6" t="s">
        <v>407</v>
      </c>
      <c r="M193" s="6">
        <f t="shared" si="13"/>
        <v>36144</v>
      </c>
      <c r="N193" s="4">
        <f t="shared" si="15"/>
        <v>1998</v>
      </c>
      <c r="O193" s="4">
        <f t="shared" si="16"/>
        <v>12</v>
      </c>
      <c r="P193" s="7">
        <f t="shared" si="17"/>
        <v>30</v>
      </c>
      <c r="Q193" s="14"/>
      <c r="R193" s="9"/>
      <c r="S193" s="15" t="s">
        <v>22</v>
      </c>
      <c r="T193" s="10"/>
      <c r="U193" s="10"/>
      <c r="V193" s="10"/>
      <c r="W193" s="10"/>
      <c r="X193" s="10"/>
    </row>
    <row r="194" spans="1:24" s="11" customFormat="1" ht="17.25" customHeight="1" x14ac:dyDescent="0.3">
      <c r="A194" s="4" t="str">
        <f t="shared" si="12"/>
        <v>Bogota_19991</v>
      </c>
      <c r="B194" s="15">
        <v>199901</v>
      </c>
      <c r="C194" s="4" t="str">
        <f t="shared" si="14"/>
        <v>BOG_01_19991</v>
      </c>
      <c r="D194" s="4" t="s">
        <v>18</v>
      </c>
      <c r="E194" s="17">
        <v>-31.3</v>
      </c>
      <c r="F194" s="17">
        <v>-5.5750000000000002</v>
      </c>
      <c r="G194" s="18">
        <v>2.7</v>
      </c>
      <c r="H194" s="4">
        <v>4.7</v>
      </c>
      <c r="I194" s="4">
        <v>-74.166667000000004</v>
      </c>
      <c r="J194" s="4">
        <v>2550</v>
      </c>
      <c r="K194" s="6" t="s">
        <v>408</v>
      </c>
      <c r="L194" s="6" t="s">
        <v>409</v>
      </c>
      <c r="M194" s="6">
        <f t="shared" si="13"/>
        <v>36175</v>
      </c>
      <c r="N194" s="4">
        <f t="shared" si="15"/>
        <v>1999</v>
      </c>
      <c r="O194" s="4">
        <f t="shared" si="16"/>
        <v>1</v>
      </c>
      <c r="P194" s="7">
        <f t="shared" si="17"/>
        <v>30</v>
      </c>
      <c r="Q194" s="14"/>
      <c r="R194" s="9"/>
      <c r="S194" s="15" t="s">
        <v>22</v>
      </c>
      <c r="T194" s="10"/>
      <c r="U194" s="10"/>
      <c r="V194" s="10"/>
      <c r="W194" s="10"/>
      <c r="X194" s="10"/>
    </row>
    <row r="195" spans="1:24" s="11" customFormat="1" ht="17.25" customHeight="1" x14ac:dyDescent="0.3">
      <c r="A195" s="4" t="str">
        <f t="shared" ref="A195:A258" si="18">D195&amp;"_"&amp;YEAR(M195)&amp;""&amp;MONTH(M195)</f>
        <v>Bogota_19992</v>
      </c>
      <c r="B195" s="15">
        <v>199902</v>
      </c>
      <c r="C195" s="4" t="str">
        <f t="shared" si="14"/>
        <v>BOG_01_19992</v>
      </c>
      <c r="D195" s="4" t="s">
        <v>18</v>
      </c>
      <c r="E195" s="17">
        <v>-64.3</v>
      </c>
      <c r="F195" s="17">
        <v>-9.0649999999999995</v>
      </c>
      <c r="G195" s="18">
        <v>2.41</v>
      </c>
      <c r="H195" s="4">
        <v>4.7</v>
      </c>
      <c r="I195" s="4">
        <v>-74.166667000000004</v>
      </c>
      <c r="J195" s="4">
        <v>2550</v>
      </c>
      <c r="K195" s="6" t="s">
        <v>410</v>
      </c>
      <c r="L195" s="6" t="s">
        <v>411</v>
      </c>
      <c r="M195" s="6">
        <f t="shared" ref="M195:M258" si="19">K195+14</f>
        <v>36206</v>
      </c>
      <c r="N195" s="4">
        <f t="shared" si="15"/>
        <v>1999</v>
      </c>
      <c r="O195" s="4">
        <f t="shared" si="16"/>
        <v>2</v>
      </c>
      <c r="P195" s="7">
        <f t="shared" si="17"/>
        <v>27</v>
      </c>
      <c r="Q195" s="14"/>
      <c r="R195" s="9"/>
      <c r="S195" s="15" t="s">
        <v>22</v>
      </c>
      <c r="T195" s="10"/>
      <c r="U195" s="10"/>
      <c r="V195" s="10"/>
      <c r="W195" s="10"/>
      <c r="X195" s="10"/>
    </row>
    <row r="196" spans="1:24" s="11" customFormat="1" ht="17.25" customHeight="1" x14ac:dyDescent="0.3">
      <c r="A196" s="4" t="str">
        <f t="shared" si="18"/>
        <v>Bogota_19993</v>
      </c>
      <c r="B196" s="15">
        <v>199903</v>
      </c>
      <c r="C196" s="4" t="str">
        <f t="shared" ref="C196:C269" si="20">"BOG_01_"&amp;YEAR(K196)&amp;""&amp;MONTH(K196)</f>
        <v>BOG_01_19993</v>
      </c>
      <c r="D196" s="4" t="s">
        <v>18</v>
      </c>
      <c r="E196" s="17">
        <v>-32.049999999999997</v>
      </c>
      <c r="F196" s="17">
        <v>-5.6849999999999996</v>
      </c>
      <c r="G196" s="18">
        <v>2.11</v>
      </c>
      <c r="H196" s="4">
        <v>4.7</v>
      </c>
      <c r="I196" s="4">
        <v>-74.166667000000004</v>
      </c>
      <c r="J196" s="4">
        <v>2550</v>
      </c>
      <c r="K196" s="6" t="s">
        <v>412</v>
      </c>
      <c r="L196" s="6" t="s">
        <v>413</v>
      </c>
      <c r="M196" s="6">
        <f t="shared" si="19"/>
        <v>36234</v>
      </c>
      <c r="N196" s="4">
        <f t="shared" ref="N196:N259" si="21">YEAR(M196)</f>
        <v>1999</v>
      </c>
      <c r="O196" s="4">
        <f t="shared" ref="O196:O259" si="22">(MONTH(M196))</f>
        <v>3</v>
      </c>
      <c r="P196" s="7">
        <f t="shared" ref="P196:P259" si="23">L196-K196</f>
        <v>30</v>
      </c>
      <c r="Q196" s="14"/>
      <c r="R196" s="9"/>
      <c r="S196" s="15" t="s">
        <v>22</v>
      </c>
      <c r="T196" s="10"/>
      <c r="U196" s="10"/>
      <c r="V196" s="10"/>
      <c r="W196" s="10"/>
      <c r="X196" s="10"/>
    </row>
    <row r="197" spans="1:24" s="11" customFormat="1" ht="17.25" customHeight="1" x14ac:dyDescent="0.3">
      <c r="A197" s="4" t="str">
        <f t="shared" si="18"/>
        <v>Bogota_19994</v>
      </c>
      <c r="B197" s="15">
        <v>199904</v>
      </c>
      <c r="C197" s="4" t="str">
        <f t="shared" si="20"/>
        <v>BOG_01_19994</v>
      </c>
      <c r="D197" s="4" t="s">
        <v>18</v>
      </c>
      <c r="E197" s="17">
        <v>-105.15</v>
      </c>
      <c r="F197" s="17">
        <v>-14.1</v>
      </c>
      <c r="G197" s="18">
        <v>2.44</v>
      </c>
      <c r="H197" s="4">
        <v>4.7</v>
      </c>
      <c r="I197" s="4">
        <v>-74.166667000000004</v>
      </c>
      <c r="J197" s="4">
        <v>2550</v>
      </c>
      <c r="K197" s="6" t="s">
        <v>414</v>
      </c>
      <c r="L197" s="6" t="s">
        <v>415</v>
      </c>
      <c r="M197" s="6">
        <f t="shared" si="19"/>
        <v>36265</v>
      </c>
      <c r="N197" s="4">
        <f t="shared" si="21"/>
        <v>1999</v>
      </c>
      <c r="O197" s="4">
        <f t="shared" si="22"/>
        <v>4</v>
      </c>
      <c r="P197" s="7">
        <f t="shared" si="23"/>
        <v>29</v>
      </c>
      <c r="Q197" s="14"/>
      <c r="R197" s="9"/>
      <c r="S197" s="15" t="s">
        <v>22</v>
      </c>
      <c r="T197" s="10"/>
      <c r="U197" s="10"/>
      <c r="V197" s="10"/>
      <c r="W197" s="10"/>
      <c r="X197" s="10"/>
    </row>
    <row r="198" spans="1:24" s="11" customFormat="1" ht="17.25" customHeight="1" x14ac:dyDescent="0.3">
      <c r="A198" s="4" t="str">
        <f t="shared" si="18"/>
        <v>Bogota_19995</v>
      </c>
      <c r="B198" s="15">
        <v>199905</v>
      </c>
      <c r="C198" s="4" t="str">
        <f t="shared" si="20"/>
        <v>BOG_01_19995</v>
      </c>
      <c r="D198" s="4" t="s">
        <v>18</v>
      </c>
      <c r="E198" s="17">
        <v>-95</v>
      </c>
      <c r="F198" s="17">
        <v>-13.08</v>
      </c>
      <c r="G198" s="18">
        <v>3.05</v>
      </c>
      <c r="H198" s="4">
        <v>4.7</v>
      </c>
      <c r="I198" s="4">
        <v>-74.166667000000004</v>
      </c>
      <c r="J198" s="4">
        <v>2550</v>
      </c>
      <c r="K198" s="6" t="s">
        <v>416</v>
      </c>
      <c r="L198" s="6" t="s">
        <v>417</v>
      </c>
      <c r="M198" s="6">
        <f t="shared" si="19"/>
        <v>36295</v>
      </c>
      <c r="N198" s="4">
        <f t="shared" si="21"/>
        <v>1999</v>
      </c>
      <c r="O198" s="4">
        <f t="shared" si="22"/>
        <v>5</v>
      </c>
      <c r="P198" s="7">
        <f t="shared" si="23"/>
        <v>30</v>
      </c>
      <c r="Q198" s="14"/>
      <c r="R198" s="9"/>
      <c r="S198" s="15" t="s">
        <v>22</v>
      </c>
      <c r="T198" s="10"/>
      <c r="U198" s="10"/>
      <c r="V198" s="10"/>
      <c r="W198" s="10"/>
      <c r="X198" s="10"/>
    </row>
    <row r="199" spans="1:24" s="11" customFormat="1" ht="17.25" customHeight="1" x14ac:dyDescent="0.3">
      <c r="A199" s="4" t="str">
        <f t="shared" si="18"/>
        <v>Bogota_19996</v>
      </c>
      <c r="B199" s="15">
        <v>199906</v>
      </c>
      <c r="C199" s="4" t="str">
        <f t="shared" si="20"/>
        <v>BOG_01_19996</v>
      </c>
      <c r="D199" s="4" t="s">
        <v>18</v>
      </c>
      <c r="E199" s="17">
        <v>-100.45</v>
      </c>
      <c r="F199" s="17">
        <v>-13.585000000000001</v>
      </c>
      <c r="G199" s="18">
        <v>2.78</v>
      </c>
      <c r="H199" s="4">
        <v>4.7</v>
      </c>
      <c r="I199" s="4">
        <v>-74.166667000000004</v>
      </c>
      <c r="J199" s="4">
        <v>2550</v>
      </c>
      <c r="K199" s="6" t="s">
        <v>418</v>
      </c>
      <c r="L199" s="6" t="s">
        <v>419</v>
      </c>
      <c r="M199" s="6">
        <f t="shared" si="19"/>
        <v>36326</v>
      </c>
      <c r="N199" s="4">
        <f t="shared" si="21"/>
        <v>1999</v>
      </c>
      <c r="O199" s="4">
        <f t="shared" si="22"/>
        <v>6</v>
      </c>
      <c r="P199" s="7">
        <f t="shared" si="23"/>
        <v>29</v>
      </c>
      <c r="Q199" s="14"/>
      <c r="R199" s="9"/>
      <c r="S199" s="15" t="s">
        <v>22</v>
      </c>
      <c r="T199" s="10"/>
      <c r="U199" s="10"/>
      <c r="V199" s="10"/>
      <c r="W199" s="10"/>
      <c r="X199" s="10"/>
    </row>
    <row r="200" spans="1:24" s="11" customFormat="1" ht="17.25" customHeight="1" x14ac:dyDescent="0.3">
      <c r="A200" s="4" t="str">
        <f t="shared" si="18"/>
        <v>Bogota_19997</v>
      </c>
      <c r="B200" s="15">
        <v>199907</v>
      </c>
      <c r="C200" s="4" t="str">
        <f t="shared" si="20"/>
        <v>BOG_01_19997</v>
      </c>
      <c r="D200" s="4" t="s">
        <v>18</v>
      </c>
      <c r="E200" s="17">
        <v>-60.2</v>
      </c>
      <c r="F200" s="17">
        <v>-8.4350000000000005</v>
      </c>
      <c r="G200" s="18">
        <v>1.74</v>
      </c>
      <c r="H200" s="4">
        <v>4.7</v>
      </c>
      <c r="I200" s="4">
        <v>-74.166667000000004</v>
      </c>
      <c r="J200" s="4">
        <v>2550</v>
      </c>
      <c r="K200" s="6" t="s">
        <v>420</v>
      </c>
      <c r="L200" s="6" t="s">
        <v>421</v>
      </c>
      <c r="M200" s="6">
        <f t="shared" si="19"/>
        <v>36356</v>
      </c>
      <c r="N200" s="4">
        <f t="shared" si="21"/>
        <v>1999</v>
      </c>
      <c r="O200" s="4">
        <f t="shared" si="22"/>
        <v>7</v>
      </c>
      <c r="P200" s="7">
        <f t="shared" si="23"/>
        <v>30</v>
      </c>
      <c r="Q200" s="14"/>
      <c r="R200" s="9"/>
      <c r="S200" s="15" t="s">
        <v>22</v>
      </c>
      <c r="T200" s="10"/>
      <c r="U200" s="10"/>
      <c r="V200" s="10"/>
      <c r="W200" s="10"/>
      <c r="X200" s="10"/>
    </row>
    <row r="201" spans="1:24" s="11" customFormat="1" ht="17.25" customHeight="1" x14ac:dyDescent="0.3">
      <c r="A201" s="4" t="str">
        <f t="shared" si="18"/>
        <v>Bogota_19998</v>
      </c>
      <c r="B201" s="15">
        <v>199908</v>
      </c>
      <c r="C201" s="4" t="str">
        <f t="shared" si="20"/>
        <v>BOG_01_19998</v>
      </c>
      <c r="D201" s="4" t="s">
        <v>18</v>
      </c>
      <c r="E201" s="17">
        <v>-35.1</v>
      </c>
      <c r="F201" s="17">
        <v>-6.2249999999999996</v>
      </c>
      <c r="G201" s="18">
        <v>3.06</v>
      </c>
      <c r="H201" s="4">
        <v>4.7</v>
      </c>
      <c r="I201" s="4">
        <v>-74.166667000000004</v>
      </c>
      <c r="J201" s="4">
        <v>2550</v>
      </c>
      <c r="K201" s="6" t="s">
        <v>422</v>
      </c>
      <c r="L201" s="6" t="s">
        <v>423</v>
      </c>
      <c r="M201" s="6">
        <f t="shared" si="19"/>
        <v>36387</v>
      </c>
      <c r="N201" s="4">
        <f t="shared" si="21"/>
        <v>1999</v>
      </c>
      <c r="O201" s="4">
        <f t="shared" si="22"/>
        <v>8</v>
      </c>
      <c r="P201" s="7">
        <f t="shared" si="23"/>
        <v>30</v>
      </c>
      <c r="Q201" s="14"/>
      <c r="R201" s="9"/>
      <c r="S201" s="15" t="s">
        <v>22</v>
      </c>
      <c r="T201" s="10"/>
      <c r="U201" s="10"/>
      <c r="V201" s="10"/>
      <c r="W201" s="10"/>
      <c r="X201" s="10"/>
    </row>
    <row r="202" spans="1:24" s="11" customFormat="1" ht="17.25" customHeight="1" x14ac:dyDescent="0.3">
      <c r="A202" s="4" t="str">
        <f t="shared" si="18"/>
        <v>Bogota_19999</v>
      </c>
      <c r="B202" s="15">
        <v>199909</v>
      </c>
      <c r="C202" s="4" t="str">
        <f t="shared" si="20"/>
        <v>BOG_01_19999</v>
      </c>
      <c r="D202" s="4" t="s">
        <v>18</v>
      </c>
      <c r="E202" s="17">
        <v>-84.6</v>
      </c>
      <c r="F202" s="17">
        <v>-12.324999999999999</v>
      </c>
      <c r="G202" s="18">
        <v>2.77</v>
      </c>
      <c r="H202" s="4">
        <v>4.7</v>
      </c>
      <c r="I202" s="4">
        <v>-74.166667000000004</v>
      </c>
      <c r="J202" s="4">
        <v>2550</v>
      </c>
      <c r="K202" s="6" t="s">
        <v>424</v>
      </c>
      <c r="L202" s="6" t="s">
        <v>425</v>
      </c>
      <c r="M202" s="6">
        <f t="shared" si="19"/>
        <v>36418</v>
      </c>
      <c r="N202" s="4">
        <f t="shared" si="21"/>
        <v>1999</v>
      </c>
      <c r="O202" s="4">
        <f t="shared" si="22"/>
        <v>9</v>
      </c>
      <c r="P202" s="7">
        <f t="shared" si="23"/>
        <v>29</v>
      </c>
      <c r="Q202" s="14"/>
      <c r="R202" s="9"/>
      <c r="S202" s="15" t="s">
        <v>22</v>
      </c>
      <c r="T202" s="10"/>
      <c r="U202" s="10"/>
      <c r="V202" s="10"/>
      <c r="W202" s="10"/>
      <c r="X202" s="10"/>
    </row>
    <row r="203" spans="1:24" s="11" customFormat="1" ht="17.25" customHeight="1" x14ac:dyDescent="0.3">
      <c r="A203" s="4" t="str">
        <f t="shared" si="18"/>
        <v>Bogota_199910</v>
      </c>
      <c r="B203" s="15">
        <v>199910</v>
      </c>
      <c r="C203" s="4" t="str">
        <f t="shared" si="20"/>
        <v>BOG_01_199910</v>
      </c>
      <c r="D203" s="4" t="s">
        <v>18</v>
      </c>
      <c r="E203" s="17">
        <v>-75.7</v>
      </c>
      <c r="F203" s="17">
        <v>-10.9</v>
      </c>
      <c r="G203" s="18">
        <v>2.2000000000000002</v>
      </c>
      <c r="H203" s="4">
        <v>4.7</v>
      </c>
      <c r="I203" s="4">
        <v>-74.166667000000004</v>
      </c>
      <c r="J203" s="4">
        <v>2550</v>
      </c>
      <c r="K203" s="6" t="s">
        <v>426</v>
      </c>
      <c r="L203" s="6" t="s">
        <v>427</v>
      </c>
      <c r="M203" s="6">
        <f t="shared" si="19"/>
        <v>36448</v>
      </c>
      <c r="N203" s="4">
        <f t="shared" si="21"/>
        <v>1999</v>
      </c>
      <c r="O203" s="4">
        <f t="shared" si="22"/>
        <v>10</v>
      </c>
      <c r="P203" s="7">
        <f t="shared" si="23"/>
        <v>30</v>
      </c>
      <c r="Q203" s="14"/>
      <c r="R203" s="9"/>
      <c r="S203" s="15" t="s">
        <v>22</v>
      </c>
      <c r="T203" s="10"/>
      <c r="U203" s="10"/>
      <c r="V203" s="10"/>
      <c r="W203" s="10"/>
      <c r="X203" s="10"/>
    </row>
    <row r="204" spans="1:24" s="11" customFormat="1" ht="17.25" customHeight="1" x14ac:dyDescent="0.3">
      <c r="A204" s="4" t="str">
        <f t="shared" si="18"/>
        <v>Bogota_199911</v>
      </c>
      <c r="B204" s="15">
        <v>199911</v>
      </c>
      <c r="C204" s="4" t="str">
        <f t="shared" si="20"/>
        <v>BOG_01_199911</v>
      </c>
      <c r="D204" s="4" t="s">
        <v>18</v>
      </c>
      <c r="E204" s="17">
        <v>-72.05</v>
      </c>
      <c r="F204" s="17">
        <v>-10.62</v>
      </c>
      <c r="G204" s="18">
        <v>2.33</v>
      </c>
      <c r="H204" s="4">
        <v>4.7</v>
      </c>
      <c r="I204" s="4">
        <v>-74.166667000000004</v>
      </c>
      <c r="J204" s="4">
        <v>2550</v>
      </c>
      <c r="K204" s="6" t="s">
        <v>428</v>
      </c>
      <c r="L204" s="6" t="s">
        <v>429</v>
      </c>
      <c r="M204" s="6">
        <f t="shared" si="19"/>
        <v>36479</v>
      </c>
      <c r="N204" s="4">
        <f t="shared" si="21"/>
        <v>1999</v>
      </c>
      <c r="O204" s="4">
        <f t="shared" si="22"/>
        <v>11</v>
      </c>
      <c r="P204" s="7">
        <f t="shared" si="23"/>
        <v>29</v>
      </c>
      <c r="Q204" s="14"/>
      <c r="R204" s="9"/>
      <c r="S204" s="15" t="s">
        <v>22</v>
      </c>
      <c r="T204" s="10"/>
      <c r="U204" s="10"/>
      <c r="V204" s="10"/>
      <c r="W204" s="10"/>
      <c r="X204" s="10"/>
    </row>
    <row r="205" spans="1:24" s="11" customFormat="1" ht="17.25" customHeight="1" x14ac:dyDescent="0.3">
      <c r="A205" s="4" t="str">
        <f t="shared" si="18"/>
        <v>Bogota_199912</v>
      </c>
      <c r="B205" s="15">
        <v>199912</v>
      </c>
      <c r="C205" s="4" t="str">
        <f t="shared" si="20"/>
        <v>BOG_01_199912</v>
      </c>
      <c r="D205" s="4" t="s">
        <v>18</v>
      </c>
      <c r="E205" s="17">
        <v>-30.35</v>
      </c>
      <c r="F205" s="17">
        <v>-5.6349999999999998</v>
      </c>
      <c r="G205" s="18">
        <v>2.68</v>
      </c>
      <c r="H205" s="4">
        <v>4.7</v>
      </c>
      <c r="I205" s="4">
        <v>-74.166667000000004</v>
      </c>
      <c r="J205" s="4">
        <v>2550</v>
      </c>
      <c r="K205" s="6" t="s">
        <v>430</v>
      </c>
      <c r="L205" s="6" t="s">
        <v>431</v>
      </c>
      <c r="M205" s="6">
        <f t="shared" si="19"/>
        <v>36509</v>
      </c>
      <c r="N205" s="4">
        <f t="shared" si="21"/>
        <v>1999</v>
      </c>
      <c r="O205" s="4">
        <f t="shared" si="22"/>
        <v>12</v>
      </c>
      <c r="P205" s="7">
        <f t="shared" si="23"/>
        <v>30</v>
      </c>
      <c r="Q205" s="14"/>
      <c r="R205" s="9"/>
      <c r="S205" s="15" t="s">
        <v>22</v>
      </c>
      <c r="T205" s="10"/>
      <c r="U205" s="10"/>
      <c r="V205" s="10"/>
      <c r="W205" s="10"/>
      <c r="X205" s="10"/>
    </row>
    <row r="206" spans="1:24" s="11" customFormat="1" ht="17.25" customHeight="1" x14ac:dyDescent="0.3">
      <c r="A206" s="4" t="str">
        <f t="shared" si="18"/>
        <v>Bogota_20001</v>
      </c>
      <c r="B206" s="15">
        <v>200001</v>
      </c>
      <c r="C206" s="4" t="str">
        <f t="shared" si="20"/>
        <v>BOG_01_20001</v>
      </c>
      <c r="D206" s="4" t="s">
        <v>18</v>
      </c>
      <c r="E206" s="17">
        <v>-3.75</v>
      </c>
      <c r="F206" s="17">
        <v>-2.65</v>
      </c>
      <c r="G206" s="18">
        <v>2.2000000000000002</v>
      </c>
      <c r="H206" s="4">
        <v>4.7</v>
      </c>
      <c r="I206" s="4">
        <v>-74.166667000000004</v>
      </c>
      <c r="J206" s="4">
        <v>2550</v>
      </c>
      <c r="K206" s="6" t="s">
        <v>432</v>
      </c>
      <c r="L206" s="6" t="s">
        <v>433</v>
      </c>
      <c r="M206" s="6">
        <f t="shared" si="19"/>
        <v>36540</v>
      </c>
      <c r="N206" s="4">
        <f t="shared" si="21"/>
        <v>2000</v>
      </c>
      <c r="O206" s="4">
        <f t="shared" si="22"/>
        <v>1</v>
      </c>
      <c r="P206" s="7">
        <f t="shared" si="23"/>
        <v>30</v>
      </c>
      <c r="Q206" s="14"/>
      <c r="R206" s="9"/>
      <c r="S206" s="15" t="s">
        <v>22</v>
      </c>
      <c r="T206" s="10"/>
      <c r="U206" s="10"/>
      <c r="V206" s="10"/>
      <c r="W206" s="10"/>
      <c r="X206" s="10"/>
    </row>
    <row r="207" spans="1:24" s="11" customFormat="1" ht="17.25" customHeight="1" x14ac:dyDescent="0.3">
      <c r="A207" s="4" t="str">
        <f t="shared" si="18"/>
        <v>Bogota_20002</v>
      </c>
      <c r="B207" s="15">
        <v>200002</v>
      </c>
      <c r="C207" s="4" t="str">
        <f t="shared" si="20"/>
        <v>BOG_01_20002</v>
      </c>
      <c r="D207" s="4" t="s">
        <v>18</v>
      </c>
      <c r="E207" s="17">
        <v>-33.1</v>
      </c>
      <c r="F207" s="17">
        <v>-6.16</v>
      </c>
      <c r="G207" s="18">
        <v>2.4700000000000002</v>
      </c>
      <c r="H207" s="4">
        <v>4.7</v>
      </c>
      <c r="I207" s="4">
        <v>-74.166667000000004</v>
      </c>
      <c r="J207" s="4">
        <v>2550</v>
      </c>
      <c r="K207" s="6" t="s">
        <v>434</v>
      </c>
      <c r="L207" s="6" t="s">
        <v>435</v>
      </c>
      <c r="M207" s="6">
        <f t="shared" si="19"/>
        <v>36571</v>
      </c>
      <c r="N207" s="4">
        <f t="shared" si="21"/>
        <v>2000</v>
      </c>
      <c r="O207" s="4">
        <f t="shared" si="22"/>
        <v>2</v>
      </c>
      <c r="P207" s="7">
        <f t="shared" si="23"/>
        <v>28</v>
      </c>
      <c r="Q207" s="14"/>
      <c r="R207" s="9"/>
      <c r="S207" s="15" t="s">
        <v>22</v>
      </c>
      <c r="T207" s="10"/>
      <c r="U207" s="10"/>
      <c r="V207" s="10"/>
      <c r="W207" s="10"/>
      <c r="X207" s="10"/>
    </row>
    <row r="208" spans="1:24" s="11" customFormat="1" ht="17.25" customHeight="1" x14ac:dyDescent="0.3">
      <c r="A208" s="4" t="str">
        <f t="shared" si="18"/>
        <v>Bogota_20004</v>
      </c>
      <c r="B208" s="15">
        <v>200004</v>
      </c>
      <c r="C208" s="4" t="str">
        <f t="shared" si="20"/>
        <v>BOG_01_20004</v>
      </c>
      <c r="D208" s="4" t="s">
        <v>18</v>
      </c>
      <c r="E208" s="17">
        <v>-59.35</v>
      </c>
      <c r="F208" s="17">
        <v>-8.91</v>
      </c>
      <c r="G208" s="18">
        <v>2.46</v>
      </c>
      <c r="H208" s="4">
        <v>4.7</v>
      </c>
      <c r="I208" s="4">
        <v>-74.166667000000004</v>
      </c>
      <c r="J208" s="4">
        <v>2550</v>
      </c>
      <c r="K208" s="6" t="s">
        <v>436</v>
      </c>
      <c r="L208" s="6" t="s">
        <v>437</v>
      </c>
      <c r="M208" s="6">
        <f t="shared" si="19"/>
        <v>36631</v>
      </c>
      <c r="N208" s="4">
        <f t="shared" si="21"/>
        <v>2000</v>
      </c>
      <c r="O208" s="4">
        <f t="shared" si="22"/>
        <v>4</v>
      </c>
      <c r="P208" s="7">
        <f t="shared" si="23"/>
        <v>29</v>
      </c>
      <c r="Q208" s="14"/>
      <c r="R208" s="9"/>
      <c r="S208" s="15" t="s">
        <v>22</v>
      </c>
      <c r="T208" s="10"/>
      <c r="U208" s="10"/>
      <c r="V208" s="10"/>
      <c r="W208" s="10"/>
      <c r="X208" s="10"/>
    </row>
    <row r="209" spans="1:24" s="11" customFormat="1" ht="17.25" customHeight="1" x14ac:dyDescent="0.3">
      <c r="A209" s="4" t="str">
        <f t="shared" si="18"/>
        <v>Bogota_20005</v>
      </c>
      <c r="B209" s="15">
        <v>200005</v>
      </c>
      <c r="C209" s="4" t="str">
        <f t="shared" si="20"/>
        <v>BOG_01_20005</v>
      </c>
      <c r="D209" s="4" t="s">
        <v>18</v>
      </c>
      <c r="E209" s="17">
        <v>-91.8</v>
      </c>
      <c r="F209" s="17">
        <v>-12.62</v>
      </c>
      <c r="G209" s="18">
        <v>2.19</v>
      </c>
      <c r="H209" s="4">
        <v>4.7</v>
      </c>
      <c r="I209" s="4">
        <v>-74.166667000000004</v>
      </c>
      <c r="J209" s="4">
        <v>2550</v>
      </c>
      <c r="K209" s="6" t="s">
        <v>438</v>
      </c>
      <c r="L209" s="6" t="s">
        <v>439</v>
      </c>
      <c r="M209" s="6">
        <f t="shared" si="19"/>
        <v>36661</v>
      </c>
      <c r="N209" s="4">
        <f t="shared" si="21"/>
        <v>2000</v>
      </c>
      <c r="O209" s="4">
        <f t="shared" si="22"/>
        <v>5</v>
      </c>
      <c r="P209" s="7">
        <f t="shared" si="23"/>
        <v>30</v>
      </c>
      <c r="Q209" s="14"/>
      <c r="R209" s="9"/>
      <c r="S209" s="15" t="s">
        <v>22</v>
      </c>
      <c r="T209" s="10"/>
      <c r="U209" s="10"/>
      <c r="V209" s="10"/>
      <c r="W209" s="10"/>
      <c r="X209" s="10"/>
    </row>
    <row r="210" spans="1:24" s="11" customFormat="1" ht="17.25" customHeight="1" x14ac:dyDescent="0.3">
      <c r="A210" s="4" t="str">
        <f t="shared" si="18"/>
        <v>Bogota_20006</v>
      </c>
      <c r="B210" s="15">
        <v>200006</v>
      </c>
      <c r="C210" s="4" t="str">
        <f t="shared" si="20"/>
        <v>BOG_01_20006</v>
      </c>
      <c r="D210" s="4" t="s">
        <v>18</v>
      </c>
      <c r="E210" s="17">
        <v>-109.25</v>
      </c>
      <c r="F210" s="17">
        <v>-14.5</v>
      </c>
      <c r="G210" s="18">
        <v>2.25</v>
      </c>
      <c r="H210" s="4">
        <v>4.7</v>
      </c>
      <c r="I210" s="4">
        <v>-74.166667000000004</v>
      </c>
      <c r="J210" s="4">
        <v>2550</v>
      </c>
      <c r="K210" s="6" t="s">
        <v>440</v>
      </c>
      <c r="L210" s="6" t="s">
        <v>441</v>
      </c>
      <c r="M210" s="6">
        <f t="shared" si="19"/>
        <v>36692</v>
      </c>
      <c r="N210" s="4">
        <f t="shared" si="21"/>
        <v>2000</v>
      </c>
      <c r="O210" s="4">
        <f t="shared" si="22"/>
        <v>6</v>
      </c>
      <c r="P210" s="7">
        <f t="shared" si="23"/>
        <v>29</v>
      </c>
      <c r="Q210" s="14"/>
      <c r="R210" s="9"/>
      <c r="S210" s="15" t="s">
        <v>22</v>
      </c>
      <c r="T210" s="10"/>
      <c r="U210" s="10"/>
      <c r="V210" s="10"/>
      <c r="W210" s="10"/>
      <c r="X210" s="10"/>
    </row>
    <row r="211" spans="1:24" s="11" customFormat="1" ht="17.25" customHeight="1" x14ac:dyDescent="0.3">
      <c r="A211" s="4" t="str">
        <f t="shared" si="18"/>
        <v>Bogota_20007</v>
      </c>
      <c r="B211" s="15">
        <v>200007</v>
      </c>
      <c r="C211" s="4" t="str">
        <f t="shared" si="20"/>
        <v>BOG_01_20007</v>
      </c>
      <c r="D211" s="4" t="s">
        <v>18</v>
      </c>
      <c r="E211" s="17">
        <v>-97.45</v>
      </c>
      <c r="F211" s="17">
        <v>-13.04</v>
      </c>
      <c r="G211" s="18">
        <v>2.38</v>
      </c>
      <c r="H211" s="4">
        <v>4.7</v>
      </c>
      <c r="I211" s="4">
        <v>-74.166667000000004</v>
      </c>
      <c r="J211" s="4">
        <v>2550</v>
      </c>
      <c r="K211" s="6" t="s">
        <v>442</v>
      </c>
      <c r="L211" s="6" t="s">
        <v>443</v>
      </c>
      <c r="M211" s="6">
        <f t="shared" si="19"/>
        <v>36722</v>
      </c>
      <c r="N211" s="4">
        <f t="shared" si="21"/>
        <v>2000</v>
      </c>
      <c r="O211" s="4">
        <f t="shared" si="22"/>
        <v>7</v>
      </c>
      <c r="P211" s="7">
        <f t="shared" si="23"/>
        <v>30</v>
      </c>
      <c r="Q211" s="14"/>
      <c r="R211" s="9"/>
      <c r="S211" s="15" t="s">
        <v>22</v>
      </c>
      <c r="T211" s="10"/>
      <c r="U211" s="10"/>
      <c r="V211" s="10"/>
      <c r="W211" s="10"/>
      <c r="X211" s="10"/>
    </row>
    <row r="212" spans="1:24" s="11" customFormat="1" ht="17.25" customHeight="1" x14ac:dyDescent="0.3">
      <c r="A212" s="4" t="str">
        <f t="shared" si="18"/>
        <v>Bogota_20008</v>
      </c>
      <c r="B212" s="15">
        <v>200008</v>
      </c>
      <c r="C212" s="4" t="str">
        <f t="shared" si="20"/>
        <v>BOG_01_20008</v>
      </c>
      <c r="D212" s="4" t="s">
        <v>18</v>
      </c>
      <c r="E212" s="17">
        <v>-46.55</v>
      </c>
      <c r="F212" s="17">
        <v>-7.62</v>
      </c>
      <c r="G212" s="18">
        <v>2.11</v>
      </c>
      <c r="H212" s="4">
        <v>4.7</v>
      </c>
      <c r="I212" s="4">
        <v>-74.166667000000004</v>
      </c>
      <c r="J212" s="4">
        <v>2550</v>
      </c>
      <c r="K212" s="6" t="s">
        <v>444</v>
      </c>
      <c r="L212" s="6" t="s">
        <v>445</v>
      </c>
      <c r="M212" s="6">
        <f t="shared" si="19"/>
        <v>36753</v>
      </c>
      <c r="N212" s="4">
        <f t="shared" si="21"/>
        <v>2000</v>
      </c>
      <c r="O212" s="4">
        <f t="shared" si="22"/>
        <v>8</v>
      </c>
      <c r="P212" s="7">
        <f t="shared" si="23"/>
        <v>30</v>
      </c>
      <c r="Q212" s="14"/>
      <c r="R212" s="9"/>
      <c r="S212" s="15" t="s">
        <v>22</v>
      </c>
      <c r="T212" s="10"/>
      <c r="U212" s="10"/>
      <c r="V212" s="10"/>
      <c r="W212" s="10"/>
      <c r="X212" s="10"/>
    </row>
    <row r="213" spans="1:24" s="11" customFormat="1" ht="17.25" customHeight="1" x14ac:dyDescent="0.3">
      <c r="A213" s="4" t="str">
        <f t="shared" si="18"/>
        <v>Bogota_20009</v>
      </c>
      <c r="B213" s="15">
        <v>200009</v>
      </c>
      <c r="C213" s="4" t="str">
        <f t="shared" si="20"/>
        <v>BOG_01_20009</v>
      </c>
      <c r="D213" s="4" t="s">
        <v>18</v>
      </c>
      <c r="E213" s="17">
        <v>-85.7</v>
      </c>
      <c r="F213" s="17">
        <v>-12</v>
      </c>
      <c r="G213" s="18">
        <v>2.5499999999999998</v>
      </c>
      <c r="H213" s="4">
        <v>4.7</v>
      </c>
      <c r="I213" s="4">
        <v>-74.166667000000004</v>
      </c>
      <c r="J213" s="4">
        <v>2550</v>
      </c>
      <c r="K213" s="6" t="s">
        <v>446</v>
      </c>
      <c r="L213" s="6" t="s">
        <v>447</v>
      </c>
      <c r="M213" s="6">
        <f t="shared" si="19"/>
        <v>36784</v>
      </c>
      <c r="N213" s="4">
        <f t="shared" si="21"/>
        <v>2000</v>
      </c>
      <c r="O213" s="4">
        <f t="shared" si="22"/>
        <v>9</v>
      </c>
      <c r="P213" s="7">
        <f t="shared" si="23"/>
        <v>29</v>
      </c>
      <c r="Q213" s="14"/>
      <c r="R213" s="9"/>
      <c r="S213" s="15" t="s">
        <v>22</v>
      </c>
      <c r="T213" s="10"/>
      <c r="U213" s="10"/>
      <c r="V213" s="10"/>
      <c r="W213" s="10"/>
      <c r="X213" s="10"/>
    </row>
    <row r="214" spans="1:24" s="11" customFormat="1" ht="17.25" customHeight="1" x14ac:dyDescent="0.3">
      <c r="A214" s="4" t="str">
        <f t="shared" si="18"/>
        <v>Bogota_200010</v>
      </c>
      <c r="B214" s="15">
        <v>200010</v>
      </c>
      <c r="C214" s="4" t="str">
        <f t="shared" si="20"/>
        <v>BOG_01_200010</v>
      </c>
      <c r="D214" s="4" t="s">
        <v>18</v>
      </c>
      <c r="E214" s="17">
        <v>-80.75</v>
      </c>
      <c r="F214" s="17">
        <v>-11.39</v>
      </c>
      <c r="G214" s="18">
        <v>2.56</v>
      </c>
      <c r="H214" s="4">
        <v>4.7</v>
      </c>
      <c r="I214" s="4">
        <v>-74.166667000000004</v>
      </c>
      <c r="J214" s="4">
        <v>2550</v>
      </c>
      <c r="K214" s="6" t="s">
        <v>448</v>
      </c>
      <c r="L214" s="6" t="s">
        <v>449</v>
      </c>
      <c r="M214" s="6">
        <f t="shared" si="19"/>
        <v>36814</v>
      </c>
      <c r="N214" s="4">
        <f t="shared" si="21"/>
        <v>2000</v>
      </c>
      <c r="O214" s="4">
        <f t="shared" si="22"/>
        <v>10</v>
      </c>
      <c r="P214" s="7">
        <f t="shared" si="23"/>
        <v>30</v>
      </c>
      <c r="Q214" s="14"/>
      <c r="R214" s="9"/>
      <c r="S214" s="15" t="s">
        <v>22</v>
      </c>
      <c r="T214" s="10"/>
      <c r="U214" s="10"/>
      <c r="V214" s="10"/>
      <c r="W214" s="10"/>
      <c r="X214" s="10"/>
    </row>
    <row r="215" spans="1:24" s="11" customFormat="1" ht="17.25" customHeight="1" x14ac:dyDescent="0.3">
      <c r="A215" s="4" t="str">
        <f t="shared" si="18"/>
        <v>Bogota_200011</v>
      </c>
      <c r="B215" s="15">
        <v>200011</v>
      </c>
      <c r="C215" s="4" t="str">
        <f t="shared" si="20"/>
        <v>BOG_01_200011</v>
      </c>
      <c r="D215" s="4" t="s">
        <v>18</v>
      </c>
      <c r="E215" s="17">
        <v>-71.349999999999994</v>
      </c>
      <c r="F215" s="17">
        <v>-10.73</v>
      </c>
      <c r="G215" s="18">
        <v>2.6</v>
      </c>
      <c r="H215" s="4">
        <v>4.7</v>
      </c>
      <c r="I215" s="4">
        <v>-74.166667000000004</v>
      </c>
      <c r="J215" s="4">
        <v>2550</v>
      </c>
      <c r="K215" s="6" t="s">
        <v>450</v>
      </c>
      <c r="L215" s="6" t="s">
        <v>451</v>
      </c>
      <c r="M215" s="6">
        <f t="shared" si="19"/>
        <v>36845</v>
      </c>
      <c r="N215" s="4">
        <f t="shared" si="21"/>
        <v>2000</v>
      </c>
      <c r="O215" s="4">
        <f t="shared" si="22"/>
        <v>11</v>
      </c>
      <c r="P215" s="7">
        <f t="shared" si="23"/>
        <v>29</v>
      </c>
      <c r="Q215" s="14"/>
      <c r="R215" s="9"/>
      <c r="S215" s="15" t="s">
        <v>22</v>
      </c>
      <c r="T215" s="10"/>
      <c r="U215" s="10"/>
      <c r="V215" s="10"/>
      <c r="W215" s="10"/>
      <c r="X215" s="10"/>
    </row>
    <row r="216" spans="1:24" s="11" customFormat="1" ht="17.25" customHeight="1" x14ac:dyDescent="0.3">
      <c r="A216" s="4" t="str">
        <f t="shared" si="18"/>
        <v>Bogota_200012</v>
      </c>
      <c r="B216" s="15">
        <v>200012</v>
      </c>
      <c r="C216" s="4" t="str">
        <f t="shared" si="20"/>
        <v>BOG_01_200012</v>
      </c>
      <c r="D216" s="4" t="s">
        <v>18</v>
      </c>
      <c r="E216" s="17">
        <v>-22.05</v>
      </c>
      <c r="F216" s="17">
        <v>-4.37</v>
      </c>
      <c r="G216" s="18">
        <v>2.58</v>
      </c>
      <c r="H216" s="4">
        <v>4.7</v>
      </c>
      <c r="I216" s="4">
        <v>-74.166667000000004</v>
      </c>
      <c r="J216" s="4">
        <v>2550</v>
      </c>
      <c r="K216" s="6" t="s">
        <v>452</v>
      </c>
      <c r="L216" s="6" t="s">
        <v>453</v>
      </c>
      <c r="M216" s="6">
        <f t="shared" si="19"/>
        <v>36875</v>
      </c>
      <c r="N216" s="4">
        <f t="shared" si="21"/>
        <v>2000</v>
      </c>
      <c r="O216" s="4">
        <f t="shared" si="22"/>
        <v>12</v>
      </c>
      <c r="P216" s="7">
        <f t="shared" si="23"/>
        <v>30</v>
      </c>
      <c r="Q216" s="14"/>
      <c r="R216" s="9"/>
      <c r="S216" s="15" t="s">
        <v>22</v>
      </c>
      <c r="T216" s="10"/>
      <c r="U216" s="10"/>
      <c r="V216" s="10"/>
      <c r="W216" s="10"/>
      <c r="X216" s="10"/>
    </row>
    <row r="217" spans="1:24" s="11" customFormat="1" ht="17.25" customHeight="1" x14ac:dyDescent="0.3">
      <c r="A217" s="4" t="str">
        <f t="shared" si="18"/>
        <v>Bogota_20011</v>
      </c>
      <c r="B217" s="15">
        <v>200101</v>
      </c>
      <c r="C217" s="4" t="str">
        <f t="shared" si="20"/>
        <v>BOG_01_20011</v>
      </c>
      <c r="D217" s="4" t="s">
        <v>18</v>
      </c>
      <c r="E217" s="17">
        <v>-32.299999999999997</v>
      </c>
      <c r="F217" s="17">
        <v>-5.23</v>
      </c>
      <c r="G217" s="18">
        <v>2.09</v>
      </c>
      <c r="H217" s="4">
        <v>4.7</v>
      </c>
      <c r="I217" s="4">
        <v>-74.166667000000004</v>
      </c>
      <c r="J217" s="4">
        <v>2550</v>
      </c>
      <c r="K217" s="6" t="s">
        <v>454</v>
      </c>
      <c r="L217" s="6" t="s">
        <v>455</v>
      </c>
      <c r="M217" s="6">
        <f t="shared" si="19"/>
        <v>36906</v>
      </c>
      <c r="N217" s="4">
        <f t="shared" si="21"/>
        <v>2001</v>
      </c>
      <c r="O217" s="4">
        <f t="shared" si="22"/>
        <v>1</v>
      </c>
      <c r="P217" s="7">
        <f t="shared" si="23"/>
        <v>30</v>
      </c>
      <c r="Q217" s="14"/>
      <c r="R217" s="9"/>
      <c r="S217" s="15" t="s">
        <v>22</v>
      </c>
      <c r="T217" s="10"/>
      <c r="U217" s="10"/>
      <c r="V217" s="10"/>
      <c r="W217" s="10"/>
      <c r="X217" s="10"/>
    </row>
    <row r="218" spans="1:24" s="11" customFormat="1" ht="17.25" customHeight="1" x14ac:dyDescent="0.3">
      <c r="A218" s="4" t="str">
        <f t="shared" si="18"/>
        <v>Bogota_20012</v>
      </c>
      <c r="B218" s="15">
        <v>200102</v>
      </c>
      <c r="C218" s="4" t="str">
        <f t="shared" si="20"/>
        <v>BOG_01_20012</v>
      </c>
      <c r="D218" s="4" t="s">
        <v>18</v>
      </c>
      <c r="E218" s="17">
        <v>-12</v>
      </c>
      <c r="F218" s="17">
        <v>-2.88</v>
      </c>
      <c r="G218" s="18">
        <v>2.56</v>
      </c>
      <c r="H218" s="4">
        <v>4.7</v>
      </c>
      <c r="I218" s="4">
        <v>-74.166667000000004</v>
      </c>
      <c r="J218" s="4">
        <v>2550</v>
      </c>
      <c r="K218" s="6" t="s">
        <v>456</v>
      </c>
      <c r="L218" s="6" t="s">
        <v>457</v>
      </c>
      <c r="M218" s="6">
        <f t="shared" si="19"/>
        <v>36937</v>
      </c>
      <c r="N218" s="4">
        <f t="shared" si="21"/>
        <v>2001</v>
      </c>
      <c r="O218" s="4">
        <f t="shared" si="22"/>
        <v>2</v>
      </c>
      <c r="P218" s="7">
        <f t="shared" si="23"/>
        <v>27</v>
      </c>
      <c r="Q218" s="14"/>
      <c r="R218" s="9"/>
      <c r="S218" s="15" t="s">
        <v>22</v>
      </c>
      <c r="T218" s="10"/>
      <c r="U218" s="10"/>
      <c r="V218" s="10"/>
      <c r="W218" s="10"/>
      <c r="X218" s="10"/>
    </row>
    <row r="219" spans="1:24" s="11" customFormat="1" ht="17.25" customHeight="1" x14ac:dyDescent="0.3">
      <c r="A219" s="4" t="str">
        <f t="shared" si="18"/>
        <v>Bogota_20013</v>
      </c>
      <c r="B219" s="15">
        <v>200103</v>
      </c>
      <c r="C219" s="4" t="str">
        <f t="shared" si="20"/>
        <v>BOG_01_20013</v>
      </c>
      <c r="D219" s="4" t="s">
        <v>18</v>
      </c>
      <c r="E219" s="17">
        <v>-22.1</v>
      </c>
      <c r="F219" s="17">
        <v>-4.8</v>
      </c>
      <c r="G219" s="18">
        <v>2.0499999999999998</v>
      </c>
      <c r="H219" s="4">
        <v>4.7</v>
      </c>
      <c r="I219" s="4">
        <v>-74.166667000000004</v>
      </c>
      <c r="J219" s="4">
        <v>2550</v>
      </c>
      <c r="K219" s="6" t="s">
        <v>458</v>
      </c>
      <c r="L219" s="6" t="s">
        <v>459</v>
      </c>
      <c r="M219" s="6">
        <f t="shared" si="19"/>
        <v>36965</v>
      </c>
      <c r="N219" s="4">
        <f t="shared" si="21"/>
        <v>2001</v>
      </c>
      <c r="O219" s="4">
        <f t="shared" si="22"/>
        <v>3</v>
      </c>
      <c r="P219" s="7">
        <f t="shared" si="23"/>
        <v>30</v>
      </c>
      <c r="Q219" s="14"/>
      <c r="R219" s="9"/>
      <c r="S219" s="15" t="s">
        <v>22</v>
      </c>
      <c r="T219" s="10"/>
      <c r="U219" s="10"/>
      <c r="V219" s="10"/>
      <c r="W219" s="10"/>
      <c r="X219" s="10"/>
    </row>
    <row r="220" spans="1:24" s="11" customFormat="1" ht="17.25" customHeight="1" x14ac:dyDescent="0.3">
      <c r="A220" s="4" t="str">
        <f t="shared" si="18"/>
        <v>Bogota_20014</v>
      </c>
      <c r="B220" s="15">
        <v>200104</v>
      </c>
      <c r="C220" s="4" t="str">
        <f t="shared" si="20"/>
        <v>BOG_01_20014</v>
      </c>
      <c r="D220" s="4" t="s">
        <v>18</v>
      </c>
      <c r="E220" s="17">
        <v>-11.8</v>
      </c>
      <c r="F220" s="17">
        <v>-2.12</v>
      </c>
      <c r="G220" s="18">
        <v>1.94</v>
      </c>
      <c r="H220" s="4">
        <v>4.7</v>
      </c>
      <c r="I220" s="4">
        <v>-74.166667000000004</v>
      </c>
      <c r="J220" s="4">
        <v>2550</v>
      </c>
      <c r="K220" s="6" t="s">
        <v>460</v>
      </c>
      <c r="L220" s="6" t="s">
        <v>461</v>
      </c>
      <c r="M220" s="6">
        <f t="shared" si="19"/>
        <v>36996</v>
      </c>
      <c r="N220" s="4">
        <f t="shared" si="21"/>
        <v>2001</v>
      </c>
      <c r="O220" s="4">
        <f t="shared" si="22"/>
        <v>4</v>
      </c>
      <c r="P220" s="7">
        <f t="shared" si="23"/>
        <v>29</v>
      </c>
      <c r="Q220" s="14"/>
      <c r="R220" s="9"/>
      <c r="S220" s="15" t="s">
        <v>22</v>
      </c>
      <c r="T220" s="10"/>
      <c r="U220" s="10"/>
      <c r="V220" s="10"/>
      <c r="W220" s="10"/>
      <c r="X220" s="10"/>
    </row>
    <row r="221" spans="1:24" s="11" customFormat="1" ht="17.25" customHeight="1" x14ac:dyDescent="0.3">
      <c r="A221" s="4" t="str">
        <f t="shared" si="18"/>
        <v>Bogota_20015</v>
      </c>
      <c r="B221" s="15">
        <v>200105</v>
      </c>
      <c r="C221" s="4" t="str">
        <f t="shared" si="20"/>
        <v>BOG_01_20015</v>
      </c>
      <c r="D221" s="4" t="s">
        <v>18</v>
      </c>
      <c r="E221" s="16">
        <v>-90.4</v>
      </c>
      <c r="F221" s="16">
        <v>-11.48</v>
      </c>
      <c r="G221" s="15">
        <v>1.74</v>
      </c>
      <c r="H221" s="4">
        <v>4.7</v>
      </c>
      <c r="I221" s="4">
        <v>-74.166667000000004</v>
      </c>
      <c r="J221" s="4">
        <v>2550</v>
      </c>
      <c r="K221" s="6" t="s">
        <v>462</v>
      </c>
      <c r="L221" s="6" t="s">
        <v>463</v>
      </c>
      <c r="M221" s="6">
        <f t="shared" si="19"/>
        <v>37026</v>
      </c>
      <c r="N221" s="4">
        <f t="shared" si="21"/>
        <v>2001</v>
      </c>
      <c r="O221" s="4">
        <f t="shared" si="22"/>
        <v>5</v>
      </c>
      <c r="P221" s="7">
        <f t="shared" si="23"/>
        <v>30</v>
      </c>
      <c r="Q221" s="14"/>
      <c r="R221" s="9"/>
      <c r="S221" s="15" t="s">
        <v>22</v>
      </c>
      <c r="T221" s="10"/>
      <c r="U221" s="10"/>
      <c r="V221" s="10"/>
      <c r="W221" s="10"/>
      <c r="X221" s="10"/>
    </row>
    <row r="222" spans="1:24" s="11" customFormat="1" ht="17.25" customHeight="1" x14ac:dyDescent="0.3">
      <c r="A222" s="4" t="str">
        <f t="shared" si="18"/>
        <v>Bogota_20016</v>
      </c>
      <c r="B222" s="15">
        <v>200106</v>
      </c>
      <c r="C222" s="4" t="str">
        <f t="shared" si="20"/>
        <v>BOG_01_20016</v>
      </c>
      <c r="D222" s="4" t="s">
        <v>18</v>
      </c>
      <c r="E222" s="16">
        <v>-86.5</v>
      </c>
      <c r="F222" s="16">
        <v>-11.01</v>
      </c>
      <c r="G222" s="15">
        <v>2.19</v>
      </c>
      <c r="H222" s="4">
        <v>4.7</v>
      </c>
      <c r="I222" s="4">
        <v>-74.166667000000004</v>
      </c>
      <c r="J222" s="4">
        <v>2550</v>
      </c>
      <c r="K222" s="6" t="s">
        <v>464</v>
      </c>
      <c r="L222" s="6" t="s">
        <v>465</v>
      </c>
      <c r="M222" s="6">
        <f t="shared" si="19"/>
        <v>37057</v>
      </c>
      <c r="N222" s="4">
        <f t="shared" si="21"/>
        <v>2001</v>
      </c>
      <c r="O222" s="4">
        <f t="shared" si="22"/>
        <v>6</v>
      </c>
      <c r="P222" s="7">
        <f t="shared" si="23"/>
        <v>29</v>
      </c>
      <c r="Q222" s="14"/>
      <c r="R222" s="9"/>
      <c r="S222" s="15" t="s">
        <v>22</v>
      </c>
      <c r="T222" s="10"/>
      <c r="U222" s="10"/>
      <c r="V222" s="10"/>
      <c r="W222" s="10"/>
      <c r="X222" s="10"/>
    </row>
    <row r="223" spans="1:24" s="11" customFormat="1" ht="17.25" customHeight="1" x14ac:dyDescent="0.3">
      <c r="A223" s="4" t="str">
        <f t="shared" si="18"/>
        <v>Bogota_20019</v>
      </c>
      <c r="B223" s="15">
        <v>200109</v>
      </c>
      <c r="C223" s="4" t="str">
        <f t="shared" si="20"/>
        <v>BOG_01_20019</v>
      </c>
      <c r="D223" s="4" t="s">
        <v>18</v>
      </c>
      <c r="E223" s="17">
        <v>-34.799999999999997</v>
      </c>
      <c r="F223" s="17">
        <v>-5.71</v>
      </c>
      <c r="G223" s="18">
        <v>2.76</v>
      </c>
      <c r="H223" s="4">
        <v>4.7</v>
      </c>
      <c r="I223" s="4">
        <v>-74.166667000000004</v>
      </c>
      <c r="J223" s="4">
        <v>2550</v>
      </c>
      <c r="K223" s="6" t="s">
        <v>466</v>
      </c>
      <c r="L223" s="6" t="s">
        <v>467</v>
      </c>
      <c r="M223" s="6">
        <f t="shared" si="19"/>
        <v>37149</v>
      </c>
      <c r="N223" s="4">
        <f t="shared" si="21"/>
        <v>2001</v>
      </c>
      <c r="O223" s="4">
        <f t="shared" si="22"/>
        <v>9</v>
      </c>
      <c r="P223" s="7">
        <f t="shared" si="23"/>
        <v>29</v>
      </c>
      <c r="Q223" s="14"/>
      <c r="R223" s="9"/>
      <c r="S223" s="15" t="s">
        <v>22</v>
      </c>
      <c r="T223" s="10"/>
      <c r="U223" s="10"/>
      <c r="V223" s="10"/>
      <c r="W223" s="10"/>
      <c r="X223" s="10"/>
    </row>
    <row r="224" spans="1:24" s="11" customFormat="1" ht="17.25" customHeight="1" x14ac:dyDescent="0.3">
      <c r="A224" s="4" t="str">
        <f t="shared" si="18"/>
        <v>Bogota_200110</v>
      </c>
      <c r="B224" s="15">
        <v>200110</v>
      </c>
      <c r="C224" s="4" t="str">
        <f t="shared" si="20"/>
        <v>BOG_01_200110</v>
      </c>
      <c r="D224" s="4" t="s">
        <v>18</v>
      </c>
      <c r="E224" s="17">
        <v>-43.3</v>
      </c>
      <c r="F224" s="17">
        <v>-7.26</v>
      </c>
      <c r="G224" s="18">
        <v>2.42</v>
      </c>
      <c r="H224" s="4">
        <v>4.7</v>
      </c>
      <c r="I224" s="4">
        <v>-74.166667000000004</v>
      </c>
      <c r="J224" s="4">
        <v>2550</v>
      </c>
      <c r="K224" s="6" t="s">
        <v>468</v>
      </c>
      <c r="L224" s="6" t="s">
        <v>469</v>
      </c>
      <c r="M224" s="6">
        <f t="shared" si="19"/>
        <v>37179</v>
      </c>
      <c r="N224" s="4">
        <f t="shared" si="21"/>
        <v>2001</v>
      </c>
      <c r="O224" s="4">
        <f t="shared" si="22"/>
        <v>10</v>
      </c>
      <c r="P224" s="7">
        <f t="shared" si="23"/>
        <v>30</v>
      </c>
      <c r="Q224" s="14"/>
      <c r="R224" s="9"/>
      <c r="S224" s="15" t="s">
        <v>22</v>
      </c>
      <c r="T224" s="10"/>
      <c r="U224" s="10"/>
      <c r="V224" s="10"/>
      <c r="W224" s="10"/>
      <c r="X224" s="10"/>
    </row>
    <row r="225" spans="1:24" s="11" customFormat="1" ht="17.25" customHeight="1" x14ac:dyDescent="0.3">
      <c r="A225" s="4" t="str">
        <f t="shared" si="18"/>
        <v>Bogota_200111</v>
      </c>
      <c r="B225" s="15">
        <v>200111</v>
      </c>
      <c r="C225" s="4" t="str">
        <f t="shared" si="20"/>
        <v>BOG_01_200111</v>
      </c>
      <c r="D225" s="4" t="s">
        <v>18</v>
      </c>
      <c r="E225" s="17">
        <v>-45.7</v>
      </c>
      <c r="F225" s="17">
        <v>-7.37</v>
      </c>
      <c r="G225" s="18">
        <v>2.31</v>
      </c>
      <c r="H225" s="4">
        <v>4.7</v>
      </c>
      <c r="I225" s="4">
        <v>-74.166667000000004</v>
      </c>
      <c r="J225" s="4">
        <v>2550</v>
      </c>
      <c r="K225" s="6" t="s">
        <v>470</v>
      </c>
      <c r="L225" s="6" t="s">
        <v>471</v>
      </c>
      <c r="M225" s="6">
        <f t="shared" si="19"/>
        <v>37210</v>
      </c>
      <c r="N225" s="4">
        <f t="shared" si="21"/>
        <v>2001</v>
      </c>
      <c r="O225" s="4">
        <f t="shared" si="22"/>
        <v>11</v>
      </c>
      <c r="P225" s="7">
        <f t="shared" si="23"/>
        <v>29</v>
      </c>
      <c r="Q225" s="14"/>
      <c r="R225" s="9"/>
      <c r="S225" s="15" t="s">
        <v>22</v>
      </c>
      <c r="T225" s="10"/>
      <c r="U225" s="10"/>
      <c r="V225" s="10"/>
      <c r="W225" s="10"/>
      <c r="X225" s="10"/>
    </row>
    <row r="226" spans="1:24" s="11" customFormat="1" ht="17.25" customHeight="1" x14ac:dyDescent="0.3">
      <c r="A226" s="4" t="str">
        <f t="shared" si="18"/>
        <v>Bogota_200112</v>
      </c>
      <c r="B226" s="15">
        <v>200112</v>
      </c>
      <c r="C226" s="4" t="str">
        <f t="shared" si="20"/>
        <v>BOG_01_200112</v>
      </c>
      <c r="D226" s="4" t="s">
        <v>18</v>
      </c>
      <c r="E226" s="17">
        <v>-27.4</v>
      </c>
      <c r="F226" s="17">
        <v>-5.36</v>
      </c>
      <c r="G226" s="18">
        <v>1.49</v>
      </c>
      <c r="H226" s="4">
        <v>4.7</v>
      </c>
      <c r="I226" s="4">
        <v>-74.166667000000004</v>
      </c>
      <c r="J226" s="4">
        <v>2550</v>
      </c>
      <c r="K226" s="6" t="s">
        <v>472</v>
      </c>
      <c r="L226" s="6" t="s">
        <v>473</v>
      </c>
      <c r="M226" s="6">
        <f t="shared" si="19"/>
        <v>37240</v>
      </c>
      <c r="N226" s="4">
        <f t="shared" si="21"/>
        <v>2001</v>
      </c>
      <c r="O226" s="4">
        <f t="shared" si="22"/>
        <v>12</v>
      </c>
      <c r="P226" s="7">
        <f t="shared" si="23"/>
        <v>30</v>
      </c>
      <c r="Q226" s="14"/>
      <c r="R226" s="9"/>
      <c r="S226" s="15" t="s">
        <v>22</v>
      </c>
      <c r="T226" s="10"/>
      <c r="U226" s="10"/>
      <c r="V226" s="10"/>
      <c r="W226" s="10"/>
      <c r="X226" s="10"/>
    </row>
    <row r="227" spans="1:24" s="11" customFormat="1" ht="17.25" customHeight="1" x14ac:dyDescent="0.3">
      <c r="A227" s="4" t="str">
        <f t="shared" si="18"/>
        <v>Bogota_20021</v>
      </c>
      <c r="B227" s="15">
        <v>200201</v>
      </c>
      <c r="C227" s="4" t="str">
        <f t="shared" si="20"/>
        <v>BOG_01_20021</v>
      </c>
      <c r="D227" s="4" t="s">
        <v>18</v>
      </c>
      <c r="E227" s="17">
        <v>-5</v>
      </c>
      <c r="F227" s="17">
        <v>-2.7</v>
      </c>
      <c r="G227" s="18">
        <v>2.33</v>
      </c>
      <c r="H227" s="4">
        <v>4.7</v>
      </c>
      <c r="I227" s="4">
        <v>-74.166667000000004</v>
      </c>
      <c r="J227" s="4">
        <v>2550</v>
      </c>
      <c r="K227" s="6" t="s">
        <v>474</v>
      </c>
      <c r="L227" s="6" t="s">
        <v>475</v>
      </c>
      <c r="M227" s="6">
        <f t="shared" si="19"/>
        <v>37271</v>
      </c>
      <c r="N227" s="4">
        <f t="shared" si="21"/>
        <v>2002</v>
      </c>
      <c r="O227" s="4">
        <f t="shared" si="22"/>
        <v>1</v>
      </c>
      <c r="P227" s="7">
        <f t="shared" si="23"/>
        <v>30</v>
      </c>
      <c r="Q227" s="14"/>
      <c r="R227" s="9"/>
      <c r="S227" s="15" t="s">
        <v>22</v>
      </c>
      <c r="T227" s="10"/>
      <c r="U227" s="10"/>
      <c r="V227" s="10"/>
      <c r="W227" s="10"/>
      <c r="X227" s="10"/>
    </row>
    <row r="228" spans="1:24" s="11" customFormat="1" ht="17.25" customHeight="1" x14ac:dyDescent="0.3">
      <c r="A228" s="4" t="str">
        <f t="shared" si="18"/>
        <v>Bogota_20022</v>
      </c>
      <c r="B228" s="15">
        <v>200202</v>
      </c>
      <c r="C228" s="4" t="str">
        <f t="shared" si="20"/>
        <v>BOG_01_20022</v>
      </c>
      <c r="D228" s="4" t="s">
        <v>18</v>
      </c>
      <c r="E228" s="17">
        <v>0.85</v>
      </c>
      <c r="F228" s="17">
        <v>-1.41</v>
      </c>
      <c r="G228" s="18">
        <v>1.75</v>
      </c>
      <c r="H228" s="4">
        <v>4.7</v>
      </c>
      <c r="I228" s="4">
        <v>-74.166667000000004</v>
      </c>
      <c r="J228" s="4">
        <v>2550</v>
      </c>
      <c r="K228" s="6" t="s">
        <v>476</v>
      </c>
      <c r="L228" s="6" t="s">
        <v>477</v>
      </c>
      <c r="M228" s="6">
        <f t="shared" si="19"/>
        <v>37302</v>
      </c>
      <c r="N228" s="4">
        <f t="shared" si="21"/>
        <v>2002</v>
      </c>
      <c r="O228" s="4">
        <f t="shared" si="22"/>
        <v>2</v>
      </c>
      <c r="P228" s="7">
        <f t="shared" si="23"/>
        <v>27</v>
      </c>
      <c r="Q228" s="14"/>
      <c r="R228" s="9"/>
      <c r="S228" s="15" t="s">
        <v>22</v>
      </c>
      <c r="T228" s="10"/>
      <c r="U228" s="10"/>
      <c r="V228" s="10"/>
      <c r="W228" s="10"/>
      <c r="X228" s="10"/>
    </row>
    <row r="229" spans="1:24" s="11" customFormat="1" ht="17.25" customHeight="1" x14ac:dyDescent="0.3">
      <c r="A229" s="4" t="str">
        <f t="shared" si="18"/>
        <v>Bogota_20023</v>
      </c>
      <c r="B229" s="15">
        <v>200203</v>
      </c>
      <c r="C229" s="4" t="str">
        <f t="shared" si="20"/>
        <v>BOG_01_20023</v>
      </c>
      <c r="D229" s="4" t="s">
        <v>18</v>
      </c>
      <c r="E229" s="17">
        <v>-50.1</v>
      </c>
      <c r="F229" s="17">
        <v>-7.67</v>
      </c>
      <c r="G229" s="18">
        <v>1.82</v>
      </c>
      <c r="H229" s="4">
        <v>4.7</v>
      </c>
      <c r="I229" s="4">
        <v>-74.166667000000004</v>
      </c>
      <c r="J229" s="4">
        <v>2550</v>
      </c>
      <c r="K229" s="6" t="s">
        <v>478</v>
      </c>
      <c r="L229" s="6" t="s">
        <v>479</v>
      </c>
      <c r="M229" s="6">
        <f t="shared" si="19"/>
        <v>37330</v>
      </c>
      <c r="N229" s="4">
        <f t="shared" si="21"/>
        <v>2002</v>
      </c>
      <c r="O229" s="4">
        <f t="shared" si="22"/>
        <v>3</v>
      </c>
      <c r="P229" s="7">
        <f t="shared" si="23"/>
        <v>30</v>
      </c>
      <c r="Q229" s="14"/>
      <c r="R229" s="9"/>
      <c r="S229" s="15" t="s">
        <v>22</v>
      </c>
      <c r="T229" s="10"/>
      <c r="U229" s="10"/>
      <c r="V229" s="10"/>
      <c r="W229" s="10"/>
      <c r="X229" s="10"/>
    </row>
    <row r="230" spans="1:24" s="11" customFormat="1" ht="17.25" customHeight="1" x14ac:dyDescent="0.3">
      <c r="A230" s="4" t="str">
        <f t="shared" si="18"/>
        <v>Bogota_200211</v>
      </c>
      <c r="B230" s="15">
        <v>200211</v>
      </c>
      <c r="C230" s="4" t="str">
        <f t="shared" si="20"/>
        <v>BOG_01_200211</v>
      </c>
      <c r="D230" s="4" t="s">
        <v>18</v>
      </c>
      <c r="E230" s="17">
        <v>-70.900000000000006</v>
      </c>
      <c r="F230" s="17">
        <v>-9.82</v>
      </c>
      <c r="G230" s="18"/>
      <c r="H230" s="4">
        <v>4.7</v>
      </c>
      <c r="I230" s="4">
        <v>-74.166667000000004</v>
      </c>
      <c r="J230" s="4">
        <v>2550</v>
      </c>
      <c r="K230" s="6" t="s">
        <v>480</v>
      </c>
      <c r="L230" s="6" t="s">
        <v>481</v>
      </c>
      <c r="M230" s="6">
        <f t="shared" si="19"/>
        <v>37575</v>
      </c>
      <c r="N230" s="4">
        <f t="shared" si="21"/>
        <v>2002</v>
      </c>
      <c r="O230" s="4">
        <f t="shared" si="22"/>
        <v>11</v>
      </c>
      <c r="P230" s="7">
        <f t="shared" si="23"/>
        <v>29</v>
      </c>
      <c r="Q230" s="14"/>
      <c r="R230" s="9"/>
      <c r="S230" s="15" t="s">
        <v>22</v>
      </c>
      <c r="T230" s="10"/>
      <c r="U230" s="10"/>
      <c r="V230" s="10"/>
      <c r="W230" s="10"/>
      <c r="X230" s="10"/>
    </row>
    <row r="231" spans="1:24" s="11" customFormat="1" ht="17.25" customHeight="1" x14ac:dyDescent="0.3">
      <c r="A231" s="4" t="str">
        <f t="shared" si="18"/>
        <v>Bogota_200212</v>
      </c>
      <c r="B231" s="15">
        <v>200212</v>
      </c>
      <c r="C231" s="4" t="str">
        <f t="shared" si="20"/>
        <v>BOG_01_200212</v>
      </c>
      <c r="D231" s="4" t="s">
        <v>18</v>
      </c>
      <c r="E231" s="16">
        <v>-69.400000000000006</v>
      </c>
      <c r="F231" s="16">
        <v>-9.27</v>
      </c>
      <c r="G231" s="15"/>
      <c r="H231" s="4">
        <v>4.7</v>
      </c>
      <c r="I231" s="4">
        <v>-74.166667000000004</v>
      </c>
      <c r="J231" s="4">
        <v>2550</v>
      </c>
      <c r="K231" s="6" t="s">
        <v>482</v>
      </c>
      <c r="L231" s="6" t="s">
        <v>483</v>
      </c>
      <c r="M231" s="6">
        <f t="shared" si="19"/>
        <v>37605</v>
      </c>
      <c r="N231" s="4">
        <f t="shared" si="21"/>
        <v>2002</v>
      </c>
      <c r="O231" s="4">
        <f t="shared" si="22"/>
        <v>12</v>
      </c>
      <c r="P231" s="7">
        <f t="shared" si="23"/>
        <v>30</v>
      </c>
      <c r="Q231" s="14"/>
      <c r="R231" s="9"/>
      <c r="S231" s="15" t="s">
        <v>22</v>
      </c>
      <c r="T231" s="10"/>
      <c r="U231" s="10"/>
      <c r="V231" s="10"/>
      <c r="W231" s="10"/>
      <c r="X231" s="10"/>
    </row>
    <row r="232" spans="1:24" s="11" customFormat="1" ht="17.25" customHeight="1" x14ac:dyDescent="0.3">
      <c r="A232" s="4" t="str">
        <f t="shared" si="18"/>
        <v>Bogota_20032</v>
      </c>
      <c r="B232" s="15">
        <v>200302</v>
      </c>
      <c r="C232" s="4" t="str">
        <f t="shared" si="20"/>
        <v>BOG_01_20032</v>
      </c>
      <c r="D232" s="4" t="s">
        <v>18</v>
      </c>
      <c r="E232" s="17">
        <v>-13.5</v>
      </c>
      <c r="F232" s="17">
        <v>-3.8</v>
      </c>
      <c r="G232" s="18">
        <v>2.35</v>
      </c>
      <c r="H232" s="4">
        <v>4.7</v>
      </c>
      <c r="I232" s="4">
        <v>-74.166667000000004</v>
      </c>
      <c r="J232" s="4">
        <v>2550</v>
      </c>
      <c r="K232" s="6" t="s">
        <v>484</v>
      </c>
      <c r="L232" s="6" t="s">
        <v>485</v>
      </c>
      <c r="M232" s="6">
        <f t="shared" si="19"/>
        <v>37667</v>
      </c>
      <c r="N232" s="4">
        <f t="shared" si="21"/>
        <v>2003</v>
      </c>
      <c r="O232" s="4">
        <f t="shared" si="22"/>
        <v>2</v>
      </c>
      <c r="P232" s="7">
        <f t="shared" si="23"/>
        <v>27</v>
      </c>
      <c r="Q232" s="14"/>
      <c r="R232" s="9"/>
      <c r="S232" s="15" t="s">
        <v>22</v>
      </c>
      <c r="T232" s="10"/>
      <c r="U232" s="10"/>
      <c r="V232" s="10"/>
      <c r="W232" s="10"/>
      <c r="X232" s="10"/>
    </row>
    <row r="233" spans="1:24" s="11" customFormat="1" ht="17.25" customHeight="1" x14ac:dyDescent="0.3">
      <c r="A233" s="4" t="str">
        <f t="shared" si="18"/>
        <v>Bogota_20034</v>
      </c>
      <c r="B233" s="15">
        <v>200304</v>
      </c>
      <c r="C233" s="4" t="str">
        <f t="shared" si="20"/>
        <v>BOG_01_20034</v>
      </c>
      <c r="D233" s="4" t="s">
        <v>18</v>
      </c>
      <c r="E233" s="17">
        <v>-134.5</v>
      </c>
      <c r="F233" s="17">
        <v>-18.28</v>
      </c>
      <c r="G233" s="18">
        <v>2.27</v>
      </c>
      <c r="H233" s="4">
        <v>4.7</v>
      </c>
      <c r="I233" s="4">
        <v>-74.166667000000004</v>
      </c>
      <c r="J233" s="4">
        <v>2550</v>
      </c>
      <c r="K233" s="6" t="s">
        <v>486</v>
      </c>
      <c r="L233" s="6" t="s">
        <v>487</v>
      </c>
      <c r="M233" s="6">
        <f t="shared" si="19"/>
        <v>37726</v>
      </c>
      <c r="N233" s="4">
        <f t="shared" si="21"/>
        <v>2003</v>
      </c>
      <c r="O233" s="4">
        <f t="shared" si="22"/>
        <v>4</v>
      </c>
      <c r="P233" s="7">
        <f t="shared" si="23"/>
        <v>29</v>
      </c>
      <c r="Q233" s="14"/>
      <c r="R233" s="9"/>
      <c r="S233" s="15" t="s">
        <v>22</v>
      </c>
      <c r="T233" s="10"/>
      <c r="U233" s="10"/>
      <c r="V233" s="10"/>
      <c r="W233" s="10"/>
      <c r="X233" s="10"/>
    </row>
    <row r="234" spans="1:24" s="11" customFormat="1" ht="17.25" customHeight="1" x14ac:dyDescent="0.3">
      <c r="A234" s="4" t="str">
        <f t="shared" si="18"/>
        <v>Bogota_20035</v>
      </c>
      <c r="B234" s="15">
        <v>200305</v>
      </c>
      <c r="C234" s="4" t="str">
        <f t="shared" si="20"/>
        <v>BOG_01_20035</v>
      </c>
      <c r="D234" s="4" t="s">
        <v>18</v>
      </c>
      <c r="E234" s="17">
        <v>-117.8</v>
      </c>
      <c r="F234" s="17">
        <v>-15.39</v>
      </c>
      <c r="G234" s="18">
        <v>1.84</v>
      </c>
      <c r="H234" s="4">
        <v>4.7</v>
      </c>
      <c r="I234" s="4">
        <v>-74.166667000000004</v>
      </c>
      <c r="J234" s="4">
        <v>2550</v>
      </c>
      <c r="K234" s="6" t="s">
        <v>488</v>
      </c>
      <c r="L234" s="6" t="s">
        <v>489</v>
      </c>
      <c r="M234" s="6">
        <f t="shared" si="19"/>
        <v>37756</v>
      </c>
      <c r="N234" s="4">
        <f t="shared" si="21"/>
        <v>2003</v>
      </c>
      <c r="O234" s="4">
        <f t="shared" si="22"/>
        <v>5</v>
      </c>
      <c r="P234" s="7">
        <f t="shared" si="23"/>
        <v>30</v>
      </c>
      <c r="Q234" s="14"/>
      <c r="R234" s="9"/>
      <c r="S234" s="15" t="s">
        <v>22</v>
      </c>
      <c r="T234" s="10"/>
      <c r="U234" s="10"/>
      <c r="V234" s="10"/>
      <c r="W234" s="10"/>
      <c r="X234" s="10"/>
    </row>
    <row r="235" spans="1:24" s="11" customFormat="1" ht="17.25" customHeight="1" x14ac:dyDescent="0.3">
      <c r="A235" s="4" t="str">
        <f t="shared" si="18"/>
        <v>Bogota_20036</v>
      </c>
      <c r="B235" s="15">
        <v>200306</v>
      </c>
      <c r="C235" s="4" t="str">
        <f t="shared" si="20"/>
        <v>BOG_01_20036</v>
      </c>
      <c r="D235" s="4" t="s">
        <v>18</v>
      </c>
      <c r="E235" s="17">
        <v>-106.4</v>
      </c>
      <c r="F235" s="17">
        <v>-14.19</v>
      </c>
      <c r="G235" s="18"/>
      <c r="H235" s="4">
        <v>4.7</v>
      </c>
      <c r="I235" s="4">
        <v>-74.166667000000004</v>
      </c>
      <c r="J235" s="4">
        <v>2550</v>
      </c>
      <c r="K235" s="6" t="s">
        <v>490</v>
      </c>
      <c r="L235" s="6" t="s">
        <v>491</v>
      </c>
      <c r="M235" s="6">
        <f t="shared" si="19"/>
        <v>37787</v>
      </c>
      <c r="N235" s="4">
        <f t="shared" si="21"/>
        <v>2003</v>
      </c>
      <c r="O235" s="4">
        <f t="shared" si="22"/>
        <v>6</v>
      </c>
      <c r="P235" s="7">
        <f t="shared" si="23"/>
        <v>29</v>
      </c>
      <c r="Q235" s="14"/>
      <c r="R235" s="9"/>
      <c r="S235" s="15" t="s">
        <v>22</v>
      </c>
      <c r="T235" s="10"/>
      <c r="U235" s="10"/>
      <c r="V235" s="10"/>
      <c r="W235" s="10"/>
      <c r="X235" s="10"/>
    </row>
    <row r="236" spans="1:24" s="11" customFormat="1" ht="17.25" customHeight="1" x14ac:dyDescent="0.3">
      <c r="A236" s="4" t="str">
        <f t="shared" si="18"/>
        <v>Bogota_20037</v>
      </c>
      <c r="B236" s="15">
        <v>200307</v>
      </c>
      <c r="C236" s="4" t="str">
        <f t="shared" si="20"/>
        <v>BOG_01_20037</v>
      </c>
      <c r="D236" s="4" t="s">
        <v>18</v>
      </c>
      <c r="E236" s="17">
        <v>-90.7</v>
      </c>
      <c r="F236" s="17">
        <v>-12.19</v>
      </c>
      <c r="G236" s="18">
        <v>1.82</v>
      </c>
      <c r="H236" s="4">
        <v>4.7</v>
      </c>
      <c r="I236" s="4">
        <v>-74.166667000000004</v>
      </c>
      <c r="J236" s="4">
        <v>2550</v>
      </c>
      <c r="K236" s="6" t="s">
        <v>492</v>
      </c>
      <c r="L236" s="6" t="s">
        <v>493</v>
      </c>
      <c r="M236" s="6">
        <f t="shared" si="19"/>
        <v>37817</v>
      </c>
      <c r="N236" s="4">
        <f t="shared" si="21"/>
        <v>2003</v>
      </c>
      <c r="O236" s="4">
        <f t="shared" si="22"/>
        <v>7</v>
      </c>
      <c r="P236" s="7">
        <f t="shared" si="23"/>
        <v>30</v>
      </c>
      <c r="Q236" s="14"/>
      <c r="R236" s="9"/>
      <c r="S236" s="15" t="s">
        <v>22</v>
      </c>
      <c r="T236" s="10"/>
      <c r="U236" s="10"/>
      <c r="V236" s="10"/>
      <c r="W236" s="10"/>
      <c r="X236" s="10"/>
    </row>
    <row r="237" spans="1:24" s="11" customFormat="1" ht="17.25" customHeight="1" x14ac:dyDescent="0.3">
      <c r="A237" s="4" t="str">
        <f t="shared" si="18"/>
        <v>Bogota_20038</v>
      </c>
      <c r="B237" s="15">
        <v>200308</v>
      </c>
      <c r="C237" s="4" t="str">
        <f t="shared" si="20"/>
        <v>BOG_01_20038</v>
      </c>
      <c r="D237" s="4" t="s">
        <v>18</v>
      </c>
      <c r="E237" s="17">
        <v>-85.7</v>
      </c>
      <c r="F237" s="17">
        <v>-11.83</v>
      </c>
      <c r="G237" s="18">
        <v>2.12</v>
      </c>
      <c r="H237" s="4">
        <v>4.7</v>
      </c>
      <c r="I237" s="4">
        <v>-74.166667000000004</v>
      </c>
      <c r="J237" s="4">
        <v>2550</v>
      </c>
      <c r="K237" s="6" t="s">
        <v>494</v>
      </c>
      <c r="L237" s="6" t="s">
        <v>495</v>
      </c>
      <c r="M237" s="6">
        <f t="shared" si="19"/>
        <v>37848</v>
      </c>
      <c r="N237" s="4">
        <f t="shared" si="21"/>
        <v>2003</v>
      </c>
      <c r="O237" s="4">
        <f t="shared" si="22"/>
        <v>8</v>
      </c>
      <c r="P237" s="7">
        <f t="shared" si="23"/>
        <v>30</v>
      </c>
      <c r="Q237" s="14"/>
      <c r="R237" s="9"/>
      <c r="S237" s="15" t="s">
        <v>22</v>
      </c>
      <c r="T237" s="10"/>
      <c r="U237" s="10"/>
      <c r="V237" s="10"/>
      <c r="W237" s="10"/>
      <c r="X237" s="10"/>
    </row>
    <row r="238" spans="1:24" s="11" customFormat="1" ht="17.25" customHeight="1" x14ac:dyDescent="0.3">
      <c r="A238" s="4" t="str">
        <f t="shared" si="18"/>
        <v>Bogota_200312</v>
      </c>
      <c r="B238" s="15">
        <v>200312</v>
      </c>
      <c r="C238" s="4" t="str">
        <f t="shared" si="20"/>
        <v>BOG_01_200312</v>
      </c>
      <c r="D238" s="4" t="s">
        <v>18</v>
      </c>
      <c r="E238" s="17">
        <v>-104</v>
      </c>
      <c r="F238" s="17">
        <v>-14.65</v>
      </c>
      <c r="G238" s="18">
        <v>2.04</v>
      </c>
      <c r="H238" s="4">
        <v>4.7</v>
      </c>
      <c r="I238" s="4">
        <v>-74.166667000000004</v>
      </c>
      <c r="J238" s="4">
        <v>2550</v>
      </c>
      <c r="K238" s="6" t="s">
        <v>496</v>
      </c>
      <c r="L238" s="6" t="s">
        <v>497</v>
      </c>
      <c r="M238" s="6">
        <f t="shared" si="19"/>
        <v>37970</v>
      </c>
      <c r="N238" s="4">
        <f t="shared" si="21"/>
        <v>2003</v>
      </c>
      <c r="O238" s="4">
        <f t="shared" si="22"/>
        <v>12</v>
      </c>
      <c r="P238" s="7">
        <f t="shared" si="23"/>
        <v>30</v>
      </c>
      <c r="Q238" s="14"/>
      <c r="R238" s="9"/>
      <c r="S238" s="15" t="s">
        <v>22</v>
      </c>
      <c r="T238" s="10"/>
      <c r="U238" s="10"/>
      <c r="V238" s="10"/>
      <c r="W238" s="10"/>
      <c r="X238" s="10"/>
    </row>
    <row r="239" spans="1:24" s="11" customFormat="1" ht="17.25" customHeight="1" x14ac:dyDescent="0.3">
      <c r="A239" s="4" t="str">
        <f t="shared" si="18"/>
        <v>Bogota_20041</v>
      </c>
      <c r="B239" s="15">
        <v>200401</v>
      </c>
      <c r="C239" s="4" t="str">
        <f t="shared" si="20"/>
        <v>BOG_01_20041</v>
      </c>
      <c r="D239" s="4" t="s">
        <v>18</v>
      </c>
      <c r="E239" s="17">
        <v>-11.6</v>
      </c>
      <c r="F239" s="17">
        <v>-3.45</v>
      </c>
      <c r="G239" s="18">
        <v>2.06</v>
      </c>
      <c r="H239" s="4">
        <v>4.7</v>
      </c>
      <c r="I239" s="4">
        <v>-74.166667000000004</v>
      </c>
      <c r="J239" s="4">
        <v>2550</v>
      </c>
      <c r="K239" s="6" t="s">
        <v>498</v>
      </c>
      <c r="L239" s="6" t="s">
        <v>499</v>
      </c>
      <c r="M239" s="6">
        <f t="shared" si="19"/>
        <v>38001</v>
      </c>
      <c r="N239" s="4">
        <f t="shared" si="21"/>
        <v>2004</v>
      </c>
      <c r="O239" s="4">
        <f t="shared" si="22"/>
        <v>1</v>
      </c>
      <c r="P239" s="7">
        <f t="shared" si="23"/>
        <v>30</v>
      </c>
      <c r="Q239" s="14"/>
      <c r="R239" s="9"/>
      <c r="S239" s="15" t="s">
        <v>22</v>
      </c>
      <c r="T239" s="10"/>
      <c r="U239" s="10"/>
      <c r="V239" s="10"/>
      <c r="W239" s="10"/>
      <c r="X239" s="10"/>
    </row>
    <row r="240" spans="1:24" s="11" customFormat="1" ht="17.25" customHeight="1" x14ac:dyDescent="0.3">
      <c r="A240" s="4" t="str">
        <f t="shared" si="18"/>
        <v>Bogota_20042</v>
      </c>
      <c r="B240" s="15">
        <v>200402</v>
      </c>
      <c r="C240" s="4" t="str">
        <f t="shared" si="20"/>
        <v>BOG_01_20042</v>
      </c>
      <c r="D240" s="4" t="s">
        <v>18</v>
      </c>
      <c r="E240" s="17">
        <v>-9.8000000000000007</v>
      </c>
      <c r="F240" s="17">
        <v>-3.36</v>
      </c>
      <c r="G240" s="18">
        <v>2.52</v>
      </c>
      <c r="H240" s="4">
        <v>4.7</v>
      </c>
      <c r="I240" s="4">
        <v>-74.166667000000004</v>
      </c>
      <c r="J240" s="4">
        <v>2550</v>
      </c>
      <c r="K240" s="6" t="s">
        <v>500</v>
      </c>
      <c r="L240" s="6" t="s">
        <v>501</v>
      </c>
      <c r="M240" s="6">
        <f t="shared" si="19"/>
        <v>38032</v>
      </c>
      <c r="N240" s="4">
        <f t="shared" si="21"/>
        <v>2004</v>
      </c>
      <c r="O240" s="4">
        <f t="shared" si="22"/>
        <v>2</v>
      </c>
      <c r="P240" s="7">
        <f t="shared" si="23"/>
        <v>28</v>
      </c>
      <c r="Q240" s="14"/>
      <c r="R240" s="9"/>
      <c r="S240" s="15" t="s">
        <v>22</v>
      </c>
      <c r="T240" s="10"/>
      <c r="U240" s="10"/>
      <c r="V240" s="10"/>
      <c r="W240" s="10"/>
      <c r="X240" s="10"/>
    </row>
    <row r="241" spans="1:24" s="11" customFormat="1" ht="17.25" customHeight="1" x14ac:dyDescent="0.3">
      <c r="A241" s="4" t="str">
        <f t="shared" si="18"/>
        <v>Bogota_20043</v>
      </c>
      <c r="B241" s="15">
        <v>200403</v>
      </c>
      <c r="C241" s="4" t="str">
        <f t="shared" si="20"/>
        <v>BOG_01_20043</v>
      </c>
      <c r="D241" s="4" t="s">
        <v>18</v>
      </c>
      <c r="E241" s="17">
        <v>-30.5</v>
      </c>
      <c r="F241" s="17">
        <v>-5.2</v>
      </c>
      <c r="G241" s="18">
        <v>2.19</v>
      </c>
      <c r="H241" s="4">
        <v>4.7</v>
      </c>
      <c r="I241" s="4">
        <v>-74.166667000000004</v>
      </c>
      <c r="J241" s="4">
        <v>2550</v>
      </c>
      <c r="K241" s="6" t="s">
        <v>502</v>
      </c>
      <c r="L241" s="6" t="s">
        <v>503</v>
      </c>
      <c r="M241" s="6">
        <f t="shared" si="19"/>
        <v>38061</v>
      </c>
      <c r="N241" s="4">
        <f t="shared" si="21"/>
        <v>2004</v>
      </c>
      <c r="O241" s="4">
        <f t="shared" si="22"/>
        <v>3</v>
      </c>
      <c r="P241" s="7">
        <f t="shared" si="23"/>
        <v>30</v>
      </c>
      <c r="Q241" s="14"/>
      <c r="R241" s="9"/>
      <c r="S241" s="15" t="s">
        <v>22</v>
      </c>
      <c r="T241" s="10"/>
      <c r="U241" s="10"/>
      <c r="V241" s="10"/>
      <c r="W241" s="10"/>
      <c r="X241" s="10"/>
    </row>
    <row r="242" spans="1:24" s="11" customFormat="1" ht="17.25" customHeight="1" x14ac:dyDescent="0.3">
      <c r="A242" s="4" t="str">
        <f t="shared" si="18"/>
        <v>Bogota_20044</v>
      </c>
      <c r="B242" s="15">
        <v>200404</v>
      </c>
      <c r="C242" s="4" t="str">
        <f t="shared" si="20"/>
        <v>BOG_01_20044</v>
      </c>
      <c r="D242" s="4" t="s">
        <v>18</v>
      </c>
      <c r="E242" s="17">
        <v>-131</v>
      </c>
      <c r="F242" s="17">
        <v>-17.75</v>
      </c>
      <c r="G242" s="18">
        <v>2.11</v>
      </c>
      <c r="H242" s="4">
        <v>4.7</v>
      </c>
      <c r="I242" s="4">
        <v>-74.166667000000004</v>
      </c>
      <c r="J242" s="4">
        <v>2550</v>
      </c>
      <c r="K242" s="6" t="s">
        <v>504</v>
      </c>
      <c r="L242" s="6" t="s">
        <v>505</v>
      </c>
      <c r="M242" s="6">
        <f t="shared" si="19"/>
        <v>38092</v>
      </c>
      <c r="N242" s="4">
        <f t="shared" si="21"/>
        <v>2004</v>
      </c>
      <c r="O242" s="4">
        <f t="shared" si="22"/>
        <v>4</v>
      </c>
      <c r="P242" s="7">
        <f t="shared" si="23"/>
        <v>29</v>
      </c>
      <c r="Q242" s="14"/>
      <c r="R242" s="9"/>
      <c r="S242" s="15" t="s">
        <v>22</v>
      </c>
      <c r="T242" s="10"/>
      <c r="U242" s="10"/>
      <c r="V242" s="10"/>
      <c r="W242" s="10"/>
      <c r="X242" s="10"/>
    </row>
    <row r="243" spans="1:24" s="11" customFormat="1" ht="17.25" customHeight="1" x14ac:dyDescent="0.3">
      <c r="A243" s="4" t="str">
        <f t="shared" si="18"/>
        <v>Bogota_20045</v>
      </c>
      <c r="B243" s="15">
        <v>200405</v>
      </c>
      <c r="C243" s="4" t="str">
        <f t="shared" si="20"/>
        <v>BOG_01_20045</v>
      </c>
      <c r="D243" s="4" t="s">
        <v>18</v>
      </c>
      <c r="E243" s="16">
        <v>-126.9</v>
      </c>
      <c r="F243" s="16">
        <v>-3.41</v>
      </c>
      <c r="G243" s="15">
        <v>2.12</v>
      </c>
      <c r="H243" s="4">
        <v>4.7</v>
      </c>
      <c r="I243" s="4">
        <v>-74.166667000000004</v>
      </c>
      <c r="J243" s="4">
        <v>2550</v>
      </c>
      <c r="K243" s="6" t="s">
        <v>506</v>
      </c>
      <c r="L243" s="6" t="s">
        <v>507</v>
      </c>
      <c r="M243" s="6">
        <f t="shared" si="19"/>
        <v>38122</v>
      </c>
      <c r="N243" s="4">
        <f t="shared" si="21"/>
        <v>2004</v>
      </c>
      <c r="O243" s="4">
        <f t="shared" si="22"/>
        <v>5</v>
      </c>
      <c r="P243" s="7">
        <f t="shared" si="23"/>
        <v>30</v>
      </c>
      <c r="Q243" s="14"/>
      <c r="R243" s="9"/>
      <c r="S243" s="15" t="s">
        <v>22</v>
      </c>
      <c r="T243" s="10"/>
      <c r="U243" s="10"/>
      <c r="V243" s="10"/>
      <c r="W243" s="10"/>
      <c r="X243" s="10"/>
    </row>
    <row r="244" spans="1:24" s="11" customFormat="1" ht="17.25" customHeight="1" x14ac:dyDescent="0.3">
      <c r="A244" s="4" t="str">
        <f t="shared" si="18"/>
        <v>Bogota_20046</v>
      </c>
      <c r="B244" s="15">
        <v>200406</v>
      </c>
      <c r="C244" s="4" t="str">
        <f t="shared" si="20"/>
        <v>BOG_01_20046</v>
      </c>
      <c r="D244" s="4" t="s">
        <v>18</v>
      </c>
      <c r="E244" s="17">
        <v>-96.5</v>
      </c>
      <c r="F244" s="17">
        <v>-13.08</v>
      </c>
      <c r="G244" s="18">
        <v>2.1</v>
      </c>
      <c r="H244" s="4">
        <v>4.7</v>
      </c>
      <c r="I244" s="4">
        <v>-74.166667000000004</v>
      </c>
      <c r="J244" s="4">
        <v>2550</v>
      </c>
      <c r="K244" s="6" t="s">
        <v>508</v>
      </c>
      <c r="L244" s="6" t="s">
        <v>509</v>
      </c>
      <c r="M244" s="6">
        <f t="shared" si="19"/>
        <v>38153</v>
      </c>
      <c r="N244" s="4">
        <f t="shared" si="21"/>
        <v>2004</v>
      </c>
      <c r="O244" s="4">
        <f t="shared" si="22"/>
        <v>6</v>
      </c>
      <c r="P244" s="7">
        <f t="shared" si="23"/>
        <v>29</v>
      </c>
      <c r="Q244" s="14"/>
      <c r="R244" s="9"/>
      <c r="S244" s="15" t="s">
        <v>22</v>
      </c>
      <c r="T244" s="10"/>
      <c r="U244" s="10"/>
      <c r="V244" s="10"/>
      <c r="W244" s="10"/>
      <c r="X244" s="10"/>
    </row>
    <row r="245" spans="1:24" s="11" customFormat="1" ht="17.25" customHeight="1" x14ac:dyDescent="0.3">
      <c r="A245" s="4" t="str">
        <f t="shared" si="18"/>
        <v>Bogota_20047</v>
      </c>
      <c r="B245" s="15">
        <v>200407</v>
      </c>
      <c r="C245" s="4" t="str">
        <f t="shared" si="20"/>
        <v>BOG_01_20047</v>
      </c>
      <c r="D245" s="4" t="s">
        <v>18</v>
      </c>
      <c r="E245" s="17">
        <v>-72.55</v>
      </c>
      <c r="F245" s="17">
        <v>-10.82</v>
      </c>
      <c r="G245" s="18">
        <v>2.41</v>
      </c>
      <c r="H245" s="4">
        <v>4.7</v>
      </c>
      <c r="I245" s="4">
        <v>-74.166667000000004</v>
      </c>
      <c r="J245" s="4">
        <v>2550</v>
      </c>
      <c r="K245" s="6" t="s">
        <v>510</v>
      </c>
      <c r="L245" s="6" t="s">
        <v>511</v>
      </c>
      <c r="M245" s="6">
        <f t="shared" si="19"/>
        <v>38183</v>
      </c>
      <c r="N245" s="4">
        <f t="shared" si="21"/>
        <v>2004</v>
      </c>
      <c r="O245" s="4">
        <f t="shared" si="22"/>
        <v>7</v>
      </c>
      <c r="P245" s="7">
        <f t="shared" si="23"/>
        <v>30</v>
      </c>
      <c r="Q245" s="14"/>
      <c r="R245" s="9"/>
      <c r="S245" s="15" t="s">
        <v>22</v>
      </c>
      <c r="T245" s="10"/>
      <c r="U245" s="10"/>
      <c r="V245" s="10"/>
      <c r="W245" s="10"/>
      <c r="X245" s="10"/>
    </row>
    <row r="246" spans="1:24" s="11" customFormat="1" ht="17.25" customHeight="1" x14ac:dyDescent="0.3">
      <c r="A246" s="4" t="str">
        <f t="shared" si="18"/>
        <v>Bogota_20048</v>
      </c>
      <c r="B246" s="15">
        <v>200408</v>
      </c>
      <c r="C246" s="4" t="str">
        <f t="shared" si="20"/>
        <v>BOG_01_20048</v>
      </c>
      <c r="D246" s="4" t="s">
        <v>18</v>
      </c>
      <c r="E246" s="17">
        <v>-53</v>
      </c>
      <c r="F246" s="17">
        <v>-7.76</v>
      </c>
      <c r="G246" s="18">
        <v>2.25</v>
      </c>
      <c r="H246" s="4">
        <v>4.7</v>
      </c>
      <c r="I246" s="4">
        <v>-74.166667000000004</v>
      </c>
      <c r="J246" s="4">
        <v>2550</v>
      </c>
      <c r="K246" s="6" t="s">
        <v>512</v>
      </c>
      <c r="L246" s="6" t="s">
        <v>513</v>
      </c>
      <c r="M246" s="6">
        <f t="shared" si="19"/>
        <v>38214</v>
      </c>
      <c r="N246" s="4">
        <f t="shared" si="21"/>
        <v>2004</v>
      </c>
      <c r="O246" s="4">
        <f t="shared" si="22"/>
        <v>8</v>
      </c>
      <c r="P246" s="7">
        <f t="shared" si="23"/>
        <v>30</v>
      </c>
      <c r="Q246" s="14"/>
      <c r="R246" s="9"/>
      <c r="S246" s="15" t="s">
        <v>22</v>
      </c>
      <c r="T246" s="10"/>
      <c r="U246" s="10"/>
      <c r="V246" s="10"/>
      <c r="W246" s="10"/>
      <c r="X246" s="10"/>
    </row>
    <row r="247" spans="1:24" s="11" customFormat="1" ht="17.25" customHeight="1" x14ac:dyDescent="0.3">
      <c r="A247" s="4" t="str">
        <f t="shared" si="18"/>
        <v>Bogota_20049</v>
      </c>
      <c r="B247" s="15">
        <v>200409</v>
      </c>
      <c r="C247" s="4" t="str">
        <f t="shared" si="20"/>
        <v>BOG_01_20049</v>
      </c>
      <c r="D247" s="4" t="s">
        <v>18</v>
      </c>
      <c r="E247" s="17">
        <v>-61.5</v>
      </c>
      <c r="F247" s="17">
        <v>-9.19</v>
      </c>
      <c r="G247" s="18">
        <v>2.6</v>
      </c>
      <c r="H247" s="4">
        <v>4.7</v>
      </c>
      <c r="I247" s="4">
        <v>-74.166667000000004</v>
      </c>
      <c r="J247" s="4">
        <v>2550</v>
      </c>
      <c r="K247" s="6" t="s">
        <v>514</v>
      </c>
      <c r="L247" s="6" t="s">
        <v>515</v>
      </c>
      <c r="M247" s="6">
        <f t="shared" si="19"/>
        <v>38245</v>
      </c>
      <c r="N247" s="4">
        <f t="shared" si="21"/>
        <v>2004</v>
      </c>
      <c r="O247" s="4">
        <f t="shared" si="22"/>
        <v>9</v>
      </c>
      <c r="P247" s="7">
        <f t="shared" si="23"/>
        <v>29</v>
      </c>
      <c r="Q247" s="14"/>
      <c r="R247" s="9"/>
      <c r="S247" s="15" t="s">
        <v>22</v>
      </c>
      <c r="T247" s="10"/>
      <c r="U247" s="10"/>
      <c r="V247" s="10"/>
      <c r="W247" s="10"/>
      <c r="X247" s="10"/>
    </row>
    <row r="248" spans="1:24" s="11" customFormat="1" ht="17.25" customHeight="1" x14ac:dyDescent="0.3">
      <c r="A248" s="4" t="str">
        <f t="shared" si="18"/>
        <v>Bogota_200410</v>
      </c>
      <c r="B248" s="15">
        <v>200410</v>
      </c>
      <c r="C248" s="4" t="str">
        <f t="shared" si="20"/>
        <v>BOG_01_200410</v>
      </c>
      <c r="D248" s="4" t="s">
        <v>18</v>
      </c>
      <c r="E248" s="17">
        <v>-68.2</v>
      </c>
      <c r="F248" s="17">
        <v>-10.3</v>
      </c>
      <c r="G248" s="18">
        <v>2.2400000000000002</v>
      </c>
      <c r="H248" s="4">
        <v>4.7</v>
      </c>
      <c r="I248" s="4">
        <v>-74.166667000000004</v>
      </c>
      <c r="J248" s="4">
        <v>2550</v>
      </c>
      <c r="K248" s="6" t="s">
        <v>516</v>
      </c>
      <c r="L248" s="6" t="s">
        <v>517</v>
      </c>
      <c r="M248" s="6">
        <f t="shared" si="19"/>
        <v>38275</v>
      </c>
      <c r="N248" s="4">
        <f t="shared" si="21"/>
        <v>2004</v>
      </c>
      <c r="O248" s="4">
        <f t="shared" si="22"/>
        <v>10</v>
      </c>
      <c r="P248" s="7">
        <f t="shared" si="23"/>
        <v>30</v>
      </c>
      <c r="Q248" s="14"/>
      <c r="R248" s="9"/>
      <c r="S248" s="15" t="s">
        <v>22</v>
      </c>
      <c r="T248" s="10"/>
      <c r="U248" s="10"/>
      <c r="V248" s="10"/>
      <c r="W248" s="10"/>
      <c r="X248" s="10"/>
    </row>
    <row r="249" spans="1:24" s="11" customFormat="1" ht="17.25" customHeight="1" x14ac:dyDescent="0.3">
      <c r="A249" s="4" t="str">
        <f t="shared" si="18"/>
        <v>Bogota_200411</v>
      </c>
      <c r="B249" s="15">
        <v>200411</v>
      </c>
      <c r="C249" s="4" t="str">
        <f t="shared" si="20"/>
        <v>BOG_01_200411</v>
      </c>
      <c r="D249" s="4" t="s">
        <v>18</v>
      </c>
      <c r="E249" s="17">
        <v>-59.8</v>
      </c>
      <c r="F249" s="17">
        <v>-8.8000000000000007</v>
      </c>
      <c r="G249" s="18">
        <v>2.39</v>
      </c>
      <c r="H249" s="4">
        <v>4.7</v>
      </c>
      <c r="I249" s="4">
        <v>-74.166667000000004</v>
      </c>
      <c r="J249" s="4">
        <v>2550</v>
      </c>
      <c r="K249" s="6" t="s">
        <v>518</v>
      </c>
      <c r="L249" s="6" t="s">
        <v>519</v>
      </c>
      <c r="M249" s="6">
        <f t="shared" si="19"/>
        <v>38306</v>
      </c>
      <c r="N249" s="4">
        <f t="shared" si="21"/>
        <v>2004</v>
      </c>
      <c r="O249" s="4">
        <f t="shared" si="22"/>
        <v>11</v>
      </c>
      <c r="P249" s="7">
        <f t="shared" si="23"/>
        <v>29</v>
      </c>
      <c r="Q249" s="14"/>
      <c r="R249" s="9"/>
      <c r="S249" s="15" t="s">
        <v>22</v>
      </c>
      <c r="T249" s="10"/>
      <c r="U249" s="10"/>
      <c r="V249" s="10"/>
      <c r="W249" s="10"/>
      <c r="X249" s="10"/>
    </row>
    <row r="250" spans="1:24" s="11" customFormat="1" ht="17.25" customHeight="1" x14ac:dyDescent="0.3">
      <c r="A250" s="4" t="str">
        <f t="shared" si="18"/>
        <v>Bogota_200412</v>
      </c>
      <c r="B250" s="15">
        <v>200412</v>
      </c>
      <c r="C250" s="4" t="str">
        <f t="shared" si="20"/>
        <v>BOG_01_200412</v>
      </c>
      <c r="D250" s="4" t="s">
        <v>18</v>
      </c>
      <c r="E250" s="17">
        <v>-21.2</v>
      </c>
      <c r="F250" s="17">
        <v>-4.26</v>
      </c>
      <c r="G250" s="18">
        <v>1.88</v>
      </c>
      <c r="H250" s="4">
        <v>4.7</v>
      </c>
      <c r="I250" s="4">
        <v>-74.166667000000004</v>
      </c>
      <c r="J250" s="4">
        <v>2550</v>
      </c>
      <c r="K250" s="6" t="s">
        <v>520</v>
      </c>
      <c r="L250" s="6" t="s">
        <v>521</v>
      </c>
      <c r="M250" s="6">
        <f t="shared" si="19"/>
        <v>38336</v>
      </c>
      <c r="N250" s="4">
        <f t="shared" si="21"/>
        <v>2004</v>
      </c>
      <c r="O250" s="4">
        <f t="shared" si="22"/>
        <v>12</v>
      </c>
      <c r="P250" s="7">
        <f t="shared" si="23"/>
        <v>30</v>
      </c>
      <c r="Q250" s="14"/>
      <c r="R250" s="9"/>
      <c r="S250" s="15" t="s">
        <v>22</v>
      </c>
      <c r="T250" s="10"/>
      <c r="U250" s="10"/>
      <c r="V250" s="10"/>
      <c r="W250" s="10"/>
      <c r="X250" s="10"/>
    </row>
    <row r="251" spans="1:24" s="11" customFormat="1" ht="17.25" customHeight="1" x14ac:dyDescent="0.3">
      <c r="A251" s="4" t="str">
        <f t="shared" si="18"/>
        <v>Bogota_20051</v>
      </c>
      <c r="B251" s="15">
        <v>200501</v>
      </c>
      <c r="C251" s="4" t="str">
        <f t="shared" si="20"/>
        <v>BOG_01_20051</v>
      </c>
      <c r="D251" s="4" t="s">
        <v>18</v>
      </c>
      <c r="E251" s="17">
        <v>-38.6</v>
      </c>
      <c r="F251" s="17">
        <v>-6.35</v>
      </c>
      <c r="G251" s="18">
        <v>2.33</v>
      </c>
      <c r="H251" s="4">
        <v>4.7</v>
      </c>
      <c r="I251" s="4">
        <v>-74.166667000000004</v>
      </c>
      <c r="J251" s="4">
        <v>2550</v>
      </c>
      <c r="K251" s="6" t="s">
        <v>522</v>
      </c>
      <c r="L251" s="6" t="s">
        <v>523</v>
      </c>
      <c r="M251" s="6">
        <f t="shared" si="19"/>
        <v>38367</v>
      </c>
      <c r="N251" s="4">
        <f t="shared" si="21"/>
        <v>2005</v>
      </c>
      <c r="O251" s="4">
        <f t="shared" si="22"/>
        <v>1</v>
      </c>
      <c r="P251" s="7">
        <f t="shared" si="23"/>
        <v>30</v>
      </c>
      <c r="Q251" s="14"/>
      <c r="R251" s="9"/>
      <c r="S251" s="15" t="s">
        <v>22</v>
      </c>
      <c r="T251" s="10"/>
      <c r="U251" s="10"/>
      <c r="V251" s="10"/>
      <c r="W251" s="10"/>
      <c r="X251" s="10"/>
    </row>
    <row r="252" spans="1:24" s="11" customFormat="1" ht="17.25" customHeight="1" x14ac:dyDescent="0.3">
      <c r="A252" s="4" t="str">
        <f t="shared" si="18"/>
        <v>Bogota_20052</v>
      </c>
      <c r="B252" s="15">
        <v>200502</v>
      </c>
      <c r="C252" s="4" t="str">
        <f t="shared" si="20"/>
        <v>BOG_01_20052</v>
      </c>
      <c r="D252" s="4" t="s">
        <v>18</v>
      </c>
      <c r="E252" s="17">
        <v>-44.62</v>
      </c>
      <c r="F252" s="17">
        <v>-7.17</v>
      </c>
      <c r="G252" s="18">
        <v>1.71</v>
      </c>
      <c r="H252" s="4">
        <v>4.7</v>
      </c>
      <c r="I252" s="4">
        <v>-74.166667000000004</v>
      </c>
      <c r="J252" s="4">
        <v>2550</v>
      </c>
      <c r="K252" s="6" t="s">
        <v>524</v>
      </c>
      <c r="L252" s="6" t="s">
        <v>525</v>
      </c>
      <c r="M252" s="6">
        <f t="shared" si="19"/>
        <v>38398</v>
      </c>
      <c r="N252" s="4">
        <f t="shared" si="21"/>
        <v>2005</v>
      </c>
      <c r="O252" s="4">
        <f t="shared" si="22"/>
        <v>2</v>
      </c>
      <c r="P252" s="7">
        <f t="shared" si="23"/>
        <v>27</v>
      </c>
      <c r="Q252" s="14"/>
      <c r="R252" s="9"/>
      <c r="S252" s="15" t="s">
        <v>22</v>
      </c>
      <c r="T252" s="10"/>
      <c r="U252" s="10"/>
      <c r="V252" s="10"/>
      <c r="W252" s="10"/>
      <c r="X252" s="10"/>
    </row>
    <row r="253" spans="1:24" s="11" customFormat="1" ht="17.25" customHeight="1" x14ac:dyDescent="0.3">
      <c r="A253" s="4" t="str">
        <f t="shared" si="18"/>
        <v>Bogota_20053</v>
      </c>
      <c r="B253" s="15">
        <v>200503</v>
      </c>
      <c r="C253" s="4" t="str">
        <f t="shared" si="20"/>
        <v>BOG_01_20053</v>
      </c>
      <c r="D253" s="4" t="s">
        <v>18</v>
      </c>
      <c r="E253" s="17">
        <v>-12.55</v>
      </c>
      <c r="F253" s="17">
        <v>-2.58</v>
      </c>
      <c r="G253" s="18">
        <v>2.2400000000000002</v>
      </c>
      <c r="H253" s="4">
        <v>4.7</v>
      </c>
      <c r="I253" s="4">
        <v>-74.166667000000004</v>
      </c>
      <c r="J253" s="4">
        <v>2550</v>
      </c>
      <c r="K253" s="6" t="s">
        <v>526</v>
      </c>
      <c r="L253" s="6" t="s">
        <v>527</v>
      </c>
      <c r="M253" s="6">
        <f t="shared" si="19"/>
        <v>38426</v>
      </c>
      <c r="N253" s="4">
        <f t="shared" si="21"/>
        <v>2005</v>
      </c>
      <c r="O253" s="4">
        <f t="shared" si="22"/>
        <v>3</v>
      </c>
      <c r="P253" s="7">
        <f t="shared" si="23"/>
        <v>30</v>
      </c>
      <c r="Q253" s="14"/>
      <c r="R253" s="9"/>
      <c r="S253" s="15" t="s">
        <v>22</v>
      </c>
      <c r="T253" s="10"/>
      <c r="U253" s="10"/>
      <c r="V253" s="10"/>
      <c r="W253" s="10"/>
      <c r="X253" s="10"/>
    </row>
    <row r="254" spans="1:24" s="11" customFormat="1" ht="17.25" customHeight="1" x14ac:dyDescent="0.3">
      <c r="A254" s="4" t="str">
        <f t="shared" si="18"/>
        <v>Bogota_20054</v>
      </c>
      <c r="B254" s="15">
        <v>200504</v>
      </c>
      <c r="C254" s="4" t="str">
        <f t="shared" si="20"/>
        <v>BOG_01_20054</v>
      </c>
      <c r="D254" s="4" t="s">
        <v>18</v>
      </c>
      <c r="E254" s="17">
        <v>-90.92</v>
      </c>
      <c r="F254" s="17">
        <v>-12.2</v>
      </c>
      <c r="G254" s="18">
        <v>1.1399999999999999</v>
      </c>
      <c r="H254" s="4">
        <v>4.7</v>
      </c>
      <c r="I254" s="4">
        <v>-74.166667000000004</v>
      </c>
      <c r="J254" s="4">
        <v>2550</v>
      </c>
      <c r="K254" s="6" t="s">
        <v>528</v>
      </c>
      <c r="L254" s="6" t="s">
        <v>529</v>
      </c>
      <c r="M254" s="6">
        <f t="shared" si="19"/>
        <v>38457</v>
      </c>
      <c r="N254" s="4">
        <f t="shared" si="21"/>
        <v>2005</v>
      </c>
      <c r="O254" s="4">
        <f t="shared" si="22"/>
        <v>4</v>
      </c>
      <c r="P254" s="7">
        <f t="shared" si="23"/>
        <v>29</v>
      </c>
      <c r="Q254" s="14"/>
      <c r="R254" s="9"/>
      <c r="S254" s="15" t="s">
        <v>22</v>
      </c>
      <c r="T254" s="10"/>
      <c r="U254" s="10"/>
      <c r="V254" s="10"/>
      <c r="W254" s="10"/>
      <c r="X254" s="10"/>
    </row>
    <row r="255" spans="1:24" s="11" customFormat="1" ht="17.25" customHeight="1" x14ac:dyDescent="0.3">
      <c r="A255" s="4" t="str">
        <f t="shared" si="18"/>
        <v>Bogota_20055</v>
      </c>
      <c r="B255" s="15">
        <v>200505</v>
      </c>
      <c r="C255" s="4" t="str">
        <f t="shared" si="20"/>
        <v>BOG_01_20055</v>
      </c>
      <c r="D255" s="4" t="s">
        <v>18</v>
      </c>
      <c r="E255" s="17">
        <v>-116.56</v>
      </c>
      <c r="F255" s="17">
        <v>-15.36</v>
      </c>
      <c r="G255" s="18">
        <v>2.11</v>
      </c>
      <c r="H255" s="4">
        <v>4.7</v>
      </c>
      <c r="I255" s="4">
        <v>-74.166667000000004</v>
      </c>
      <c r="J255" s="4">
        <v>2550</v>
      </c>
      <c r="K255" s="6" t="s">
        <v>530</v>
      </c>
      <c r="L255" s="6" t="s">
        <v>531</v>
      </c>
      <c r="M255" s="6">
        <f t="shared" si="19"/>
        <v>38487</v>
      </c>
      <c r="N255" s="4">
        <f t="shared" si="21"/>
        <v>2005</v>
      </c>
      <c r="O255" s="4">
        <f t="shared" si="22"/>
        <v>5</v>
      </c>
      <c r="P255" s="7">
        <f t="shared" si="23"/>
        <v>30</v>
      </c>
      <c r="Q255" s="14"/>
      <c r="R255" s="9"/>
      <c r="S255" s="15" t="s">
        <v>22</v>
      </c>
      <c r="T255" s="10"/>
      <c r="U255" s="10"/>
      <c r="V255" s="10"/>
      <c r="W255" s="10"/>
      <c r="X255" s="10"/>
    </row>
    <row r="256" spans="1:24" s="11" customFormat="1" ht="17.25" customHeight="1" x14ac:dyDescent="0.3">
      <c r="A256" s="4" t="str">
        <f t="shared" si="18"/>
        <v>Bogota_20056</v>
      </c>
      <c r="B256" s="15">
        <v>200506</v>
      </c>
      <c r="C256" s="4" t="str">
        <f t="shared" si="20"/>
        <v>BOG_01_20056</v>
      </c>
      <c r="D256" s="4" t="s">
        <v>18</v>
      </c>
      <c r="E256" s="17">
        <v>-63.89</v>
      </c>
      <c r="F256" s="17">
        <v>-8.91</v>
      </c>
      <c r="G256" s="18">
        <v>1.55</v>
      </c>
      <c r="H256" s="4">
        <v>4.7</v>
      </c>
      <c r="I256" s="4">
        <v>-74.166667000000004</v>
      </c>
      <c r="J256" s="4">
        <v>2550</v>
      </c>
      <c r="K256" s="6" t="s">
        <v>532</v>
      </c>
      <c r="L256" s="6" t="s">
        <v>533</v>
      </c>
      <c r="M256" s="6">
        <f t="shared" si="19"/>
        <v>38518</v>
      </c>
      <c r="N256" s="4">
        <f t="shared" si="21"/>
        <v>2005</v>
      </c>
      <c r="O256" s="4">
        <f t="shared" si="22"/>
        <v>6</v>
      </c>
      <c r="P256" s="7">
        <f t="shared" si="23"/>
        <v>29</v>
      </c>
      <c r="Q256" s="14"/>
      <c r="R256" s="9"/>
      <c r="S256" s="15" t="s">
        <v>22</v>
      </c>
      <c r="T256" s="10"/>
      <c r="U256" s="10"/>
      <c r="V256" s="10"/>
      <c r="W256" s="10"/>
      <c r="X256" s="10"/>
    </row>
    <row r="257" spans="1:24" s="11" customFormat="1" ht="17.25" customHeight="1" x14ac:dyDescent="0.3">
      <c r="A257" s="4" t="str">
        <f t="shared" si="18"/>
        <v>Bogota_20057</v>
      </c>
      <c r="B257" s="15">
        <v>200507</v>
      </c>
      <c r="C257" s="4" t="str">
        <f t="shared" si="20"/>
        <v>BOG_01_20057</v>
      </c>
      <c r="D257" s="4" t="s">
        <v>18</v>
      </c>
      <c r="E257" s="17">
        <v>-38.39</v>
      </c>
      <c r="F257" s="17">
        <v>-6.53</v>
      </c>
      <c r="G257" s="18">
        <v>2.25</v>
      </c>
      <c r="H257" s="4">
        <v>4.7</v>
      </c>
      <c r="I257" s="4">
        <v>-74.166667000000004</v>
      </c>
      <c r="J257" s="4">
        <v>2550</v>
      </c>
      <c r="K257" s="6" t="s">
        <v>534</v>
      </c>
      <c r="L257" s="6" t="s">
        <v>535</v>
      </c>
      <c r="M257" s="6">
        <f t="shared" si="19"/>
        <v>38548</v>
      </c>
      <c r="N257" s="4">
        <f t="shared" si="21"/>
        <v>2005</v>
      </c>
      <c r="O257" s="4">
        <f t="shared" si="22"/>
        <v>7</v>
      </c>
      <c r="P257" s="7">
        <f t="shared" si="23"/>
        <v>30</v>
      </c>
      <c r="Q257" s="14"/>
      <c r="R257" s="9"/>
      <c r="S257" s="15" t="s">
        <v>22</v>
      </c>
      <c r="T257" s="10"/>
      <c r="U257" s="10"/>
      <c r="V257" s="10"/>
      <c r="W257" s="10"/>
      <c r="X257" s="10"/>
    </row>
    <row r="258" spans="1:24" s="11" customFormat="1" ht="17.25" customHeight="1" x14ac:dyDescent="0.3">
      <c r="A258" s="4" t="str">
        <f t="shared" si="18"/>
        <v>Bogota_20058</v>
      </c>
      <c r="B258" s="15">
        <v>200508</v>
      </c>
      <c r="C258" s="4" t="str">
        <f t="shared" si="20"/>
        <v>BOG_01_20058</v>
      </c>
      <c r="D258" s="4" t="s">
        <v>18</v>
      </c>
      <c r="E258" s="17">
        <v>-36.35</v>
      </c>
      <c r="F258" s="17">
        <v>-6.21</v>
      </c>
      <c r="G258" s="18">
        <v>2.48</v>
      </c>
      <c r="H258" s="4">
        <v>4.7</v>
      </c>
      <c r="I258" s="4">
        <v>-74.166667000000004</v>
      </c>
      <c r="J258" s="4">
        <v>2550</v>
      </c>
      <c r="K258" s="6" t="s">
        <v>536</v>
      </c>
      <c r="L258" s="6" t="s">
        <v>537</v>
      </c>
      <c r="M258" s="6">
        <f t="shared" si="19"/>
        <v>38579</v>
      </c>
      <c r="N258" s="4">
        <f t="shared" si="21"/>
        <v>2005</v>
      </c>
      <c r="O258" s="4">
        <f t="shared" si="22"/>
        <v>8</v>
      </c>
      <c r="P258" s="7">
        <f t="shared" si="23"/>
        <v>30</v>
      </c>
      <c r="Q258" s="14"/>
      <c r="R258" s="9"/>
      <c r="S258" s="15" t="s">
        <v>22</v>
      </c>
      <c r="T258" s="10"/>
      <c r="U258" s="10"/>
      <c r="V258" s="10"/>
      <c r="W258" s="10"/>
      <c r="X258" s="10"/>
    </row>
    <row r="259" spans="1:24" s="11" customFormat="1" ht="17.25" customHeight="1" x14ac:dyDescent="0.3">
      <c r="A259" s="4" t="str">
        <f t="shared" ref="A259:A321" si="24">D259&amp;"_"&amp;YEAR(M259)&amp;""&amp;MONTH(M259)</f>
        <v>Bogota_20059</v>
      </c>
      <c r="B259" s="15">
        <v>200509</v>
      </c>
      <c r="C259" s="4" t="str">
        <f t="shared" si="20"/>
        <v>BOG_01_20059</v>
      </c>
      <c r="D259" s="4" t="s">
        <v>18</v>
      </c>
      <c r="E259" s="17">
        <v>-52.53</v>
      </c>
      <c r="F259" s="17">
        <v>-8.16</v>
      </c>
      <c r="G259" s="18">
        <v>2.65</v>
      </c>
      <c r="H259" s="4">
        <v>4.7</v>
      </c>
      <c r="I259" s="4">
        <v>-74.166667000000004</v>
      </c>
      <c r="J259" s="4">
        <v>2550</v>
      </c>
      <c r="K259" s="6" t="s">
        <v>538</v>
      </c>
      <c r="L259" s="6" t="s">
        <v>539</v>
      </c>
      <c r="M259" s="6">
        <f t="shared" ref="M259:M322" si="25">K259+14</f>
        <v>38610</v>
      </c>
      <c r="N259" s="4">
        <f t="shared" si="21"/>
        <v>2005</v>
      </c>
      <c r="O259" s="4">
        <f t="shared" si="22"/>
        <v>9</v>
      </c>
      <c r="P259" s="7">
        <f t="shared" si="23"/>
        <v>29</v>
      </c>
      <c r="Q259" s="14"/>
      <c r="R259" s="9"/>
      <c r="S259" s="15" t="s">
        <v>22</v>
      </c>
      <c r="T259" s="10"/>
      <c r="U259" s="10"/>
      <c r="V259" s="10"/>
      <c r="W259" s="10"/>
      <c r="X259" s="10"/>
    </row>
    <row r="260" spans="1:24" s="11" customFormat="1" ht="17.25" customHeight="1" x14ac:dyDescent="0.3">
      <c r="A260" s="4" t="str">
        <f t="shared" si="24"/>
        <v>Bogota_200510</v>
      </c>
      <c r="B260" s="15">
        <v>200510</v>
      </c>
      <c r="C260" s="4" t="str">
        <f t="shared" si="20"/>
        <v>BOG_01_200510</v>
      </c>
      <c r="D260" s="4" t="s">
        <v>18</v>
      </c>
      <c r="E260" s="17">
        <v>-39.19</v>
      </c>
      <c r="F260" s="17">
        <v>-6.69</v>
      </c>
      <c r="G260" s="18">
        <v>2.72</v>
      </c>
      <c r="H260" s="4">
        <v>4.7</v>
      </c>
      <c r="I260" s="4">
        <v>-74.166667000000004</v>
      </c>
      <c r="J260" s="4">
        <v>2550</v>
      </c>
      <c r="K260" s="6" t="s">
        <v>540</v>
      </c>
      <c r="L260" s="6" t="s">
        <v>541</v>
      </c>
      <c r="M260" s="6">
        <f t="shared" si="25"/>
        <v>38640</v>
      </c>
      <c r="N260" s="4">
        <f t="shared" ref="N260:N323" si="26">YEAR(M260)</f>
        <v>2005</v>
      </c>
      <c r="O260" s="4">
        <f t="shared" ref="O260:O323" si="27">(MONTH(M260))</f>
        <v>10</v>
      </c>
      <c r="P260" s="7">
        <f t="shared" ref="P260:P323" si="28">L260-K260</f>
        <v>30</v>
      </c>
      <c r="Q260" s="14"/>
      <c r="R260" s="9"/>
      <c r="S260" s="15" t="s">
        <v>22</v>
      </c>
      <c r="T260" s="10"/>
      <c r="U260" s="10"/>
      <c r="V260" s="10"/>
      <c r="W260" s="10"/>
      <c r="X260" s="10"/>
    </row>
    <row r="261" spans="1:24" s="11" customFormat="1" ht="17.25" customHeight="1" x14ac:dyDescent="0.3">
      <c r="A261" s="4" t="str">
        <f t="shared" si="24"/>
        <v>Bogota_200511</v>
      </c>
      <c r="B261" s="15">
        <v>200511</v>
      </c>
      <c r="C261" s="4" t="str">
        <f t="shared" si="20"/>
        <v>BOG_01_200511</v>
      </c>
      <c r="D261" s="4" t="s">
        <v>18</v>
      </c>
      <c r="E261" s="17">
        <v>-60.21</v>
      </c>
      <c r="F261" s="17">
        <v>-8.9499999999999993</v>
      </c>
      <c r="G261" s="18">
        <v>2.15</v>
      </c>
      <c r="H261" s="4">
        <v>4.7</v>
      </c>
      <c r="I261" s="4">
        <v>-74.166667000000004</v>
      </c>
      <c r="J261" s="4">
        <v>2550</v>
      </c>
      <c r="K261" s="6" t="s">
        <v>542</v>
      </c>
      <c r="L261" s="6" t="s">
        <v>543</v>
      </c>
      <c r="M261" s="6">
        <f t="shared" si="25"/>
        <v>38671</v>
      </c>
      <c r="N261" s="4">
        <f t="shared" si="26"/>
        <v>2005</v>
      </c>
      <c r="O261" s="4">
        <f t="shared" si="27"/>
        <v>11</v>
      </c>
      <c r="P261" s="7">
        <f t="shared" si="28"/>
        <v>29</v>
      </c>
      <c r="Q261" s="14"/>
      <c r="R261" s="9"/>
      <c r="S261" s="15" t="s">
        <v>22</v>
      </c>
      <c r="T261" s="10"/>
      <c r="U261" s="10"/>
      <c r="V261" s="10"/>
      <c r="W261" s="10"/>
      <c r="X261" s="10"/>
    </row>
    <row r="262" spans="1:24" s="11" customFormat="1" ht="17.25" customHeight="1" x14ac:dyDescent="0.3">
      <c r="A262" s="4" t="str">
        <f t="shared" si="24"/>
        <v>Bogota_200512</v>
      </c>
      <c r="B262" s="15">
        <v>200512</v>
      </c>
      <c r="C262" s="4" t="str">
        <f t="shared" si="20"/>
        <v>BOG_01_200512</v>
      </c>
      <c r="D262" s="4" t="s">
        <v>18</v>
      </c>
      <c r="E262" s="17">
        <v>-32.590000000000003</v>
      </c>
      <c r="F262" s="17">
        <v>-5.88</v>
      </c>
      <c r="G262" s="18">
        <v>2.56</v>
      </c>
      <c r="H262" s="4">
        <v>4.7</v>
      </c>
      <c r="I262" s="4">
        <v>-74.166667000000004</v>
      </c>
      <c r="J262" s="4">
        <v>2550</v>
      </c>
      <c r="K262" s="6" t="s">
        <v>544</v>
      </c>
      <c r="L262" s="6" t="s">
        <v>545</v>
      </c>
      <c r="M262" s="6">
        <f t="shared" si="25"/>
        <v>38701</v>
      </c>
      <c r="N262" s="4">
        <f t="shared" si="26"/>
        <v>2005</v>
      </c>
      <c r="O262" s="4">
        <f t="shared" si="27"/>
        <v>12</v>
      </c>
      <c r="P262" s="7">
        <f t="shared" si="28"/>
        <v>30</v>
      </c>
      <c r="Q262" s="14"/>
      <c r="R262" s="9"/>
      <c r="S262" s="15" t="s">
        <v>22</v>
      </c>
      <c r="T262" s="10"/>
      <c r="U262" s="10"/>
      <c r="V262" s="10"/>
      <c r="W262" s="10"/>
      <c r="X262" s="10"/>
    </row>
    <row r="263" spans="1:24" s="11" customFormat="1" ht="17.25" customHeight="1" x14ac:dyDescent="0.3">
      <c r="A263" s="4" t="str">
        <f t="shared" si="24"/>
        <v>Bogota_20061</v>
      </c>
      <c r="B263" s="15">
        <v>200601</v>
      </c>
      <c r="C263" s="4" t="str">
        <f t="shared" si="20"/>
        <v>BOG_01_20061</v>
      </c>
      <c r="D263" s="4" t="s">
        <v>18</v>
      </c>
      <c r="E263" s="17">
        <v>-25.88</v>
      </c>
      <c r="F263" s="17">
        <v>-4.99</v>
      </c>
      <c r="G263" s="18">
        <v>1.78</v>
      </c>
      <c r="H263" s="4">
        <v>4.7</v>
      </c>
      <c r="I263" s="4">
        <v>-74.166667000000004</v>
      </c>
      <c r="J263" s="4">
        <v>2550</v>
      </c>
      <c r="K263" s="6" t="s">
        <v>546</v>
      </c>
      <c r="L263" s="6" t="s">
        <v>547</v>
      </c>
      <c r="M263" s="6">
        <f t="shared" si="25"/>
        <v>38732</v>
      </c>
      <c r="N263" s="4">
        <f t="shared" si="26"/>
        <v>2006</v>
      </c>
      <c r="O263" s="4">
        <f t="shared" si="27"/>
        <v>1</v>
      </c>
      <c r="P263" s="7">
        <f t="shared" si="28"/>
        <v>30</v>
      </c>
      <c r="Q263" s="14"/>
      <c r="R263" s="9"/>
      <c r="S263" s="15" t="s">
        <v>22</v>
      </c>
      <c r="T263" s="10"/>
      <c r="U263" s="10"/>
      <c r="V263" s="10"/>
      <c r="W263" s="10"/>
      <c r="X263" s="10"/>
    </row>
    <row r="264" spans="1:24" s="11" customFormat="1" ht="17.25" customHeight="1" x14ac:dyDescent="0.3">
      <c r="A264" s="4" t="str">
        <f t="shared" si="24"/>
        <v>Bogota_20063</v>
      </c>
      <c r="B264" s="15">
        <v>200603</v>
      </c>
      <c r="C264" s="4" t="str">
        <f t="shared" si="20"/>
        <v>BOG_01_20063</v>
      </c>
      <c r="D264" s="4" t="s">
        <v>18</v>
      </c>
      <c r="E264" s="17">
        <v>-29.66</v>
      </c>
      <c r="F264" s="17">
        <v>-5.42</v>
      </c>
      <c r="G264" s="18">
        <v>1.47</v>
      </c>
      <c r="H264" s="4">
        <v>4.7</v>
      </c>
      <c r="I264" s="4">
        <v>-74.166667000000004</v>
      </c>
      <c r="J264" s="4">
        <v>2550</v>
      </c>
      <c r="K264" s="6" t="s">
        <v>548</v>
      </c>
      <c r="L264" s="6" t="s">
        <v>549</v>
      </c>
      <c r="M264" s="6">
        <f t="shared" si="25"/>
        <v>38791</v>
      </c>
      <c r="N264" s="4">
        <f t="shared" si="26"/>
        <v>2006</v>
      </c>
      <c r="O264" s="4">
        <f t="shared" si="27"/>
        <v>3</v>
      </c>
      <c r="P264" s="7">
        <f t="shared" si="28"/>
        <v>30</v>
      </c>
      <c r="Q264" s="14"/>
      <c r="R264" s="9"/>
      <c r="S264" s="15" t="s">
        <v>22</v>
      </c>
      <c r="T264" s="10"/>
      <c r="U264" s="10"/>
      <c r="V264" s="10"/>
      <c r="W264" s="10"/>
      <c r="X264" s="10"/>
    </row>
    <row r="265" spans="1:24" s="11" customFormat="1" ht="17.25" customHeight="1" x14ac:dyDescent="0.3">
      <c r="A265" s="4" t="str">
        <f t="shared" si="24"/>
        <v>Bogota_20064</v>
      </c>
      <c r="B265" s="15">
        <v>200604</v>
      </c>
      <c r="C265" s="4" t="str">
        <f t="shared" si="20"/>
        <v>BOG_01_20064</v>
      </c>
      <c r="D265" s="4" t="s">
        <v>18</v>
      </c>
      <c r="E265" s="17">
        <v>-64.430000000000007</v>
      </c>
      <c r="F265" s="17">
        <v>-9.34</v>
      </c>
      <c r="G265" s="18">
        <v>1.9</v>
      </c>
      <c r="H265" s="4">
        <v>4.7</v>
      </c>
      <c r="I265" s="4">
        <v>-74.166667000000004</v>
      </c>
      <c r="J265" s="4">
        <v>2550</v>
      </c>
      <c r="K265" s="6" t="s">
        <v>550</v>
      </c>
      <c r="L265" s="6" t="s">
        <v>551</v>
      </c>
      <c r="M265" s="6">
        <f t="shared" si="25"/>
        <v>38822</v>
      </c>
      <c r="N265" s="4">
        <f t="shared" si="26"/>
        <v>2006</v>
      </c>
      <c r="O265" s="4">
        <f t="shared" si="27"/>
        <v>4</v>
      </c>
      <c r="P265" s="7">
        <f t="shared" si="28"/>
        <v>29</v>
      </c>
      <c r="Q265" s="14"/>
      <c r="R265" s="9"/>
      <c r="S265" s="15" t="s">
        <v>22</v>
      </c>
      <c r="T265" s="10"/>
      <c r="U265" s="10"/>
      <c r="V265" s="10"/>
      <c r="W265" s="10"/>
      <c r="X265" s="10"/>
    </row>
    <row r="266" spans="1:24" s="11" customFormat="1" ht="17.25" customHeight="1" x14ac:dyDescent="0.3">
      <c r="A266" s="4" t="str">
        <f t="shared" si="24"/>
        <v>Bogota_20065</v>
      </c>
      <c r="B266" s="15">
        <v>200605</v>
      </c>
      <c r="C266" s="4" t="str">
        <f t="shared" si="20"/>
        <v>BOG_01_20065</v>
      </c>
      <c r="D266" s="4" t="s">
        <v>18</v>
      </c>
      <c r="E266" s="17">
        <v>-118.47</v>
      </c>
      <c r="F266" s="17">
        <v>-16.25</v>
      </c>
      <c r="G266" s="18">
        <v>2.73</v>
      </c>
      <c r="H266" s="4">
        <v>4.7</v>
      </c>
      <c r="I266" s="4">
        <v>-74.166667000000004</v>
      </c>
      <c r="J266" s="4">
        <v>2550</v>
      </c>
      <c r="K266" s="6" t="s">
        <v>552</v>
      </c>
      <c r="L266" s="6" t="s">
        <v>553</v>
      </c>
      <c r="M266" s="6">
        <f t="shared" si="25"/>
        <v>38852</v>
      </c>
      <c r="N266" s="4">
        <f t="shared" si="26"/>
        <v>2006</v>
      </c>
      <c r="O266" s="4">
        <f t="shared" si="27"/>
        <v>5</v>
      </c>
      <c r="P266" s="7">
        <f t="shared" si="28"/>
        <v>30</v>
      </c>
      <c r="Q266" s="14"/>
      <c r="R266" s="9"/>
      <c r="S266" s="15" t="s">
        <v>22</v>
      </c>
      <c r="T266" s="10"/>
      <c r="U266" s="10"/>
      <c r="V266" s="10"/>
      <c r="W266" s="10"/>
      <c r="X266" s="10"/>
    </row>
    <row r="267" spans="1:24" s="11" customFormat="1" ht="17.25" customHeight="1" x14ac:dyDescent="0.3">
      <c r="A267" s="4" t="str">
        <f t="shared" si="24"/>
        <v>Bogota_200610</v>
      </c>
      <c r="B267" s="15">
        <v>200610</v>
      </c>
      <c r="C267" s="4" t="str">
        <f t="shared" si="20"/>
        <v>BOG_01_200610</v>
      </c>
      <c r="D267" s="4" t="s">
        <v>18</v>
      </c>
      <c r="E267" s="17">
        <v>-86.39</v>
      </c>
      <c r="F267" s="17">
        <v>-12.33</v>
      </c>
      <c r="G267" s="18">
        <v>2.64</v>
      </c>
      <c r="H267" s="4">
        <v>4.7</v>
      </c>
      <c r="I267" s="4">
        <v>-74.166667000000004</v>
      </c>
      <c r="J267" s="4">
        <v>2550</v>
      </c>
      <c r="K267" s="6" t="s">
        <v>554</v>
      </c>
      <c r="L267" s="6" t="s">
        <v>555</v>
      </c>
      <c r="M267" s="6">
        <f t="shared" si="25"/>
        <v>39005</v>
      </c>
      <c r="N267" s="4">
        <f t="shared" si="26"/>
        <v>2006</v>
      </c>
      <c r="O267" s="4">
        <f t="shared" si="27"/>
        <v>10</v>
      </c>
      <c r="P267" s="7">
        <f t="shared" si="28"/>
        <v>30</v>
      </c>
      <c r="Q267" s="14"/>
      <c r="R267" s="9"/>
      <c r="S267" s="15" t="s">
        <v>22</v>
      </c>
      <c r="T267" s="10"/>
      <c r="U267" s="10"/>
      <c r="V267" s="10"/>
      <c r="W267" s="10"/>
      <c r="X267" s="10"/>
    </row>
    <row r="268" spans="1:24" s="11" customFormat="1" ht="17.25" customHeight="1" x14ac:dyDescent="0.3">
      <c r="A268" s="4" t="str">
        <f t="shared" si="24"/>
        <v>Bogota_200611</v>
      </c>
      <c r="B268" s="15">
        <v>200611</v>
      </c>
      <c r="C268" s="4" t="str">
        <f t="shared" si="20"/>
        <v>BOG_01_200611</v>
      </c>
      <c r="D268" s="4" t="s">
        <v>18</v>
      </c>
      <c r="E268" s="17">
        <v>-75.569999999999993</v>
      </c>
      <c r="F268" s="17">
        <v>-10.98</v>
      </c>
      <c r="G268" s="18">
        <v>2.37</v>
      </c>
      <c r="H268" s="4">
        <v>4.7</v>
      </c>
      <c r="I268" s="4">
        <v>-74.166667000000004</v>
      </c>
      <c r="J268" s="4">
        <v>2550</v>
      </c>
      <c r="K268" s="6" t="s">
        <v>556</v>
      </c>
      <c r="L268" s="6" t="s">
        <v>557</v>
      </c>
      <c r="M268" s="6">
        <f t="shared" si="25"/>
        <v>39036</v>
      </c>
      <c r="N268" s="4">
        <f t="shared" si="26"/>
        <v>2006</v>
      </c>
      <c r="O268" s="4">
        <f t="shared" si="27"/>
        <v>11</v>
      </c>
      <c r="P268" s="7">
        <f t="shared" si="28"/>
        <v>29</v>
      </c>
      <c r="Q268" s="14"/>
      <c r="R268" s="9"/>
      <c r="S268" s="15" t="s">
        <v>22</v>
      </c>
      <c r="T268" s="10"/>
      <c r="U268" s="10"/>
      <c r="V268" s="10"/>
      <c r="W268" s="10"/>
      <c r="X268" s="10"/>
    </row>
    <row r="269" spans="1:24" s="11" customFormat="1" ht="17.25" customHeight="1" x14ac:dyDescent="0.3">
      <c r="A269" s="4" t="str">
        <f t="shared" si="24"/>
        <v>Bogota_20074</v>
      </c>
      <c r="B269" s="15">
        <v>200704</v>
      </c>
      <c r="C269" s="4" t="str">
        <f t="shared" si="20"/>
        <v>BOG_01_20074</v>
      </c>
      <c r="D269" s="4" t="s">
        <v>18</v>
      </c>
      <c r="E269" s="17">
        <v>-115.98</v>
      </c>
      <c r="F269" s="17">
        <v>-15.57</v>
      </c>
      <c r="G269" s="18">
        <v>2.0099999999999998</v>
      </c>
      <c r="H269" s="4">
        <v>4.7</v>
      </c>
      <c r="I269" s="4">
        <v>-74.166667000000004</v>
      </c>
      <c r="J269" s="4">
        <v>2550</v>
      </c>
      <c r="K269" s="6" t="s">
        <v>558</v>
      </c>
      <c r="L269" s="6" t="s">
        <v>559</v>
      </c>
      <c r="M269" s="6">
        <f t="shared" si="25"/>
        <v>39187</v>
      </c>
      <c r="N269" s="4">
        <f t="shared" si="26"/>
        <v>2007</v>
      </c>
      <c r="O269" s="4">
        <f t="shared" si="27"/>
        <v>4</v>
      </c>
      <c r="P269" s="7">
        <f t="shared" si="28"/>
        <v>29</v>
      </c>
      <c r="Q269" s="14"/>
      <c r="R269" s="9"/>
      <c r="S269" s="15" t="s">
        <v>22</v>
      </c>
      <c r="T269" s="10"/>
      <c r="U269" s="10"/>
      <c r="V269" s="10"/>
      <c r="W269" s="10"/>
      <c r="X269" s="10"/>
    </row>
    <row r="270" spans="1:24" s="11" customFormat="1" ht="17.25" customHeight="1" x14ac:dyDescent="0.3">
      <c r="A270" s="4" t="str">
        <f t="shared" si="24"/>
        <v>Bogota_20075</v>
      </c>
      <c r="B270" s="15">
        <v>200705</v>
      </c>
      <c r="C270" s="4" t="str">
        <f t="shared" ref="C270:C333" si="29">"BOG_01_"&amp;YEAR(K270)&amp;""&amp;MONTH(K270)</f>
        <v>BOG_01_20075</v>
      </c>
      <c r="D270" s="4" t="s">
        <v>18</v>
      </c>
      <c r="E270" s="17">
        <v>-117.29</v>
      </c>
      <c r="F270" s="17">
        <v>-15.56</v>
      </c>
      <c r="G270" s="18">
        <v>2.23</v>
      </c>
      <c r="H270" s="4">
        <v>4.7</v>
      </c>
      <c r="I270" s="4">
        <v>-74.166667000000004</v>
      </c>
      <c r="J270" s="4">
        <v>2550</v>
      </c>
      <c r="K270" s="6" t="s">
        <v>560</v>
      </c>
      <c r="L270" s="6" t="s">
        <v>561</v>
      </c>
      <c r="M270" s="6">
        <f t="shared" si="25"/>
        <v>39217</v>
      </c>
      <c r="N270" s="4">
        <f t="shared" si="26"/>
        <v>2007</v>
      </c>
      <c r="O270" s="4">
        <f t="shared" si="27"/>
        <v>5</v>
      </c>
      <c r="P270" s="7">
        <f t="shared" si="28"/>
        <v>30</v>
      </c>
      <c r="Q270" s="14"/>
      <c r="R270" s="9"/>
      <c r="S270" s="15" t="s">
        <v>22</v>
      </c>
      <c r="T270" s="10"/>
      <c r="U270" s="10"/>
      <c r="V270" s="10"/>
      <c r="W270" s="10"/>
      <c r="X270" s="10"/>
    </row>
    <row r="271" spans="1:24" s="11" customFormat="1" ht="17.25" customHeight="1" x14ac:dyDescent="0.3">
      <c r="A271" s="4" t="str">
        <f t="shared" si="24"/>
        <v>Bogota_20077</v>
      </c>
      <c r="B271" s="15">
        <v>200707</v>
      </c>
      <c r="C271" s="4" t="str">
        <f t="shared" si="29"/>
        <v>BOG_01_20077</v>
      </c>
      <c r="D271" s="4" t="s">
        <v>18</v>
      </c>
      <c r="E271" s="17">
        <v>-75.86</v>
      </c>
      <c r="F271" s="17">
        <v>-10.58</v>
      </c>
      <c r="G271" s="18">
        <v>2.78</v>
      </c>
      <c r="H271" s="4">
        <v>4.7</v>
      </c>
      <c r="I271" s="4">
        <v>-74.166667000000004</v>
      </c>
      <c r="J271" s="4">
        <v>2550</v>
      </c>
      <c r="K271" s="6" t="s">
        <v>562</v>
      </c>
      <c r="L271" s="6" t="s">
        <v>563</v>
      </c>
      <c r="M271" s="6">
        <f t="shared" si="25"/>
        <v>39278</v>
      </c>
      <c r="N271" s="4">
        <f t="shared" si="26"/>
        <v>2007</v>
      </c>
      <c r="O271" s="4">
        <f t="shared" si="27"/>
        <v>7</v>
      </c>
      <c r="P271" s="7">
        <f t="shared" si="28"/>
        <v>30</v>
      </c>
      <c r="Q271" s="14"/>
      <c r="R271" s="9"/>
      <c r="S271" s="15" t="s">
        <v>22</v>
      </c>
      <c r="T271" s="10"/>
      <c r="U271" s="10"/>
      <c r="V271" s="10"/>
      <c r="W271" s="10"/>
      <c r="X271" s="10"/>
    </row>
    <row r="272" spans="1:24" s="11" customFormat="1" ht="17.25" customHeight="1" x14ac:dyDescent="0.3">
      <c r="A272" s="4" t="str">
        <f t="shared" si="24"/>
        <v>Bogota_20078</v>
      </c>
      <c r="B272" s="15">
        <v>200708</v>
      </c>
      <c r="C272" s="4" t="str">
        <f t="shared" si="29"/>
        <v>BOG_01_20078</v>
      </c>
      <c r="D272" s="4" t="s">
        <v>18</v>
      </c>
      <c r="E272" s="16">
        <v>-60.28</v>
      </c>
      <c r="F272" s="16">
        <v>-7.88</v>
      </c>
      <c r="G272" s="15">
        <v>2.33</v>
      </c>
      <c r="H272" s="4">
        <v>4.7</v>
      </c>
      <c r="I272" s="4">
        <v>-74.166667000000004</v>
      </c>
      <c r="J272" s="4">
        <v>2550</v>
      </c>
      <c r="K272" s="6" t="s">
        <v>564</v>
      </c>
      <c r="L272" s="6" t="s">
        <v>565</v>
      </c>
      <c r="M272" s="6">
        <f t="shared" si="25"/>
        <v>39309</v>
      </c>
      <c r="N272" s="4">
        <f t="shared" si="26"/>
        <v>2007</v>
      </c>
      <c r="O272" s="4">
        <f t="shared" si="27"/>
        <v>8</v>
      </c>
      <c r="P272" s="7">
        <f t="shared" si="28"/>
        <v>30</v>
      </c>
      <c r="Q272" s="14"/>
      <c r="R272" s="9"/>
      <c r="S272" s="15" t="s">
        <v>22</v>
      </c>
      <c r="T272" s="10"/>
      <c r="U272" s="10"/>
      <c r="V272" s="10"/>
      <c r="W272" s="10"/>
      <c r="X272" s="10"/>
    </row>
    <row r="273" spans="1:24" s="11" customFormat="1" ht="17.25" customHeight="1" x14ac:dyDescent="0.3">
      <c r="A273" s="4" t="str">
        <f t="shared" si="24"/>
        <v>Bogota_200710</v>
      </c>
      <c r="B273" s="15">
        <v>200710</v>
      </c>
      <c r="C273" s="4" t="str">
        <f t="shared" si="29"/>
        <v>BOG_01_200710</v>
      </c>
      <c r="D273" s="4" t="s">
        <v>18</v>
      </c>
      <c r="E273" s="17">
        <v>-83.82</v>
      </c>
      <c r="F273" s="17">
        <v>-12.1</v>
      </c>
      <c r="G273" s="18">
        <v>2.0299999999999998</v>
      </c>
      <c r="H273" s="4">
        <v>4.7</v>
      </c>
      <c r="I273" s="4">
        <v>-74.166667000000004</v>
      </c>
      <c r="J273" s="4">
        <v>2550</v>
      </c>
      <c r="K273" s="6" t="s">
        <v>566</v>
      </c>
      <c r="L273" s="6" t="s">
        <v>567</v>
      </c>
      <c r="M273" s="6">
        <f t="shared" si="25"/>
        <v>39370</v>
      </c>
      <c r="N273" s="4">
        <f t="shared" si="26"/>
        <v>2007</v>
      </c>
      <c r="O273" s="4">
        <f t="shared" si="27"/>
        <v>10</v>
      </c>
      <c r="P273" s="7">
        <f t="shared" si="28"/>
        <v>30</v>
      </c>
      <c r="Q273" s="14"/>
      <c r="R273" s="9"/>
      <c r="S273" s="15" t="s">
        <v>22</v>
      </c>
      <c r="T273" s="10"/>
      <c r="U273" s="10"/>
      <c r="V273" s="10"/>
      <c r="W273" s="10"/>
      <c r="X273" s="10"/>
    </row>
    <row r="274" spans="1:24" s="11" customFormat="1" ht="17.25" customHeight="1" x14ac:dyDescent="0.3">
      <c r="A274" s="4" t="str">
        <f t="shared" si="24"/>
        <v>Bogota_200711</v>
      </c>
      <c r="B274" s="15">
        <v>200711</v>
      </c>
      <c r="C274" s="4" t="str">
        <f t="shared" si="29"/>
        <v>BOG_01_200711</v>
      </c>
      <c r="D274" s="4" t="s">
        <v>18</v>
      </c>
      <c r="E274" s="17">
        <v>-58.67</v>
      </c>
      <c r="F274" s="17">
        <v>-8.59</v>
      </c>
      <c r="G274" s="18">
        <v>2.5099999999999998</v>
      </c>
      <c r="H274" s="4">
        <v>4.7</v>
      </c>
      <c r="I274" s="4">
        <v>-74.166667000000004</v>
      </c>
      <c r="J274" s="4">
        <v>2550</v>
      </c>
      <c r="K274" s="6" t="s">
        <v>568</v>
      </c>
      <c r="L274" s="6" t="s">
        <v>569</v>
      </c>
      <c r="M274" s="6">
        <f t="shared" si="25"/>
        <v>39401</v>
      </c>
      <c r="N274" s="4">
        <f t="shared" si="26"/>
        <v>2007</v>
      </c>
      <c r="O274" s="4">
        <f t="shared" si="27"/>
        <v>11</v>
      </c>
      <c r="P274" s="7">
        <f t="shared" si="28"/>
        <v>29</v>
      </c>
      <c r="Q274" s="14"/>
      <c r="R274" s="9"/>
      <c r="S274" s="15" t="s">
        <v>22</v>
      </c>
      <c r="T274" s="10"/>
      <c r="U274" s="10"/>
      <c r="V274" s="10"/>
      <c r="W274" s="10"/>
      <c r="X274" s="10"/>
    </row>
    <row r="275" spans="1:24" s="11" customFormat="1" ht="17.25" customHeight="1" x14ac:dyDescent="0.3">
      <c r="A275" s="4" t="str">
        <f t="shared" si="24"/>
        <v>Bogota_200712</v>
      </c>
      <c r="B275" s="15">
        <v>200712</v>
      </c>
      <c r="C275" s="4" t="str">
        <f t="shared" si="29"/>
        <v>BOG_01_200712</v>
      </c>
      <c r="D275" s="4" t="s">
        <v>18</v>
      </c>
      <c r="E275" s="17">
        <v>-53.61</v>
      </c>
      <c r="F275" s="17">
        <v>-8.25</v>
      </c>
      <c r="G275" s="18">
        <v>1.76</v>
      </c>
      <c r="H275" s="4">
        <v>4.7</v>
      </c>
      <c r="I275" s="4">
        <v>-74.166667000000004</v>
      </c>
      <c r="J275" s="4">
        <v>2550</v>
      </c>
      <c r="K275" s="6" t="s">
        <v>570</v>
      </c>
      <c r="L275" s="6" t="s">
        <v>571</v>
      </c>
      <c r="M275" s="6">
        <f t="shared" si="25"/>
        <v>39431</v>
      </c>
      <c r="N275" s="4">
        <f t="shared" si="26"/>
        <v>2007</v>
      </c>
      <c r="O275" s="4">
        <f t="shared" si="27"/>
        <v>12</v>
      </c>
      <c r="P275" s="7">
        <f t="shared" si="28"/>
        <v>30</v>
      </c>
      <c r="Q275" s="14"/>
      <c r="R275" s="9"/>
      <c r="S275" s="15" t="s">
        <v>22</v>
      </c>
      <c r="T275" s="10"/>
      <c r="U275" s="10"/>
      <c r="V275" s="10"/>
      <c r="W275" s="10"/>
      <c r="X275" s="10"/>
    </row>
    <row r="276" spans="1:24" s="11" customFormat="1" ht="17.25" customHeight="1" x14ac:dyDescent="0.3">
      <c r="A276" s="4" t="str">
        <f t="shared" si="24"/>
        <v>Bogota_20082</v>
      </c>
      <c r="B276" s="15">
        <v>200802</v>
      </c>
      <c r="C276" s="4" t="str">
        <f t="shared" si="29"/>
        <v>BOG_01_20082</v>
      </c>
      <c r="D276" s="4" t="s">
        <v>18</v>
      </c>
      <c r="E276" s="17">
        <v>-37.32</v>
      </c>
      <c r="F276" s="17">
        <v>-6.44</v>
      </c>
      <c r="G276" s="18">
        <v>2.34</v>
      </c>
      <c r="H276" s="4">
        <v>4.7</v>
      </c>
      <c r="I276" s="4">
        <v>-74.166667000000004</v>
      </c>
      <c r="J276" s="4">
        <v>2550</v>
      </c>
      <c r="K276" s="6" t="s">
        <v>572</v>
      </c>
      <c r="L276" s="6" t="s">
        <v>573</v>
      </c>
      <c r="M276" s="6">
        <f t="shared" si="25"/>
        <v>39493</v>
      </c>
      <c r="N276" s="4">
        <f t="shared" si="26"/>
        <v>2008</v>
      </c>
      <c r="O276" s="4">
        <f t="shared" si="27"/>
        <v>2</v>
      </c>
      <c r="P276" s="7">
        <f t="shared" si="28"/>
        <v>27</v>
      </c>
      <c r="Q276" s="14"/>
      <c r="R276" s="9"/>
      <c r="S276" s="15" t="s">
        <v>22</v>
      </c>
      <c r="T276" s="10"/>
      <c r="U276" s="10"/>
      <c r="V276" s="10"/>
      <c r="W276" s="10"/>
      <c r="X276" s="10"/>
    </row>
    <row r="277" spans="1:24" s="11" customFormat="1" ht="17.25" customHeight="1" x14ac:dyDescent="0.3">
      <c r="A277" s="4" t="str">
        <f t="shared" si="24"/>
        <v>Bogota_20083</v>
      </c>
      <c r="B277" s="15">
        <v>200803</v>
      </c>
      <c r="C277" s="4" t="str">
        <f t="shared" si="29"/>
        <v>BOG_01_20083</v>
      </c>
      <c r="D277" s="4" t="s">
        <v>18</v>
      </c>
      <c r="E277" s="17">
        <v>-17.649999999999999</v>
      </c>
      <c r="F277" s="17">
        <v>-3.75</v>
      </c>
      <c r="G277" s="18">
        <v>2.5</v>
      </c>
      <c r="H277" s="4">
        <v>4.7</v>
      </c>
      <c r="I277" s="4">
        <v>-74.166667000000004</v>
      </c>
      <c r="J277" s="4">
        <v>2550</v>
      </c>
      <c r="K277" s="6" t="s">
        <v>574</v>
      </c>
      <c r="L277" s="6" t="s">
        <v>575</v>
      </c>
      <c r="M277" s="6">
        <f t="shared" si="25"/>
        <v>39522</v>
      </c>
      <c r="N277" s="4">
        <f t="shared" si="26"/>
        <v>2008</v>
      </c>
      <c r="O277" s="4">
        <f t="shared" si="27"/>
        <v>3</v>
      </c>
      <c r="P277" s="7">
        <f t="shared" si="28"/>
        <v>30</v>
      </c>
      <c r="Q277" s="14"/>
      <c r="R277" s="9"/>
      <c r="S277" s="15" t="s">
        <v>22</v>
      </c>
      <c r="T277" s="10"/>
      <c r="U277" s="10"/>
      <c r="V277" s="10"/>
      <c r="W277" s="10"/>
      <c r="X277" s="10"/>
    </row>
    <row r="278" spans="1:24" s="11" customFormat="1" ht="17.25" customHeight="1" x14ac:dyDescent="0.3">
      <c r="A278" s="4" t="str">
        <f t="shared" si="24"/>
        <v>Bogota_20084</v>
      </c>
      <c r="B278" s="15">
        <v>200804</v>
      </c>
      <c r="C278" s="4" t="str">
        <f t="shared" si="29"/>
        <v>BOG_01_20084</v>
      </c>
      <c r="D278" s="4" t="s">
        <v>18</v>
      </c>
      <c r="E278" s="17">
        <v>-53.14</v>
      </c>
      <c r="F278" s="17">
        <v>-8.4499999999999993</v>
      </c>
      <c r="G278" s="18">
        <v>1.85</v>
      </c>
      <c r="H278" s="4">
        <v>4.7</v>
      </c>
      <c r="I278" s="4">
        <v>-74.166667000000004</v>
      </c>
      <c r="J278" s="4">
        <v>2550</v>
      </c>
      <c r="K278" s="6" t="s">
        <v>576</v>
      </c>
      <c r="L278" s="6" t="s">
        <v>577</v>
      </c>
      <c r="M278" s="6">
        <f t="shared" si="25"/>
        <v>39553</v>
      </c>
      <c r="N278" s="4">
        <f t="shared" si="26"/>
        <v>2008</v>
      </c>
      <c r="O278" s="4">
        <f t="shared" si="27"/>
        <v>4</v>
      </c>
      <c r="P278" s="7">
        <f t="shared" si="28"/>
        <v>29</v>
      </c>
      <c r="Q278" s="14"/>
      <c r="R278" s="9"/>
      <c r="S278" s="15" t="s">
        <v>22</v>
      </c>
      <c r="T278" s="10"/>
      <c r="U278" s="10"/>
      <c r="V278" s="10"/>
      <c r="W278" s="10"/>
      <c r="X278" s="10"/>
    </row>
    <row r="279" spans="1:24" s="11" customFormat="1" ht="17.25" customHeight="1" x14ac:dyDescent="0.3">
      <c r="A279" s="4" t="str">
        <f t="shared" si="24"/>
        <v>Bogota_20085</v>
      </c>
      <c r="B279" s="15">
        <v>200805</v>
      </c>
      <c r="C279" s="4" t="str">
        <f t="shared" si="29"/>
        <v>BOG_01_20085</v>
      </c>
      <c r="D279" s="4" t="s">
        <v>18</v>
      </c>
      <c r="E279" s="17">
        <v>-120.09</v>
      </c>
      <c r="F279" s="17">
        <v>-16.38</v>
      </c>
      <c r="G279" s="18">
        <v>1.97</v>
      </c>
      <c r="H279" s="4">
        <v>4.7</v>
      </c>
      <c r="I279" s="4">
        <v>-74.166667000000004</v>
      </c>
      <c r="J279" s="4">
        <v>2550</v>
      </c>
      <c r="K279" s="6" t="s">
        <v>578</v>
      </c>
      <c r="L279" s="6" t="s">
        <v>579</v>
      </c>
      <c r="M279" s="6">
        <f t="shared" si="25"/>
        <v>39583</v>
      </c>
      <c r="N279" s="4">
        <f t="shared" si="26"/>
        <v>2008</v>
      </c>
      <c r="O279" s="4">
        <f t="shared" si="27"/>
        <v>5</v>
      </c>
      <c r="P279" s="7">
        <f t="shared" si="28"/>
        <v>30</v>
      </c>
      <c r="Q279" s="14"/>
      <c r="R279" s="9"/>
      <c r="S279" s="15" t="s">
        <v>22</v>
      </c>
      <c r="T279" s="10"/>
      <c r="U279" s="10"/>
      <c r="V279" s="10"/>
      <c r="W279" s="10"/>
      <c r="X279" s="10"/>
    </row>
    <row r="280" spans="1:24" s="11" customFormat="1" ht="17.25" customHeight="1" x14ac:dyDescent="0.3">
      <c r="A280" s="4" t="str">
        <f t="shared" si="24"/>
        <v>Bogota_20086</v>
      </c>
      <c r="B280" s="15">
        <v>200806</v>
      </c>
      <c r="C280" s="4" t="str">
        <f t="shared" si="29"/>
        <v>BOG_01_20086</v>
      </c>
      <c r="D280" s="4" t="s">
        <v>18</v>
      </c>
      <c r="E280" s="17">
        <v>-98.34</v>
      </c>
      <c r="F280" s="17">
        <v>-13.1</v>
      </c>
      <c r="G280" s="18">
        <v>1.88</v>
      </c>
      <c r="H280" s="4">
        <v>4.7</v>
      </c>
      <c r="I280" s="4">
        <v>-74.166667000000004</v>
      </c>
      <c r="J280" s="4">
        <v>2550</v>
      </c>
      <c r="K280" s="6" t="s">
        <v>580</v>
      </c>
      <c r="L280" s="6" t="s">
        <v>581</v>
      </c>
      <c r="M280" s="6">
        <f t="shared" si="25"/>
        <v>39614</v>
      </c>
      <c r="N280" s="4">
        <f t="shared" si="26"/>
        <v>2008</v>
      </c>
      <c r="O280" s="4">
        <f t="shared" si="27"/>
        <v>6</v>
      </c>
      <c r="P280" s="7">
        <f t="shared" si="28"/>
        <v>29</v>
      </c>
      <c r="Q280" s="14"/>
      <c r="R280" s="9"/>
      <c r="S280" s="15" t="s">
        <v>22</v>
      </c>
      <c r="T280" s="10"/>
      <c r="U280" s="10"/>
      <c r="V280" s="10"/>
      <c r="W280" s="10"/>
      <c r="X280" s="10"/>
    </row>
    <row r="281" spans="1:24" s="11" customFormat="1" ht="17.25" customHeight="1" x14ac:dyDescent="0.3">
      <c r="A281" s="4" t="str">
        <f t="shared" si="24"/>
        <v>Bogota_20087</v>
      </c>
      <c r="B281" s="15">
        <v>200807</v>
      </c>
      <c r="C281" s="4" t="str">
        <f t="shared" si="29"/>
        <v>BOG_01_20087</v>
      </c>
      <c r="D281" s="4" t="s">
        <v>18</v>
      </c>
      <c r="E281" s="17">
        <v>-95.86</v>
      </c>
      <c r="F281" s="17">
        <v>-12.91</v>
      </c>
      <c r="G281" s="18">
        <v>2.34</v>
      </c>
      <c r="H281" s="4">
        <v>4.7</v>
      </c>
      <c r="I281" s="4">
        <v>-74.166667000000004</v>
      </c>
      <c r="J281" s="4">
        <v>2550</v>
      </c>
      <c r="K281" s="6" t="s">
        <v>582</v>
      </c>
      <c r="L281" s="6" t="s">
        <v>583</v>
      </c>
      <c r="M281" s="6">
        <f t="shared" si="25"/>
        <v>39644</v>
      </c>
      <c r="N281" s="4">
        <f t="shared" si="26"/>
        <v>2008</v>
      </c>
      <c r="O281" s="4">
        <f t="shared" si="27"/>
        <v>7</v>
      </c>
      <c r="P281" s="7">
        <f t="shared" si="28"/>
        <v>30</v>
      </c>
      <c r="Q281" s="14"/>
      <c r="R281" s="9"/>
      <c r="S281" s="15" t="s">
        <v>22</v>
      </c>
      <c r="T281" s="10"/>
      <c r="U281" s="10"/>
      <c r="V281" s="10"/>
      <c r="W281" s="10"/>
      <c r="X281" s="10"/>
    </row>
    <row r="282" spans="1:24" s="11" customFormat="1" ht="17.25" customHeight="1" x14ac:dyDescent="0.3">
      <c r="A282" s="4" t="str">
        <f t="shared" si="24"/>
        <v>Bogota_20088</v>
      </c>
      <c r="B282" s="15">
        <v>200808</v>
      </c>
      <c r="C282" s="4" t="str">
        <f t="shared" si="29"/>
        <v>BOG_01_20088</v>
      </c>
      <c r="D282" s="4" t="s">
        <v>18</v>
      </c>
      <c r="E282" s="17">
        <v>-65.349999999999994</v>
      </c>
      <c r="F282" s="17">
        <v>-9.3800000000000008</v>
      </c>
      <c r="G282" s="18">
        <v>2.6</v>
      </c>
      <c r="H282" s="4">
        <v>4.7</v>
      </c>
      <c r="I282" s="4">
        <v>-74.166667000000004</v>
      </c>
      <c r="J282" s="4">
        <v>2550</v>
      </c>
      <c r="K282" s="6" t="s">
        <v>584</v>
      </c>
      <c r="L282" s="6" t="s">
        <v>585</v>
      </c>
      <c r="M282" s="6">
        <f t="shared" si="25"/>
        <v>39675</v>
      </c>
      <c r="N282" s="4">
        <f t="shared" si="26"/>
        <v>2008</v>
      </c>
      <c r="O282" s="4">
        <f t="shared" si="27"/>
        <v>8</v>
      </c>
      <c r="P282" s="7">
        <f t="shared" si="28"/>
        <v>30</v>
      </c>
      <c r="Q282" s="14"/>
      <c r="R282" s="9"/>
      <c r="S282" s="15" t="s">
        <v>22</v>
      </c>
      <c r="T282" s="10"/>
      <c r="U282" s="10"/>
      <c r="V282" s="10"/>
      <c r="W282" s="10"/>
      <c r="X282" s="10"/>
    </row>
    <row r="283" spans="1:24" s="11" customFormat="1" ht="17.25" customHeight="1" x14ac:dyDescent="0.3">
      <c r="A283" s="4" t="str">
        <f t="shared" si="24"/>
        <v>Bogota_20089</v>
      </c>
      <c r="B283" s="15">
        <v>200809</v>
      </c>
      <c r="C283" s="4" t="str">
        <f t="shared" si="29"/>
        <v>BOG_01_20089</v>
      </c>
      <c r="D283" s="4" t="s">
        <v>18</v>
      </c>
      <c r="E283" s="17">
        <v>-55.97</v>
      </c>
      <c r="F283" s="17">
        <v>-8.69</v>
      </c>
      <c r="G283" s="18">
        <v>2.37</v>
      </c>
      <c r="H283" s="4">
        <v>4.7</v>
      </c>
      <c r="I283" s="4">
        <v>-74.166667000000004</v>
      </c>
      <c r="J283" s="4">
        <v>2550</v>
      </c>
      <c r="K283" s="6" t="s">
        <v>586</v>
      </c>
      <c r="L283" s="6" t="s">
        <v>587</v>
      </c>
      <c r="M283" s="6">
        <f t="shared" si="25"/>
        <v>39706</v>
      </c>
      <c r="N283" s="4">
        <f t="shared" si="26"/>
        <v>2008</v>
      </c>
      <c r="O283" s="4">
        <f t="shared" si="27"/>
        <v>9</v>
      </c>
      <c r="P283" s="7">
        <f t="shared" si="28"/>
        <v>29</v>
      </c>
      <c r="Q283" s="14"/>
      <c r="R283" s="9"/>
      <c r="S283" s="15" t="s">
        <v>22</v>
      </c>
      <c r="T283" s="10"/>
      <c r="U283" s="10"/>
      <c r="V283" s="10"/>
      <c r="W283" s="10"/>
      <c r="X283" s="10"/>
    </row>
    <row r="284" spans="1:24" s="11" customFormat="1" ht="17.25" customHeight="1" x14ac:dyDescent="0.3">
      <c r="A284" s="4" t="str">
        <f t="shared" si="24"/>
        <v>Bogota_200810</v>
      </c>
      <c r="B284" s="15">
        <v>200810</v>
      </c>
      <c r="C284" s="4" t="str">
        <f t="shared" si="29"/>
        <v>BOG_01_200810</v>
      </c>
      <c r="D284" s="4" t="s">
        <v>18</v>
      </c>
      <c r="E284" s="17">
        <v>-73.290000000000006</v>
      </c>
      <c r="F284" s="17">
        <v>-10.77</v>
      </c>
      <c r="G284" s="18">
        <v>2.35</v>
      </c>
      <c r="H284" s="4">
        <v>4.7</v>
      </c>
      <c r="I284" s="4">
        <v>-74.166667000000004</v>
      </c>
      <c r="J284" s="4">
        <v>2550</v>
      </c>
      <c r="K284" s="6" t="s">
        <v>588</v>
      </c>
      <c r="L284" s="6" t="s">
        <v>589</v>
      </c>
      <c r="M284" s="6">
        <f t="shared" si="25"/>
        <v>39736</v>
      </c>
      <c r="N284" s="4">
        <f t="shared" si="26"/>
        <v>2008</v>
      </c>
      <c r="O284" s="4">
        <f t="shared" si="27"/>
        <v>10</v>
      </c>
      <c r="P284" s="7">
        <f t="shared" si="28"/>
        <v>30</v>
      </c>
      <c r="Q284" s="14"/>
      <c r="R284" s="9"/>
      <c r="S284" s="15" t="s">
        <v>22</v>
      </c>
      <c r="T284" s="10"/>
      <c r="U284" s="10"/>
      <c r="V284" s="10"/>
      <c r="W284" s="10"/>
      <c r="X284" s="10"/>
    </row>
    <row r="285" spans="1:24" s="11" customFormat="1" ht="17.25" customHeight="1" x14ac:dyDescent="0.3">
      <c r="A285" s="4" t="str">
        <f t="shared" si="24"/>
        <v>Bogota_200811</v>
      </c>
      <c r="B285" s="15">
        <v>200811</v>
      </c>
      <c r="C285" s="4" t="str">
        <f t="shared" si="29"/>
        <v>BOG_01_200811</v>
      </c>
      <c r="D285" s="4" t="s">
        <v>18</v>
      </c>
      <c r="E285" s="17">
        <v>-88.81</v>
      </c>
      <c r="F285" s="17">
        <v>-12.36</v>
      </c>
      <c r="G285" s="18">
        <v>1.69</v>
      </c>
      <c r="H285" s="4">
        <v>4.7</v>
      </c>
      <c r="I285" s="4">
        <v>-74.166667000000004</v>
      </c>
      <c r="J285" s="4">
        <v>2550</v>
      </c>
      <c r="K285" s="6" t="s">
        <v>590</v>
      </c>
      <c r="L285" s="6" t="s">
        <v>591</v>
      </c>
      <c r="M285" s="6">
        <f t="shared" si="25"/>
        <v>39767</v>
      </c>
      <c r="N285" s="4">
        <f t="shared" si="26"/>
        <v>2008</v>
      </c>
      <c r="O285" s="4">
        <f t="shared" si="27"/>
        <v>11</v>
      </c>
      <c r="P285" s="7">
        <f t="shared" si="28"/>
        <v>29</v>
      </c>
      <c r="Q285" s="14"/>
      <c r="R285" s="9"/>
      <c r="S285" s="15" t="s">
        <v>22</v>
      </c>
      <c r="T285" s="10"/>
      <c r="U285" s="10"/>
      <c r="V285" s="10"/>
      <c r="W285" s="10"/>
      <c r="X285" s="10"/>
    </row>
    <row r="286" spans="1:24" s="11" customFormat="1" ht="17.25" customHeight="1" x14ac:dyDescent="0.3">
      <c r="A286" s="4" t="str">
        <f t="shared" si="24"/>
        <v>Bogota_200812</v>
      </c>
      <c r="B286" s="15">
        <v>200812</v>
      </c>
      <c r="C286" s="4" t="str">
        <f t="shared" si="29"/>
        <v>BOG_01_200812</v>
      </c>
      <c r="D286" s="4" t="s">
        <v>18</v>
      </c>
      <c r="E286" s="17">
        <v>-29.42</v>
      </c>
      <c r="F286" s="17">
        <v>-5.29</v>
      </c>
      <c r="G286" s="18">
        <v>4.9800000000000004</v>
      </c>
      <c r="H286" s="4">
        <v>4.7</v>
      </c>
      <c r="I286" s="4">
        <v>-74.166667000000004</v>
      </c>
      <c r="J286" s="4">
        <v>2550</v>
      </c>
      <c r="K286" s="6" t="s">
        <v>592</v>
      </c>
      <c r="L286" s="6" t="s">
        <v>593</v>
      </c>
      <c r="M286" s="6">
        <f t="shared" si="25"/>
        <v>39797</v>
      </c>
      <c r="N286" s="4">
        <f t="shared" si="26"/>
        <v>2008</v>
      </c>
      <c r="O286" s="4">
        <f t="shared" si="27"/>
        <v>12</v>
      </c>
      <c r="P286" s="7">
        <f t="shared" si="28"/>
        <v>30</v>
      </c>
      <c r="Q286" s="14"/>
      <c r="R286" s="9"/>
      <c r="S286" s="15" t="s">
        <v>22</v>
      </c>
      <c r="T286" s="10"/>
      <c r="U286" s="10"/>
      <c r="V286" s="10"/>
      <c r="W286" s="10"/>
      <c r="X286" s="10"/>
    </row>
    <row r="287" spans="1:24" s="11" customFormat="1" ht="17.25" customHeight="1" x14ac:dyDescent="0.3">
      <c r="A287" s="4" t="str">
        <f t="shared" si="24"/>
        <v>Bogota_20091</v>
      </c>
      <c r="B287" s="15">
        <v>200901</v>
      </c>
      <c r="C287" s="4" t="str">
        <f t="shared" si="29"/>
        <v>BOG_01_20091</v>
      </c>
      <c r="D287" s="4" t="s">
        <v>18</v>
      </c>
      <c r="E287" s="17">
        <v>-53</v>
      </c>
      <c r="F287" s="17">
        <v>-7.56</v>
      </c>
      <c r="G287" s="18">
        <v>2.17</v>
      </c>
      <c r="H287" s="4">
        <v>4.7</v>
      </c>
      <c r="I287" s="4">
        <v>-74.166667000000004</v>
      </c>
      <c r="J287" s="4">
        <v>2550</v>
      </c>
      <c r="K287" s="6" t="s">
        <v>594</v>
      </c>
      <c r="L287" s="6" t="s">
        <v>595</v>
      </c>
      <c r="M287" s="6">
        <f t="shared" si="25"/>
        <v>39828</v>
      </c>
      <c r="N287" s="4">
        <f t="shared" si="26"/>
        <v>2009</v>
      </c>
      <c r="O287" s="4">
        <f t="shared" si="27"/>
        <v>1</v>
      </c>
      <c r="P287" s="7">
        <f t="shared" si="28"/>
        <v>30</v>
      </c>
      <c r="Q287" s="14"/>
      <c r="R287" s="9"/>
      <c r="S287" s="15" t="s">
        <v>22</v>
      </c>
      <c r="T287" s="10"/>
      <c r="U287" s="10"/>
      <c r="V287" s="10"/>
      <c r="W287" s="10"/>
      <c r="X287" s="10"/>
    </row>
    <row r="288" spans="1:24" s="11" customFormat="1" ht="17.25" customHeight="1" x14ac:dyDescent="0.3">
      <c r="A288" s="4" t="str">
        <f t="shared" si="24"/>
        <v>Bogota_20092</v>
      </c>
      <c r="B288" s="15">
        <v>200902</v>
      </c>
      <c r="C288" s="4" t="str">
        <f t="shared" si="29"/>
        <v>BOG_01_20092</v>
      </c>
      <c r="D288" s="4" t="s">
        <v>18</v>
      </c>
      <c r="E288" s="17">
        <v>-38.6</v>
      </c>
      <c r="F288" s="17">
        <v>-6.31</v>
      </c>
      <c r="G288" s="18">
        <v>1.87</v>
      </c>
      <c r="H288" s="4">
        <v>4.7</v>
      </c>
      <c r="I288" s="4">
        <v>-74.166667000000004</v>
      </c>
      <c r="J288" s="4">
        <v>2550</v>
      </c>
      <c r="K288" s="6" t="s">
        <v>596</v>
      </c>
      <c r="L288" s="6" t="s">
        <v>597</v>
      </c>
      <c r="M288" s="6">
        <f t="shared" si="25"/>
        <v>39859</v>
      </c>
      <c r="N288" s="4">
        <f t="shared" si="26"/>
        <v>2009</v>
      </c>
      <c r="O288" s="4">
        <f t="shared" si="27"/>
        <v>2</v>
      </c>
      <c r="P288" s="7">
        <f t="shared" si="28"/>
        <v>27</v>
      </c>
      <c r="Q288" s="14"/>
      <c r="R288" s="9"/>
      <c r="S288" s="15" t="s">
        <v>22</v>
      </c>
      <c r="T288" s="10"/>
      <c r="U288" s="10"/>
      <c r="V288" s="10"/>
      <c r="W288" s="10"/>
      <c r="X288" s="10"/>
    </row>
    <row r="289" spans="1:24" s="11" customFormat="1" ht="17.25" customHeight="1" x14ac:dyDescent="0.3">
      <c r="A289" s="4" t="str">
        <f t="shared" si="24"/>
        <v>Bogota_20093</v>
      </c>
      <c r="B289" s="15">
        <v>200903</v>
      </c>
      <c r="C289" s="4" t="str">
        <f t="shared" si="29"/>
        <v>BOG_01_20093</v>
      </c>
      <c r="D289" s="4" t="s">
        <v>18</v>
      </c>
      <c r="E289" s="17">
        <v>-35</v>
      </c>
      <c r="F289" s="17">
        <v>-5.87</v>
      </c>
      <c r="G289" s="18">
        <v>1.93</v>
      </c>
      <c r="H289" s="4">
        <v>4.7</v>
      </c>
      <c r="I289" s="4">
        <v>-74.166667000000004</v>
      </c>
      <c r="J289" s="4">
        <v>2550</v>
      </c>
      <c r="K289" s="6" t="s">
        <v>598</v>
      </c>
      <c r="L289" s="6" t="s">
        <v>599</v>
      </c>
      <c r="M289" s="6">
        <f t="shared" si="25"/>
        <v>39887</v>
      </c>
      <c r="N289" s="4">
        <f t="shared" si="26"/>
        <v>2009</v>
      </c>
      <c r="O289" s="4">
        <f t="shared" si="27"/>
        <v>3</v>
      </c>
      <c r="P289" s="7">
        <f t="shared" si="28"/>
        <v>30</v>
      </c>
      <c r="Q289" s="14"/>
      <c r="R289" s="9"/>
      <c r="S289" s="15" t="s">
        <v>22</v>
      </c>
      <c r="T289" s="10"/>
      <c r="U289" s="10"/>
      <c r="V289" s="10"/>
      <c r="W289" s="10"/>
      <c r="X289" s="10"/>
    </row>
    <row r="290" spans="1:24" s="11" customFormat="1" ht="17.25" customHeight="1" x14ac:dyDescent="0.3">
      <c r="A290" s="4" t="str">
        <f t="shared" si="24"/>
        <v>Bogota_20094</v>
      </c>
      <c r="B290" s="15">
        <v>200904</v>
      </c>
      <c r="C290" s="4" t="str">
        <f t="shared" si="29"/>
        <v>BOG_01_20094</v>
      </c>
      <c r="D290" s="4" t="s">
        <v>18</v>
      </c>
      <c r="E290" s="17">
        <v>-68.7</v>
      </c>
      <c r="F290" s="17">
        <v>-10.1</v>
      </c>
      <c r="G290" s="13">
        <v>1.9430013611125621</v>
      </c>
      <c r="H290" s="4">
        <v>4.7</v>
      </c>
      <c r="I290" s="4">
        <v>-74.166667000000004</v>
      </c>
      <c r="J290" s="4">
        <v>2550</v>
      </c>
      <c r="K290" s="6" t="s">
        <v>600</v>
      </c>
      <c r="L290" s="6" t="s">
        <v>601</v>
      </c>
      <c r="M290" s="6">
        <f t="shared" si="25"/>
        <v>39918</v>
      </c>
      <c r="N290" s="4">
        <f t="shared" si="26"/>
        <v>2009</v>
      </c>
      <c r="O290" s="4">
        <f t="shared" si="27"/>
        <v>4</v>
      </c>
      <c r="P290" s="7">
        <f t="shared" si="28"/>
        <v>29</v>
      </c>
      <c r="Q290" s="14"/>
      <c r="R290" s="9"/>
      <c r="S290" s="15" t="s">
        <v>22</v>
      </c>
      <c r="T290" s="10"/>
      <c r="U290" s="10"/>
      <c r="V290" s="10"/>
      <c r="W290" s="10"/>
      <c r="X290" s="10"/>
    </row>
    <row r="291" spans="1:24" s="11" customFormat="1" ht="17.25" customHeight="1" x14ac:dyDescent="0.3">
      <c r="A291" s="4" t="str">
        <f t="shared" si="24"/>
        <v>Bogota_20096</v>
      </c>
      <c r="B291" s="15">
        <v>200906</v>
      </c>
      <c r="C291" s="4" t="str">
        <f t="shared" si="29"/>
        <v>BOG_01_20096</v>
      </c>
      <c r="D291" s="4" t="s">
        <v>18</v>
      </c>
      <c r="E291" s="17">
        <v>-118.4</v>
      </c>
      <c r="F291" s="17">
        <v>-16.03</v>
      </c>
      <c r="G291" s="18">
        <v>1.68</v>
      </c>
      <c r="H291" s="4">
        <v>4.7</v>
      </c>
      <c r="I291" s="4">
        <v>-74.166667000000004</v>
      </c>
      <c r="J291" s="4">
        <v>2550</v>
      </c>
      <c r="K291" s="6" t="s">
        <v>602</v>
      </c>
      <c r="L291" s="6" t="s">
        <v>603</v>
      </c>
      <c r="M291" s="6">
        <f t="shared" si="25"/>
        <v>39979</v>
      </c>
      <c r="N291" s="4">
        <f t="shared" si="26"/>
        <v>2009</v>
      </c>
      <c r="O291" s="4">
        <f t="shared" si="27"/>
        <v>6</v>
      </c>
      <c r="P291" s="7">
        <f t="shared" si="28"/>
        <v>29</v>
      </c>
      <c r="Q291" s="14"/>
      <c r="R291" s="9"/>
      <c r="S291" s="15" t="s">
        <v>22</v>
      </c>
      <c r="T291" s="10"/>
      <c r="U291" s="10"/>
      <c r="V291" s="10"/>
      <c r="W291" s="10"/>
      <c r="X291" s="10"/>
    </row>
    <row r="292" spans="1:24" s="11" customFormat="1" ht="17.25" customHeight="1" x14ac:dyDescent="0.3">
      <c r="A292" s="4" t="str">
        <f t="shared" si="24"/>
        <v>Bogota_20098</v>
      </c>
      <c r="B292" s="15">
        <v>200908</v>
      </c>
      <c r="C292" s="4" t="str">
        <f t="shared" si="29"/>
        <v>BOG_01_20098</v>
      </c>
      <c r="D292" s="4" t="s">
        <v>18</v>
      </c>
      <c r="E292" s="17">
        <v>-54.9</v>
      </c>
      <c r="F292" s="17">
        <v>-7.7</v>
      </c>
      <c r="G292" s="18">
        <v>1.56</v>
      </c>
      <c r="H292" s="4">
        <v>4.7</v>
      </c>
      <c r="I292" s="4">
        <v>-74.166667000000004</v>
      </c>
      <c r="J292" s="4">
        <v>2550</v>
      </c>
      <c r="K292" s="6" t="s">
        <v>604</v>
      </c>
      <c r="L292" s="6" t="s">
        <v>605</v>
      </c>
      <c r="M292" s="6">
        <f t="shared" si="25"/>
        <v>40040</v>
      </c>
      <c r="N292" s="4">
        <f t="shared" si="26"/>
        <v>2009</v>
      </c>
      <c r="O292" s="4">
        <f t="shared" si="27"/>
        <v>8</v>
      </c>
      <c r="P292" s="7">
        <f t="shared" si="28"/>
        <v>30</v>
      </c>
      <c r="Q292" s="14"/>
      <c r="R292" s="9"/>
      <c r="S292" s="15" t="s">
        <v>22</v>
      </c>
      <c r="T292" s="10"/>
      <c r="U292" s="10"/>
      <c r="V292" s="10"/>
      <c r="W292" s="10"/>
      <c r="X292" s="10"/>
    </row>
    <row r="293" spans="1:24" s="11" customFormat="1" ht="17.25" customHeight="1" x14ac:dyDescent="0.3">
      <c r="A293" s="4" t="str">
        <f t="shared" si="24"/>
        <v>Bogota_20099</v>
      </c>
      <c r="B293" s="15">
        <v>200909</v>
      </c>
      <c r="C293" s="4" t="str">
        <f t="shared" si="29"/>
        <v>BOG_01_20099</v>
      </c>
      <c r="D293" s="4" t="s">
        <v>18</v>
      </c>
      <c r="E293" s="17">
        <v>-14.8</v>
      </c>
      <c r="F293" s="17">
        <v>-3.34</v>
      </c>
      <c r="G293" s="13">
        <v>2.5406047403588303</v>
      </c>
      <c r="H293" s="4">
        <v>4.7</v>
      </c>
      <c r="I293" s="4">
        <v>-74.166667000000004</v>
      </c>
      <c r="J293" s="4">
        <v>2550</v>
      </c>
      <c r="K293" s="6" t="s">
        <v>606</v>
      </c>
      <c r="L293" s="6" t="s">
        <v>607</v>
      </c>
      <c r="M293" s="6">
        <f t="shared" si="25"/>
        <v>40071</v>
      </c>
      <c r="N293" s="4">
        <f t="shared" si="26"/>
        <v>2009</v>
      </c>
      <c r="O293" s="4">
        <f t="shared" si="27"/>
        <v>9</v>
      </c>
      <c r="P293" s="7">
        <f t="shared" si="28"/>
        <v>29</v>
      </c>
      <c r="Q293" s="14"/>
      <c r="R293" s="9"/>
      <c r="S293" s="15" t="s">
        <v>22</v>
      </c>
      <c r="T293" s="10"/>
      <c r="U293" s="10"/>
      <c r="V293" s="10"/>
      <c r="W293" s="10"/>
      <c r="X293" s="10"/>
    </row>
    <row r="294" spans="1:24" s="11" customFormat="1" ht="17.25" customHeight="1" x14ac:dyDescent="0.3">
      <c r="A294" s="4" t="str">
        <f t="shared" si="24"/>
        <v>Bogota_200910</v>
      </c>
      <c r="B294" s="15">
        <v>200910</v>
      </c>
      <c r="C294" s="4" t="str">
        <f t="shared" si="29"/>
        <v>BOG_01_200910</v>
      </c>
      <c r="D294" s="4" t="s">
        <v>18</v>
      </c>
      <c r="E294" s="17">
        <v>-69.2</v>
      </c>
      <c r="F294" s="17">
        <v>-10.14</v>
      </c>
      <c r="G294" s="13">
        <v>3.1131911482967456</v>
      </c>
      <c r="H294" s="4">
        <v>4.7</v>
      </c>
      <c r="I294" s="4">
        <v>-74.166667000000004</v>
      </c>
      <c r="J294" s="4">
        <v>2550</v>
      </c>
      <c r="K294" s="6" t="s">
        <v>608</v>
      </c>
      <c r="L294" s="6" t="s">
        <v>609</v>
      </c>
      <c r="M294" s="6">
        <f t="shared" si="25"/>
        <v>40101</v>
      </c>
      <c r="N294" s="4">
        <f t="shared" si="26"/>
        <v>2009</v>
      </c>
      <c r="O294" s="4">
        <f t="shared" si="27"/>
        <v>10</v>
      </c>
      <c r="P294" s="7">
        <f t="shared" si="28"/>
        <v>30</v>
      </c>
      <c r="Q294" s="14"/>
      <c r="R294" s="9"/>
      <c r="S294" s="15" t="s">
        <v>22</v>
      </c>
      <c r="T294" s="10"/>
      <c r="U294" s="10"/>
      <c r="V294" s="10"/>
      <c r="W294" s="10"/>
      <c r="X294" s="10"/>
    </row>
    <row r="295" spans="1:24" s="11" customFormat="1" ht="17.25" customHeight="1" x14ac:dyDescent="0.3">
      <c r="A295" s="4" t="str">
        <f t="shared" si="24"/>
        <v>Bogota_200911</v>
      </c>
      <c r="B295" s="15">
        <v>200911</v>
      </c>
      <c r="C295" s="4" t="str">
        <f t="shared" si="29"/>
        <v>BOG_01_200911</v>
      </c>
      <c r="D295" s="4" t="s">
        <v>18</v>
      </c>
      <c r="E295" s="17">
        <v>-110.1</v>
      </c>
      <c r="F295" s="17">
        <v>-14.94</v>
      </c>
      <c r="G295" s="13">
        <v>2.4128468614608849</v>
      </c>
      <c r="H295" s="4">
        <v>4.7</v>
      </c>
      <c r="I295" s="4">
        <v>-74.166667000000004</v>
      </c>
      <c r="J295" s="4">
        <v>2550</v>
      </c>
      <c r="K295" s="6" t="s">
        <v>610</v>
      </c>
      <c r="L295" s="6" t="s">
        <v>611</v>
      </c>
      <c r="M295" s="6">
        <f t="shared" si="25"/>
        <v>40132</v>
      </c>
      <c r="N295" s="4">
        <f t="shared" si="26"/>
        <v>2009</v>
      </c>
      <c r="O295" s="4">
        <f t="shared" si="27"/>
        <v>11</v>
      </c>
      <c r="P295" s="7">
        <f t="shared" si="28"/>
        <v>29</v>
      </c>
      <c r="Q295" s="14"/>
      <c r="R295" s="9"/>
      <c r="S295" s="15" t="s">
        <v>22</v>
      </c>
      <c r="T295" s="10"/>
      <c r="U295" s="10"/>
      <c r="V295" s="10"/>
      <c r="W295" s="10"/>
      <c r="X295" s="10"/>
    </row>
    <row r="296" spans="1:24" s="11" customFormat="1" ht="17.25" customHeight="1" x14ac:dyDescent="0.3">
      <c r="A296" s="4" t="str">
        <f t="shared" si="24"/>
        <v>Bogota_200912</v>
      </c>
      <c r="B296" s="15">
        <v>200912</v>
      </c>
      <c r="C296" s="4" t="str">
        <f t="shared" si="29"/>
        <v>BOG_01_200912</v>
      </c>
      <c r="D296" s="4" t="s">
        <v>18</v>
      </c>
      <c r="E296" s="17">
        <v>8.4</v>
      </c>
      <c r="F296" s="17">
        <v>-0.04</v>
      </c>
      <c r="G296" s="18"/>
      <c r="H296" s="4">
        <v>4.7</v>
      </c>
      <c r="I296" s="4">
        <v>-74.166667000000004</v>
      </c>
      <c r="J296" s="4">
        <v>2550</v>
      </c>
      <c r="K296" s="6" t="s">
        <v>612</v>
      </c>
      <c r="L296" s="6" t="s">
        <v>613</v>
      </c>
      <c r="M296" s="6">
        <f t="shared" si="25"/>
        <v>40162</v>
      </c>
      <c r="N296" s="4">
        <f t="shared" si="26"/>
        <v>2009</v>
      </c>
      <c r="O296" s="4">
        <f t="shared" si="27"/>
        <v>12</v>
      </c>
      <c r="P296" s="7">
        <f t="shared" si="28"/>
        <v>30</v>
      </c>
      <c r="Q296" s="14"/>
      <c r="R296" s="9"/>
      <c r="S296" s="15" t="s">
        <v>22</v>
      </c>
      <c r="T296" s="10"/>
      <c r="U296" s="10"/>
      <c r="V296" s="10"/>
      <c r="W296" s="10"/>
      <c r="X296" s="10"/>
    </row>
    <row r="297" spans="1:24" s="11" customFormat="1" ht="17.25" customHeight="1" x14ac:dyDescent="0.3">
      <c r="A297" s="4" t="str">
        <f t="shared" si="24"/>
        <v>Bogota_20104</v>
      </c>
      <c r="B297" s="15">
        <v>201004</v>
      </c>
      <c r="C297" s="4" t="str">
        <f t="shared" si="29"/>
        <v>BOG_01_20104</v>
      </c>
      <c r="D297" s="4" t="s">
        <v>18</v>
      </c>
      <c r="E297" s="17">
        <v>-140.750029747312</v>
      </c>
      <c r="F297" s="17">
        <v>-18.882442199646501</v>
      </c>
      <c r="G297" s="18">
        <v>1.98</v>
      </c>
      <c r="H297" s="4">
        <v>4.7</v>
      </c>
      <c r="I297" s="4">
        <v>-74.166667000000004</v>
      </c>
      <c r="J297" s="4">
        <v>2550</v>
      </c>
      <c r="K297" s="6" t="s">
        <v>614</v>
      </c>
      <c r="L297" s="6" t="s">
        <v>615</v>
      </c>
      <c r="M297" s="6">
        <f t="shared" si="25"/>
        <v>40283</v>
      </c>
      <c r="N297" s="4">
        <f t="shared" si="26"/>
        <v>2010</v>
      </c>
      <c r="O297" s="4">
        <f t="shared" si="27"/>
        <v>4</v>
      </c>
      <c r="P297" s="7">
        <f t="shared" si="28"/>
        <v>29</v>
      </c>
      <c r="Q297" s="14"/>
      <c r="R297" s="9"/>
      <c r="S297" s="15" t="s">
        <v>22</v>
      </c>
      <c r="T297" s="10"/>
      <c r="U297" s="10"/>
      <c r="V297" s="10"/>
      <c r="W297" s="10"/>
      <c r="X297" s="10"/>
    </row>
    <row r="298" spans="1:24" s="11" customFormat="1" ht="17.25" customHeight="1" x14ac:dyDescent="0.3">
      <c r="A298" s="4" t="str">
        <f t="shared" si="24"/>
        <v>Bogota_20105</v>
      </c>
      <c r="B298" s="15">
        <v>201005</v>
      </c>
      <c r="C298" s="4" t="str">
        <f t="shared" si="29"/>
        <v>BOG_01_20105</v>
      </c>
      <c r="D298" s="4" t="s">
        <v>18</v>
      </c>
      <c r="E298" s="17">
        <v>-109.67731220021901</v>
      </c>
      <c r="F298" s="17">
        <v>-14.7749277915498</v>
      </c>
      <c r="G298" s="18">
        <v>2.17</v>
      </c>
      <c r="H298" s="4">
        <v>4.7</v>
      </c>
      <c r="I298" s="4">
        <v>-74.166667000000004</v>
      </c>
      <c r="J298" s="4">
        <v>2550</v>
      </c>
      <c r="K298" s="6" t="s">
        <v>616</v>
      </c>
      <c r="L298" s="6" t="s">
        <v>617</v>
      </c>
      <c r="M298" s="6">
        <f t="shared" si="25"/>
        <v>40313</v>
      </c>
      <c r="N298" s="4">
        <f t="shared" si="26"/>
        <v>2010</v>
      </c>
      <c r="O298" s="4">
        <f t="shared" si="27"/>
        <v>5</v>
      </c>
      <c r="P298" s="7">
        <f t="shared" si="28"/>
        <v>30</v>
      </c>
      <c r="Q298" s="14"/>
      <c r="R298" s="9"/>
      <c r="S298" s="15" t="s">
        <v>22</v>
      </c>
      <c r="T298" s="10"/>
      <c r="U298" s="10"/>
      <c r="V298" s="10"/>
      <c r="W298" s="10"/>
      <c r="X298" s="10"/>
    </row>
    <row r="299" spans="1:24" s="11" customFormat="1" ht="17.25" customHeight="1" x14ac:dyDescent="0.3">
      <c r="A299" s="4" t="str">
        <f t="shared" si="24"/>
        <v>Bogota_20106</v>
      </c>
      <c r="B299" s="15">
        <v>201006</v>
      </c>
      <c r="C299" s="4" t="str">
        <f t="shared" si="29"/>
        <v>BOG_01_20106</v>
      </c>
      <c r="D299" s="4" t="s">
        <v>18</v>
      </c>
      <c r="E299" s="16">
        <v>-163.83678671581799</v>
      </c>
      <c r="F299" s="16">
        <v>-20.921508242579801</v>
      </c>
      <c r="G299" s="18"/>
      <c r="H299" s="4">
        <v>4.7</v>
      </c>
      <c r="I299" s="4">
        <v>-74.166667000000004</v>
      </c>
      <c r="J299" s="4">
        <v>2550</v>
      </c>
      <c r="K299" s="6" t="s">
        <v>618</v>
      </c>
      <c r="L299" s="6" t="s">
        <v>619</v>
      </c>
      <c r="M299" s="6">
        <f t="shared" si="25"/>
        <v>40344</v>
      </c>
      <c r="N299" s="4">
        <f t="shared" si="26"/>
        <v>2010</v>
      </c>
      <c r="O299" s="4">
        <f t="shared" si="27"/>
        <v>6</v>
      </c>
      <c r="P299" s="7">
        <f t="shared" si="28"/>
        <v>29</v>
      </c>
      <c r="Q299" s="14"/>
      <c r="R299" s="9"/>
      <c r="S299" s="15" t="s">
        <v>22</v>
      </c>
      <c r="T299" s="10"/>
      <c r="U299" s="10"/>
      <c r="V299" s="10"/>
      <c r="W299" s="10"/>
      <c r="X299" s="10"/>
    </row>
    <row r="300" spans="1:24" s="11" customFormat="1" ht="17.25" customHeight="1" x14ac:dyDescent="0.3">
      <c r="A300" s="4" t="str">
        <f t="shared" si="24"/>
        <v>Bogota_20107</v>
      </c>
      <c r="B300" s="15">
        <v>201007</v>
      </c>
      <c r="C300" s="4" t="str">
        <f t="shared" si="29"/>
        <v>BOG_01_20107</v>
      </c>
      <c r="D300" s="4" t="s">
        <v>18</v>
      </c>
      <c r="E300" s="17">
        <v>-122.49049002445599</v>
      </c>
      <c r="F300" s="17">
        <v>-16.5415786498648</v>
      </c>
      <c r="G300" s="18"/>
      <c r="H300" s="4">
        <v>4.7</v>
      </c>
      <c r="I300" s="4">
        <v>-74.166667000000004</v>
      </c>
      <c r="J300" s="4">
        <v>2550</v>
      </c>
      <c r="K300" s="6" t="s">
        <v>620</v>
      </c>
      <c r="L300" s="6" t="s">
        <v>621</v>
      </c>
      <c r="M300" s="6">
        <f t="shared" si="25"/>
        <v>40374</v>
      </c>
      <c r="N300" s="4">
        <f t="shared" si="26"/>
        <v>2010</v>
      </c>
      <c r="O300" s="4">
        <f t="shared" si="27"/>
        <v>7</v>
      </c>
      <c r="P300" s="7">
        <f t="shared" si="28"/>
        <v>30</v>
      </c>
      <c r="Q300" s="14"/>
      <c r="R300" s="9"/>
      <c r="S300" s="15" t="s">
        <v>22</v>
      </c>
      <c r="T300" s="10"/>
      <c r="U300" s="10"/>
      <c r="V300" s="10"/>
      <c r="W300" s="10"/>
      <c r="X300" s="10"/>
    </row>
    <row r="301" spans="1:24" s="11" customFormat="1" ht="17.25" customHeight="1" x14ac:dyDescent="0.3">
      <c r="A301" s="4" t="str">
        <f t="shared" si="24"/>
        <v>Bogota_20108</v>
      </c>
      <c r="B301" s="15">
        <v>201008</v>
      </c>
      <c r="C301" s="4" t="str">
        <f t="shared" si="29"/>
        <v>BOG_01_20108</v>
      </c>
      <c r="D301" s="4" t="s">
        <v>18</v>
      </c>
      <c r="E301" s="17">
        <v>-70.628549698396299</v>
      </c>
      <c r="F301" s="17">
        <v>-9.7653193438179695</v>
      </c>
      <c r="G301" s="18"/>
      <c r="H301" s="4">
        <v>4.7</v>
      </c>
      <c r="I301" s="4">
        <v>-74.166667000000004</v>
      </c>
      <c r="J301" s="4">
        <v>2550</v>
      </c>
      <c r="K301" s="6" t="s">
        <v>622</v>
      </c>
      <c r="L301" s="6" t="s">
        <v>623</v>
      </c>
      <c r="M301" s="6">
        <f t="shared" si="25"/>
        <v>40405</v>
      </c>
      <c r="N301" s="4">
        <f t="shared" si="26"/>
        <v>2010</v>
      </c>
      <c r="O301" s="4">
        <f t="shared" si="27"/>
        <v>8</v>
      </c>
      <c r="P301" s="7">
        <f t="shared" si="28"/>
        <v>30</v>
      </c>
      <c r="Q301" s="14"/>
      <c r="R301" s="9"/>
      <c r="S301" s="15" t="s">
        <v>22</v>
      </c>
      <c r="T301" s="10"/>
      <c r="U301" s="10"/>
      <c r="V301" s="10"/>
      <c r="W301" s="10"/>
      <c r="X301" s="10"/>
    </row>
    <row r="302" spans="1:24" s="11" customFormat="1" ht="17.25" customHeight="1" x14ac:dyDescent="0.3">
      <c r="A302" s="4" t="str">
        <f t="shared" si="24"/>
        <v>Bogota_201010</v>
      </c>
      <c r="B302" s="15">
        <v>201010</v>
      </c>
      <c r="C302" s="4" t="str">
        <f t="shared" si="29"/>
        <v>BOG_01_201010</v>
      </c>
      <c r="D302" s="4" t="s">
        <v>18</v>
      </c>
      <c r="E302" s="17">
        <v>-64.481648061376603</v>
      </c>
      <c r="F302" s="17">
        <v>-10.3872388197838</v>
      </c>
      <c r="G302" s="18"/>
      <c r="H302" s="4">
        <v>4.7</v>
      </c>
      <c r="I302" s="4">
        <v>-74.166667000000004</v>
      </c>
      <c r="J302" s="4">
        <v>2550</v>
      </c>
      <c r="K302" s="6" t="s">
        <v>624</v>
      </c>
      <c r="L302" s="6" t="s">
        <v>625</v>
      </c>
      <c r="M302" s="6">
        <f t="shared" si="25"/>
        <v>40466</v>
      </c>
      <c r="N302" s="4">
        <f t="shared" si="26"/>
        <v>2010</v>
      </c>
      <c r="O302" s="4">
        <f t="shared" si="27"/>
        <v>10</v>
      </c>
      <c r="P302" s="7">
        <f t="shared" si="28"/>
        <v>30</v>
      </c>
      <c r="Q302" s="14"/>
      <c r="R302" s="9"/>
      <c r="S302" s="15" t="s">
        <v>22</v>
      </c>
      <c r="T302" s="10"/>
      <c r="U302" s="10"/>
      <c r="V302" s="10"/>
      <c r="W302" s="10"/>
      <c r="X302" s="10"/>
    </row>
    <row r="303" spans="1:24" s="11" customFormat="1" ht="17.25" customHeight="1" x14ac:dyDescent="0.3">
      <c r="A303" s="4" t="str">
        <f t="shared" si="24"/>
        <v>Bogota_201011</v>
      </c>
      <c r="B303" s="15">
        <v>201011</v>
      </c>
      <c r="C303" s="4" t="str">
        <f t="shared" si="29"/>
        <v>BOG_01_201011</v>
      </c>
      <c r="D303" s="4" t="s">
        <v>18</v>
      </c>
      <c r="E303" s="17">
        <v>-91.271401599720306</v>
      </c>
      <c r="F303" s="17">
        <v>-13.047296013665701</v>
      </c>
      <c r="G303" s="18"/>
      <c r="H303" s="4">
        <v>4.7</v>
      </c>
      <c r="I303" s="4">
        <v>-74.166667000000004</v>
      </c>
      <c r="J303" s="4">
        <v>2550</v>
      </c>
      <c r="K303" s="6" t="s">
        <v>626</v>
      </c>
      <c r="L303" s="6" t="s">
        <v>627</v>
      </c>
      <c r="M303" s="6">
        <f t="shared" si="25"/>
        <v>40497</v>
      </c>
      <c r="N303" s="4">
        <f t="shared" si="26"/>
        <v>2010</v>
      </c>
      <c r="O303" s="4">
        <f t="shared" si="27"/>
        <v>11</v>
      </c>
      <c r="P303" s="7">
        <f t="shared" si="28"/>
        <v>29</v>
      </c>
      <c r="Q303" s="14"/>
      <c r="R303" s="9"/>
      <c r="S303" s="15" t="s">
        <v>22</v>
      </c>
      <c r="T303" s="10"/>
      <c r="U303" s="10"/>
      <c r="V303" s="10"/>
      <c r="W303" s="10"/>
      <c r="X303" s="10"/>
    </row>
    <row r="304" spans="1:24" s="11" customFormat="1" ht="17.25" customHeight="1" x14ac:dyDescent="0.3">
      <c r="A304" s="4" t="str">
        <f t="shared" si="24"/>
        <v>Bogota_201012</v>
      </c>
      <c r="B304" s="15">
        <v>201012</v>
      </c>
      <c r="C304" s="4" t="str">
        <f t="shared" si="29"/>
        <v>BOG_01_201012</v>
      </c>
      <c r="D304" s="4" t="s">
        <v>18</v>
      </c>
      <c r="E304" s="17">
        <v>-142.469864391893</v>
      </c>
      <c r="F304" s="17">
        <v>-19.3038459102414</v>
      </c>
      <c r="G304" s="13">
        <v>1.3328419238320339</v>
      </c>
      <c r="H304" s="4">
        <v>4.7</v>
      </c>
      <c r="I304" s="4">
        <v>-74.166667000000004</v>
      </c>
      <c r="J304" s="4">
        <v>2550</v>
      </c>
      <c r="K304" s="6" t="s">
        <v>628</v>
      </c>
      <c r="L304" s="6" t="s">
        <v>629</v>
      </c>
      <c r="M304" s="6">
        <f t="shared" si="25"/>
        <v>40527</v>
      </c>
      <c r="N304" s="4">
        <f t="shared" si="26"/>
        <v>2010</v>
      </c>
      <c r="O304" s="4">
        <f t="shared" si="27"/>
        <v>12</v>
      </c>
      <c r="P304" s="7">
        <f t="shared" si="28"/>
        <v>30</v>
      </c>
      <c r="Q304" s="14"/>
      <c r="R304" s="9"/>
      <c r="S304" s="15" t="s">
        <v>22</v>
      </c>
      <c r="T304" s="10"/>
      <c r="U304" s="10"/>
      <c r="V304" s="10"/>
      <c r="W304" s="10"/>
      <c r="X304" s="10"/>
    </row>
    <row r="305" spans="1:24" s="11" customFormat="1" ht="17.25" customHeight="1" x14ac:dyDescent="0.3">
      <c r="A305" s="4" t="str">
        <f t="shared" si="24"/>
        <v>Bogota_20112</v>
      </c>
      <c r="B305" s="15">
        <v>201102</v>
      </c>
      <c r="C305" s="4" t="str">
        <f t="shared" si="29"/>
        <v>BOG_01_20112</v>
      </c>
      <c r="D305" s="4" t="s">
        <v>18</v>
      </c>
      <c r="E305" s="17">
        <v>-27.0438561428752</v>
      </c>
      <c r="F305" s="17">
        <v>-5.3460419518034898</v>
      </c>
      <c r="G305" s="13">
        <v>2.3172439707758734</v>
      </c>
      <c r="H305" s="4">
        <v>4.7</v>
      </c>
      <c r="I305" s="4">
        <v>-74.166667000000004</v>
      </c>
      <c r="J305" s="4">
        <v>2550</v>
      </c>
      <c r="K305" s="6" t="s">
        <v>630</v>
      </c>
      <c r="L305" s="6" t="s">
        <v>631</v>
      </c>
      <c r="M305" s="6">
        <f t="shared" si="25"/>
        <v>40589</v>
      </c>
      <c r="N305" s="4">
        <f t="shared" si="26"/>
        <v>2011</v>
      </c>
      <c r="O305" s="4">
        <f t="shared" si="27"/>
        <v>2</v>
      </c>
      <c r="P305" s="7">
        <f t="shared" si="28"/>
        <v>27</v>
      </c>
      <c r="Q305" s="14"/>
      <c r="R305" s="9"/>
      <c r="S305" s="15" t="s">
        <v>22</v>
      </c>
      <c r="T305" s="10"/>
      <c r="U305" s="10"/>
      <c r="V305" s="10"/>
      <c r="W305" s="10"/>
      <c r="X305" s="10"/>
    </row>
    <row r="306" spans="1:24" s="11" customFormat="1" ht="17.25" customHeight="1" x14ac:dyDescent="0.3">
      <c r="A306" s="4" t="str">
        <f t="shared" si="24"/>
        <v>Bogota_20114</v>
      </c>
      <c r="B306" s="15">
        <v>201104</v>
      </c>
      <c r="C306" s="4" t="str">
        <f t="shared" si="29"/>
        <v>BOG_01_20114</v>
      </c>
      <c r="D306" s="4" t="s">
        <v>18</v>
      </c>
      <c r="E306" s="17">
        <v>-103.194769512235</v>
      </c>
      <c r="F306" s="17">
        <v>-14.4949528340731</v>
      </c>
      <c r="G306" s="13">
        <v>1.4678304954522254</v>
      </c>
      <c r="H306" s="4">
        <v>4.7</v>
      </c>
      <c r="I306" s="4">
        <v>-74.166667000000004</v>
      </c>
      <c r="J306" s="4">
        <v>2550</v>
      </c>
      <c r="K306" s="6" t="s">
        <v>632</v>
      </c>
      <c r="L306" s="6" t="s">
        <v>633</v>
      </c>
      <c r="M306" s="6">
        <f t="shared" si="25"/>
        <v>40648</v>
      </c>
      <c r="N306" s="4">
        <f t="shared" si="26"/>
        <v>2011</v>
      </c>
      <c r="O306" s="4">
        <f t="shared" si="27"/>
        <v>4</v>
      </c>
      <c r="P306" s="7">
        <f t="shared" si="28"/>
        <v>29</v>
      </c>
      <c r="Q306" s="14"/>
      <c r="R306" s="9"/>
      <c r="S306" s="15" t="s">
        <v>22</v>
      </c>
      <c r="T306" s="10"/>
      <c r="U306" s="10"/>
      <c r="V306" s="10"/>
      <c r="W306" s="10"/>
      <c r="X306" s="10"/>
    </row>
    <row r="307" spans="1:24" s="11" customFormat="1" ht="17.25" customHeight="1" x14ac:dyDescent="0.3">
      <c r="A307" s="4" t="str">
        <f t="shared" si="24"/>
        <v>Bogota_20115</v>
      </c>
      <c r="B307" s="15">
        <v>201105</v>
      </c>
      <c r="C307" s="4" t="str">
        <f t="shared" si="29"/>
        <v>BOG_01_20115</v>
      </c>
      <c r="D307" s="4" t="s">
        <v>18</v>
      </c>
      <c r="E307" s="17">
        <v>-150.90779892111601</v>
      </c>
      <c r="F307" s="17">
        <v>-20.356350895180899</v>
      </c>
      <c r="G307" s="13">
        <v>1.5644987947835205</v>
      </c>
      <c r="H307" s="4">
        <v>4.7</v>
      </c>
      <c r="I307" s="4">
        <v>-74.166667000000004</v>
      </c>
      <c r="J307" s="4">
        <v>2550</v>
      </c>
      <c r="K307" s="6" t="s">
        <v>634</v>
      </c>
      <c r="L307" s="6" t="s">
        <v>635</v>
      </c>
      <c r="M307" s="6">
        <f t="shared" si="25"/>
        <v>40678</v>
      </c>
      <c r="N307" s="4">
        <f t="shared" si="26"/>
        <v>2011</v>
      </c>
      <c r="O307" s="4">
        <f t="shared" si="27"/>
        <v>5</v>
      </c>
      <c r="P307" s="7">
        <f t="shared" si="28"/>
        <v>30</v>
      </c>
      <c r="Q307" s="14"/>
      <c r="R307" s="9"/>
      <c r="S307" s="15" t="s">
        <v>22</v>
      </c>
      <c r="T307" s="10"/>
      <c r="U307" s="10"/>
      <c r="V307" s="10"/>
      <c r="W307" s="10"/>
      <c r="X307" s="10"/>
    </row>
    <row r="308" spans="1:24" s="11" customFormat="1" ht="17.25" customHeight="1" x14ac:dyDescent="0.3">
      <c r="A308" s="4" t="str">
        <f t="shared" si="24"/>
        <v>Bogota_20116</v>
      </c>
      <c r="B308" s="15">
        <v>201106</v>
      </c>
      <c r="C308" s="4" t="str">
        <f t="shared" si="29"/>
        <v>BOG_01_20116</v>
      </c>
      <c r="D308" s="4" t="s">
        <v>18</v>
      </c>
      <c r="E308" s="17">
        <v>-122.965236127184</v>
      </c>
      <c r="F308" s="17">
        <v>-16.733459842839601</v>
      </c>
      <c r="G308" s="13"/>
      <c r="H308" s="4">
        <v>4.7</v>
      </c>
      <c r="I308" s="4">
        <v>-74.166667000000004</v>
      </c>
      <c r="J308" s="4">
        <v>2550</v>
      </c>
      <c r="K308" s="6" t="s">
        <v>636</v>
      </c>
      <c r="L308" s="6" t="s">
        <v>637</v>
      </c>
      <c r="M308" s="6">
        <f t="shared" si="25"/>
        <v>40709</v>
      </c>
      <c r="N308" s="4">
        <f t="shared" si="26"/>
        <v>2011</v>
      </c>
      <c r="O308" s="4">
        <f t="shared" si="27"/>
        <v>6</v>
      </c>
      <c r="P308" s="7">
        <f t="shared" si="28"/>
        <v>29</v>
      </c>
      <c r="Q308" s="14"/>
      <c r="R308" s="9"/>
      <c r="S308" s="15" t="s">
        <v>22</v>
      </c>
      <c r="T308" s="10"/>
      <c r="U308" s="10"/>
      <c r="V308" s="10"/>
      <c r="W308" s="10"/>
      <c r="X308" s="10"/>
    </row>
    <row r="309" spans="1:24" s="11" customFormat="1" ht="17.25" customHeight="1" x14ac:dyDescent="0.3">
      <c r="A309" s="4" t="str">
        <f t="shared" si="24"/>
        <v>Bogota_20117</v>
      </c>
      <c r="B309" s="15">
        <v>201107</v>
      </c>
      <c r="C309" s="4" t="str">
        <f t="shared" si="29"/>
        <v>BOG_01_20117</v>
      </c>
      <c r="D309" s="4" t="s">
        <v>18</v>
      </c>
      <c r="E309" s="17">
        <v>-110.91114577310699</v>
      </c>
      <c r="F309" s="17">
        <v>-15.2180071734194</v>
      </c>
      <c r="G309" s="13"/>
      <c r="H309" s="4">
        <v>4.7</v>
      </c>
      <c r="I309" s="4">
        <v>-74.166667000000004</v>
      </c>
      <c r="J309" s="4">
        <v>2550</v>
      </c>
      <c r="K309" s="6" t="s">
        <v>638</v>
      </c>
      <c r="L309" s="6" t="s">
        <v>639</v>
      </c>
      <c r="M309" s="6">
        <f t="shared" si="25"/>
        <v>40739</v>
      </c>
      <c r="N309" s="4">
        <f t="shared" si="26"/>
        <v>2011</v>
      </c>
      <c r="O309" s="4">
        <f t="shared" si="27"/>
        <v>7</v>
      </c>
      <c r="P309" s="7">
        <f t="shared" si="28"/>
        <v>30</v>
      </c>
      <c r="Q309" s="14"/>
      <c r="R309" s="9"/>
      <c r="S309" s="15" t="s">
        <v>22</v>
      </c>
      <c r="T309" s="10"/>
      <c r="U309" s="10"/>
      <c r="V309" s="10"/>
      <c r="W309" s="10"/>
      <c r="X309" s="10"/>
    </row>
    <row r="310" spans="1:24" s="11" customFormat="1" ht="17.25" customHeight="1" x14ac:dyDescent="0.3">
      <c r="A310" s="4" t="str">
        <f t="shared" si="24"/>
        <v>Bogota_201110</v>
      </c>
      <c r="B310" s="15">
        <v>201110</v>
      </c>
      <c r="C310" s="4" t="str">
        <f t="shared" si="29"/>
        <v>BOG_01_201110</v>
      </c>
      <c r="D310" s="4" t="s">
        <v>18</v>
      </c>
      <c r="E310" s="17">
        <v>-94.107103695884007</v>
      </c>
      <c r="F310" s="17">
        <v>-13.5223444829026</v>
      </c>
      <c r="G310" s="13">
        <v>2.3189374503399933</v>
      </c>
      <c r="H310" s="4">
        <v>4.7</v>
      </c>
      <c r="I310" s="4">
        <v>-74.166667000000004</v>
      </c>
      <c r="J310" s="4">
        <v>2550</v>
      </c>
      <c r="K310" s="6" t="s">
        <v>640</v>
      </c>
      <c r="L310" s="6" t="s">
        <v>641</v>
      </c>
      <c r="M310" s="6">
        <f t="shared" si="25"/>
        <v>40831</v>
      </c>
      <c r="N310" s="4">
        <f t="shared" si="26"/>
        <v>2011</v>
      </c>
      <c r="O310" s="4">
        <f t="shared" si="27"/>
        <v>10</v>
      </c>
      <c r="P310" s="7">
        <f t="shared" si="28"/>
        <v>30</v>
      </c>
      <c r="Q310" s="14"/>
      <c r="R310" s="9"/>
      <c r="S310" s="15" t="s">
        <v>22</v>
      </c>
      <c r="T310" s="10"/>
      <c r="U310" s="10"/>
      <c r="V310" s="10"/>
      <c r="W310" s="10"/>
      <c r="X310" s="10"/>
    </row>
    <row r="311" spans="1:24" s="11" customFormat="1" ht="17.25" customHeight="1" x14ac:dyDescent="0.3">
      <c r="A311" s="4" t="str">
        <f t="shared" si="24"/>
        <v>Bogota_201111</v>
      </c>
      <c r="B311" s="15">
        <v>201111</v>
      </c>
      <c r="C311" s="4" t="str">
        <f t="shared" si="29"/>
        <v>BOG_01_201111</v>
      </c>
      <c r="D311" s="4" t="s">
        <v>18</v>
      </c>
      <c r="E311" s="17">
        <v>-120.080365652263</v>
      </c>
      <c r="F311" s="17">
        <v>-16.0187042648774</v>
      </c>
      <c r="G311" s="13">
        <v>1.9680189243741084</v>
      </c>
      <c r="H311" s="4">
        <v>4.7</v>
      </c>
      <c r="I311" s="4">
        <v>-74.166667000000004</v>
      </c>
      <c r="J311" s="4">
        <v>2550</v>
      </c>
      <c r="K311" s="6" t="s">
        <v>642</v>
      </c>
      <c r="L311" s="6" t="s">
        <v>643</v>
      </c>
      <c r="M311" s="6">
        <f t="shared" si="25"/>
        <v>40862</v>
      </c>
      <c r="N311" s="4">
        <f t="shared" si="26"/>
        <v>2011</v>
      </c>
      <c r="O311" s="4">
        <f t="shared" si="27"/>
        <v>11</v>
      </c>
      <c r="P311" s="7">
        <f t="shared" si="28"/>
        <v>29</v>
      </c>
      <c r="Q311" s="14"/>
      <c r="R311" s="9"/>
      <c r="S311" s="15" t="s">
        <v>22</v>
      </c>
      <c r="T311" s="10"/>
      <c r="U311" s="10"/>
      <c r="V311" s="10"/>
      <c r="W311" s="10"/>
      <c r="X311" s="10"/>
    </row>
    <row r="312" spans="1:24" s="11" customFormat="1" ht="17.25" customHeight="1" x14ac:dyDescent="0.3">
      <c r="A312" s="4" t="str">
        <f t="shared" si="24"/>
        <v>Bogota_201112</v>
      </c>
      <c r="B312" s="15">
        <v>201112</v>
      </c>
      <c r="C312" s="4" t="str">
        <f t="shared" si="29"/>
        <v>BOG_01_201112</v>
      </c>
      <c r="D312" s="4" t="s">
        <v>18</v>
      </c>
      <c r="E312" s="17">
        <v>-103.657394220988</v>
      </c>
      <c r="F312" s="17">
        <v>-14.6026775417573</v>
      </c>
      <c r="G312" s="13">
        <v>1.5213742064687397</v>
      </c>
      <c r="H312" s="4">
        <v>4.7</v>
      </c>
      <c r="I312" s="4">
        <v>-74.166667000000004</v>
      </c>
      <c r="J312" s="4">
        <v>2550</v>
      </c>
      <c r="K312" s="6" t="s">
        <v>644</v>
      </c>
      <c r="L312" s="6" t="s">
        <v>645</v>
      </c>
      <c r="M312" s="6">
        <f t="shared" si="25"/>
        <v>40892</v>
      </c>
      <c r="N312" s="4">
        <f t="shared" si="26"/>
        <v>2011</v>
      </c>
      <c r="O312" s="4">
        <f t="shared" si="27"/>
        <v>12</v>
      </c>
      <c r="P312" s="7">
        <f t="shared" si="28"/>
        <v>30</v>
      </c>
      <c r="Q312" s="14"/>
      <c r="R312" s="9"/>
      <c r="S312" s="15" t="s">
        <v>22</v>
      </c>
      <c r="T312" s="10"/>
      <c r="U312" s="10"/>
      <c r="V312" s="10"/>
      <c r="W312" s="10"/>
      <c r="X312" s="10"/>
    </row>
    <row r="313" spans="1:24" s="11" customFormat="1" ht="17.25" customHeight="1" x14ac:dyDescent="0.3">
      <c r="A313" s="4" t="str">
        <f t="shared" si="24"/>
        <v>Bogota_20123</v>
      </c>
      <c r="B313" s="15">
        <v>201203</v>
      </c>
      <c r="C313" s="4" t="str">
        <f t="shared" si="29"/>
        <v>BOG_01_20123</v>
      </c>
      <c r="D313" s="4" t="s">
        <v>18</v>
      </c>
      <c r="E313" s="17">
        <v>-56.49</v>
      </c>
      <c r="F313" s="17">
        <v>-8.2799999999999994</v>
      </c>
      <c r="G313" s="13">
        <v>1.6124446530499714</v>
      </c>
      <c r="H313" s="4">
        <v>4.7</v>
      </c>
      <c r="I313" s="4">
        <v>-74.166667000000004</v>
      </c>
      <c r="J313" s="4">
        <v>2550</v>
      </c>
      <c r="K313" s="6" t="s">
        <v>646</v>
      </c>
      <c r="L313" s="6" t="s">
        <v>647</v>
      </c>
      <c r="M313" s="6">
        <f t="shared" si="25"/>
        <v>40983</v>
      </c>
      <c r="N313" s="4">
        <f t="shared" si="26"/>
        <v>2012</v>
      </c>
      <c r="O313" s="4">
        <f t="shared" si="27"/>
        <v>3</v>
      </c>
      <c r="P313" s="7">
        <f t="shared" si="28"/>
        <v>30</v>
      </c>
      <c r="Q313" s="14"/>
      <c r="R313" s="9"/>
      <c r="S313" s="15" t="s">
        <v>22</v>
      </c>
      <c r="T313" s="10"/>
      <c r="U313" s="10"/>
      <c r="V313" s="10"/>
      <c r="W313" s="10"/>
      <c r="X313" s="10"/>
    </row>
    <row r="314" spans="1:24" s="11" customFormat="1" ht="17.25" customHeight="1" x14ac:dyDescent="0.3">
      <c r="A314" s="4" t="str">
        <f t="shared" si="24"/>
        <v>Bogota_20124</v>
      </c>
      <c r="B314" s="15">
        <v>201204</v>
      </c>
      <c r="C314" s="4" t="str">
        <f t="shared" si="29"/>
        <v>BOG_01_20124</v>
      </c>
      <c r="D314" s="4" t="s">
        <v>18</v>
      </c>
      <c r="E314" s="17">
        <v>-138.86000000000001</v>
      </c>
      <c r="F314" s="17">
        <v>-18.7</v>
      </c>
      <c r="G314" s="13">
        <v>1.7118573893427058</v>
      </c>
      <c r="H314" s="4">
        <v>4.7</v>
      </c>
      <c r="I314" s="4">
        <v>-74.166667000000004</v>
      </c>
      <c r="J314" s="4">
        <v>2550</v>
      </c>
      <c r="K314" s="6" t="s">
        <v>648</v>
      </c>
      <c r="L314" s="6" t="s">
        <v>649</v>
      </c>
      <c r="M314" s="6">
        <f t="shared" si="25"/>
        <v>41014</v>
      </c>
      <c r="N314" s="4">
        <f t="shared" si="26"/>
        <v>2012</v>
      </c>
      <c r="O314" s="4">
        <f t="shared" si="27"/>
        <v>4</v>
      </c>
      <c r="P314" s="7">
        <f t="shared" si="28"/>
        <v>29</v>
      </c>
      <c r="Q314" s="14"/>
      <c r="R314" s="9"/>
      <c r="S314" s="15" t="s">
        <v>22</v>
      </c>
      <c r="T314" s="10"/>
      <c r="U314" s="10"/>
      <c r="V314" s="10"/>
      <c r="W314" s="10"/>
      <c r="X314" s="10"/>
    </row>
    <row r="315" spans="1:24" s="11" customFormat="1" ht="17.25" customHeight="1" x14ac:dyDescent="0.3">
      <c r="A315" s="4" t="str">
        <f t="shared" si="24"/>
        <v>Bogota_20133</v>
      </c>
      <c r="B315" s="15" t="s">
        <v>650</v>
      </c>
      <c r="C315" s="4" t="str">
        <f t="shared" si="29"/>
        <v>BOG_01_20133</v>
      </c>
      <c r="D315" s="4" t="s">
        <v>18</v>
      </c>
      <c r="E315" s="17">
        <v>-14.78</v>
      </c>
      <c r="F315" s="17">
        <v>-3.59</v>
      </c>
      <c r="G315" s="13">
        <v>1.3042649762347203</v>
      </c>
      <c r="H315" s="4">
        <v>4.7</v>
      </c>
      <c r="I315" s="4">
        <v>-74.166667000000004</v>
      </c>
      <c r="J315" s="4">
        <v>2550</v>
      </c>
      <c r="K315" s="6" t="s">
        <v>651</v>
      </c>
      <c r="L315" s="6" t="s">
        <v>652</v>
      </c>
      <c r="M315" s="6">
        <f t="shared" si="25"/>
        <v>41348</v>
      </c>
      <c r="N315" s="4">
        <f t="shared" si="26"/>
        <v>2013</v>
      </c>
      <c r="O315" s="4">
        <f t="shared" si="27"/>
        <v>3</v>
      </c>
      <c r="P315" s="7">
        <f t="shared" si="28"/>
        <v>30</v>
      </c>
      <c r="Q315" s="14"/>
      <c r="R315" s="9"/>
      <c r="S315" s="15" t="s">
        <v>22</v>
      </c>
      <c r="T315" s="10"/>
      <c r="U315" s="10"/>
      <c r="V315" s="10"/>
      <c r="W315" s="10"/>
      <c r="X315" s="10"/>
    </row>
    <row r="316" spans="1:24" s="11" customFormat="1" ht="17.25" customHeight="1" x14ac:dyDescent="0.3">
      <c r="A316" s="4" t="str">
        <f t="shared" si="24"/>
        <v>Bogota_20134</v>
      </c>
      <c r="B316" s="15" t="s">
        <v>653</v>
      </c>
      <c r="C316" s="4" t="str">
        <f t="shared" si="29"/>
        <v>BOG_01_20134</v>
      </c>
      <c r="D316" s="4" t="s">
        <v>18</v>
      </c>
      <c r="E316" s="17">
        <v>-151.13999999999999</v>
      </c>
      <c r="F316" s="17">
        <v>-20.03</v>
      </c>
      <c r="G316" s="13">
        <v>1.3246072870704317</v>
      </c>
      <c r="H316" s="4">
        <v>4.7</v>
      </c>
      <c r="I316" s="4">
        <v>-74.166667000000004</v>
      </c>
      <c r="J316" s="4">
        <v>2550</v>
      </c>
      <c r="K316" s="6" t="s">
        <v>654</v>
      </c>
      <c r="L316" s="6" t="s">
        <v>655</v>
      </c>
      <c r="M316" s="6">
        <f t="shared" si="25"/>
        <v>41379</v>
      </c>
      <c r="N316" s="4">
        <f t="shared" si="26"/>
        <v>2013</v>
      </c>
      <c r="O316" s="4">
        <f t="shared" si="27"/>
        <v>4</v>
      </c>
      <c r="P316" s="7">
        <f t="shared" si="28"/>
        <v>29</v>
      </c>
      <c r="Q316" s="14"/>
      <c r="R316" s="9"/>
      <c r="S316" s="15" t="s">
        <v>22</v>
      </c>
      <c r="T316" s="10"/>
      <c r="U316" s="10"/>
      <c r="V316" s="10"/>
      <c r="W316" s="10"/>
      <c r="X316" s="10"/>
    </row>
    <row r="317" spans="1:24" s="11" customFormat="1" ht="17.25" customHeight="1" x14ac:dyDescent="0.3">
      <c r="A317" s="4" t="str">
        <f t="shared" si="24"/>
        <v>Bogota_20135</v>
      </c>
      <c r="B317" s="15" t="s">
        <v>656</v>
      </c>
      <c r="C317" s="4" t="str">
        <f t="shared" si="29"/>
        <v>BOG_01_20135</v>
      </c>
      <c r="D317" s="4" t="s">
        <v>18</v>
      </c>
      <c r="E317" s="17">
        <v>-119.27</v>
      </c>
      <c r="F317" s="17">
        <v>-15.82</v>
      </c>
      <c r="G317" s="13">
        <v>1.4128490058011827</v>
      </c>
      <c r="H317" s="4">
        <v>4.7</v>
      </c>
      <c r="I317" s="4">
        <v>-74.166667000000004</v>
      </c>
      <c r="J317" s="4">
        <v>2550</v>
      </c>
      <c r="K317" s="6" t="s">
        <v>657</v>
      </c>
      <c r="L317" s="6" t="s">
        <v>658</v>
      </c>
      <c r="M317" s="6">
        <f t="shared" si="25"/>
        <v>41409</v>
      </c>
      <c r="N317" s="4">
        <f t="shared" si="26"/>
        <v>2013</v>
      </c>
      <c r="O317" s="4">
        <f t="shared" si="27"/>
        <v>5</v>
      </c>
      <c r="P317" s="7">
        <f t="shared" si="28"/>
        <v>30</v>
      </c>
      <c r="Q317" s="14"/>
      <c r="R317" s="9"/>
      <c r="S317" s="15" t="s">
        <v>22</v>
      </c>
      <c r="T317" s="10"/>
      <c r="U317" s="10"/>
      <c r="V317" s="10"/>
      <c r="W317" s="10"/>
      <c r="X317" s="10"/>
    </row>
    <row r="318" spans="1:24" s="11" customFormat="1" ht="17.25" customHeight="1" x14ac:dyDescent="0.3">
      <c r="A318" s="4" t="str">
        <f t="shared" si="24"/>
        <v>Bogota_20136</v>
      </c>
      <c r="B318" s="15" t="s">
        <v>659</v>
      </c>
      <c r="C318" s="4" t="str">
        <f t="shared" si="29"/>
        <v>BOG_01_20136</v>
      </c>
      <c r="D318" s="4" t="s">
        <v>18</v>
      </c>
      <c r="E318" s="17">
        <v>-77.58</v>
      </c>
      <c r="F318" s="17">
        <v>-10.33</v>
      </c>
      <c r="G318" s="13">
        <v>1.4929760150411859</v>
      </c>
      <c r="H318" s="4">
        <v>4.7</v>
      </c>
      <c r="I318" s="4">
        <v>-74.166667000000004</v>
      </c>
      <c r="J318" s="4">
        <v>2550</v>
      </c>
      <c r="K318" s="6" t="s">
        <v>660</v>
      </c>
      <c r="L318" s="6" t="s">
        <v>661</v>
      </c>
      <c r="M318" s="6">
        <f t="shared" si="25"/>
        <v>41440</v>
      </c>
      <c r="N318" s="4">
        <f t="shared" si="26"/>
        <v>2013</v>
      </c>
      <c r="O318" s="4">
        <f t="shared" si="27"/>
        <v>6</v>
      </c>
      <c r="P318" s="7">
        <f t="shared" si="28"/>
        <v>29</v>
      </c>
      <c r="Q318" s="14"/>
      <c r="R318" s="9"/>
      <c r="S318" s="15" t="s">
        <v>22</v>
      </c>
      <c r="T318" s="10"/>
      <c r="U318" s="10"/>
      <c r="V318" s="10"/>
      <c r="W318" s="10"/>
      <c r="X318" s="10"/>
    </row>
    <row r="319" spans="1:24" s="11" customFormat="1" ht="17.25" customHeight="1" x14ac:dyDescent="0.3">
      <c r="A319" s="4" t="str">
        <f t="shared" si="24"/>
        <v>Bogota_20138</v>
      </c>
      <c r="B319" s="15" t="s">
        <v>662</v>
      </c>
      <c r="C319" s="4" t="str">
        <f t="shared" si="29"/>
        <v>BOG_01_20138</v>
      </c>
      <c r="D319" s="4" t="s">
        <v>18</v>
      </c>
      <c r="E319" s="17">
        <v>-88.33</v>
      </c>
      <c r="F319" s="17">
        <v>-12.3</v>
      </c>
      <c r="G319" s="13">
        <v>2.3108464976418204</v>
      </c>
      <c r="H319" s="4">
        <v>4.7</v>
      </c>
      <c r="I319" s="4">
        <v>-74.166667000000004</v>
      </c>
      <c r="J319" s="4">
        <v>2550</v>
      </c>
      <c r="K319" s="6" t="s">
        <v>663</v>
      </c>
      <c r="L319" s="6" t="s">
        <v>664</v>
      </c>
      <c r="M319" s="6">
        <f t="shared" si="25"/>
        <v>41501</v>
      </c>
      <c r="N319" s="4">
        <f t="shared" si="26"/>
        <v>2013</v>
      </c>
      <c r="O319" s="4">
        <f t="shared" si="27"/>
        <v>8</v>
      </c>
      <c r="P319" s="7">
        <f t="shared" si="28"/>
        <v>30</v>
      </c>
      <c r="Q319" s="14"/>
      <c r="R319" s="9"/>
      <c r="S319" s="15" t="s">
        <v>22</v>
      </c>
      <c r="T319" s="10"/>
      <c r="U319" s="10"/>
      <c r="V319" s="10"/>
      <c r="W319" s="10"/>
      <c r="X319" s="10"/>
    </row>
    <row r="320" spans="1:24" s="11" customFormat="1" ht="17.25" customHeight="1" x14ac:dyDescent="0.3">
      <c r="A320" s="4" t="str">
        <f t="shared" si="24"/>
        <v>Bogota_201310</v>
      </c>
      <c r="B320" s="15" t="s">
        <v>665</v>
      </c>
      <c r="C320" s="4" t="str">
        <f t="shared" si="29"/>
        <v>BOG_01_201310</v>
      </c>
      <c r="D320" s="4" t="s">
        <v>18</v>
      </c>
      <c r="E320" s="17">
        <v>-41.16</v>
      </c>
      <c r="F320" s="17">
        <v>-6.17</v>
      </c>
      <c r="G320" s="13">
        <v>1.7492641838286729</v>
      </c>
      <c r="H320" s="4">
        <v>4.7</v>
      </c>
      <c r="I320" s="4">
        <v>-74.166667000000004</v>
      </c>
      <c r="J320" s="4">
        <v>2550</v>
      </c>
      <c r="K320" s="6" t="s">
        <v>666</v>
      </c>
      <c r="L320" s="6" t="s">
        <v>667</v>
      </c>
      <c r="M320" s="6">
        <f t="shared" si="25"/>
        <v>41562</v>
      </c>
      <c r="N320" s="4">
        <f t="shared" si="26"/>
        <v>2013</v>
      </c>
      <c r="O320" s="4">
        <f t="shared" si="27"/>
        <v>10</v>
      </c>
      <c r="P320" s="7">
        <f t="shared" si="28"/>
        <v>30</v>
      </c>
      <c r="Q320" s="14"/>
      <c r="R320" s="9"/>
      <c r="S320" s="15" t="s">
        <v>22</v>
      </c>
      <c r="T320" s="10"/>
      <c r="U320" s="10"/>
      <c r="V320" s="10"/>
      <c r="W320" s="10"/>
      <c r="X320" s="10"/>
    </row>
    <row r="321" spans="1:24" s="11" customFormat="1" ht="17.25" customHeight="1" x14ac:dyDescent="0.3">
      <c r="A321" s="4" t="str">
        <f t="shared" si="24"/>
        <v>Bogota_201311</v>
      </c>
      <c r="B321" s="15" t="s">
        <v>668</v>
      </c>
      <c r="C321" s="4" t="str">
        <f t="shared" si="29"/>
        <v>BOG_01_201311</v>
      </c>
      <c r="D321" s="4" t="s">
        <v>18</v>
      </c>
      <c r="E321" s="17">
        <v>-74.77</v>
      </c>
      <c r="F321" s="17">
        <v>-11.09</v>
      </c>
      <c r="G321" s="13">
        <v>1.5053130642178032</v>
      </c>
      <c r="H321" s="4">
        <v>4.7</v>
      </c>
      <c r="I321" s="4">
        <v>-74.166667000000004</v>
      </c>
      <c r="J321" s="4">
        <v>2550</v>
      </c>
      <c r="K321" s="6" t="s">
        <v>669</v>
      </c>
      <c r="L321" s="6" t="s">
        <v>670</v>
      </c>
      <c r="M321" s="6">
        <f t="shared" si="25"/>
        <v>41593</v>
      </c>
      <c r="N321" s="4">
        <f t="shared" si="26"/>
        <v>2013</v>
      </c>
      <c r="O321" s="4">
        <f t="shared" si="27"/>
        <v>11</v>
      </c>
      <c r="P321" s="7">
        <f t="shared" si="28"/>
        <v>29</v>
      </c>
      <c r="Q321" s="14"/>
      <c r="R321" s="9"/>
      <c r="S321" s="15" t="s">
        <v>22</v>
      </c>
      <c r="T321" s="10"/>
      <c r="U321" s="10"/>
      <c r="V321" s="10"/>
      <c r="W321" s="10"/>
      <c r="X321" s="10"/>
    </row>
    <row r="322" spans="1:24" s="11" customFormat="1" x14ac:dyDescent="0.3">
      <c r="A322" s="4" t="str">
        <f t="shared" ref="A322:A363" si="30">D322&amp;"_"&amp;YEAR(M322)&amp;MONTH(M322)</f>
        <v>Bogota_20141</v>
      </c>
      <c r="B322" s="4" t="s">
        <v>671</v>
      </c>
      <c r="C322" s="4" t="str">
        <f t="shared" si="29"/>
        <v>BOG_01_20141</v>
      </c>
      <c r="D322" s="4" t="s">
        <v>18</v>
      </c>
      <c r="E322" s="5">
        <v>-20.65</v>
      </c>
      <c r="F322" s="5">
        <v>-4.34</v>
      </c>
      <c r="G322" s="13">
        <v>1.7484655378616936</v>
      </c>
      <c r="H322" s="4">
        <v>4.7</v>
      </c>
      <c r="I322" s="4">
        <v>-74.166667000000004</v>
      </c>
      <c r="J322" s="4">
        <v>2550</v>
      </c>
      <c r="K322" s="6">
        <v>41640</v>
      </c>
      <c r="L322" s="6">
        <v>41670</v>
      </c>
      <c r="M322" s="6">
        <f t="shared" si="25"/>
        <v>41654</v>
      </c>
      <c r="N322" s="4">
        <f t="shared" si="26"/>
        <v>2014</v>
      </c>
      <c r="O322" s="4">
        <f t="shared" si="27"/>
        <v>1</v>
      </c>
      <c r="P322" s="7">
        <f t="shared" si="28"/>
        <v>30</v>
      </c>
      <c r="Q322" s="4"/>
      <c r="R322" s="9" t="s">
        <v>672</v>
      </c>
      <c r="S322" s="15" t="s">
        <v>22</v>
      </c>
      <c r="T322" s="10"/>
      <c r="U322" s="10"/>
      <c r="V322" s="10"/>
      <c r="W322" s="10"/>
      <c r="X322" s="10"/>
    </row>
    <row r="323" spans="1:24" s="11" customFormat="1" x14ac:dyDescent="0.3">
      <c r="A323" s="4" t="str">
        <f t="shared" si="30"/>
        <v>Bogota_20143</v>
      </c>
      <c r="B323" s="4" t="s">
        <v>673</v>
      </c>
      <c r="C323" s="4" t="str">
        <f t="shared" si="29"/>
        <v>BOG_01_20143</v>
      </c>
      <c r="D323" s="4" t="s">
        <v>18</v>
      </c>
      <c r="E323" s="5">
        <v>-26.63</v>
      </c>
      <c r="F323" s="5">
        <v>-4.8600000000000003</v>
      </c>
      <c r="G323" s="13"/>
      <c r="H323" s="4">
        <v>4.7</v>
      </c>
      <c r="I323" s="4">
        <v>-74.166667000000004</v>
      </c>
      <c r="J323" s="4">
        <v>2550</v>
      </c>
      <c r="K323" s="6">
        <v>41699</v>
      </c>
      <c r="L323" s="6">
        <v>41729</v>
      </c>
      <c r="M323" s="6">
        <f t="shared" ref="M323:M357" si="31">K323+14</f>
        <v>41713</v>
      </c>
      <c r="N323" s="4">
        <f t="shared" si="26"/>
        <v>2014</v>
      </c>
      <c r="O323" s="4">
        <f t="shared" si="27"/>
        <v>3</v>
      </c>
      <c r="P323" s="7">
        <f t="shared" si="28"/>
        <v>30</v>
      </c>
      <c r="Q323" s="4"/>
      <c r="R323" s="9" t="s">
        <v>672</v>
      </c>
      <c r="S323" s="15" t="s">
        <v>22</v>
      </c>
      <c r="T323" s="10"/>
      <c r="U323" s="10"/>
      <c r="V323" s="10"/>
      <c r="W323" s="10"/>
      <c r="X323" s="10"/>
    </row>
    <row r="324" spans="1:24" s="11" customFormat="1" x14ac:dyDescent="0.3">
      <c r="A324" s="4" t="str">
        <f t="shared" si="30"/>
        <v>Bogota_20144</v>
      </c>
      <c r="B324" s="4" t="s">
        <v>674</v>
      </c>
      <c r="C324" s="4" t="str">
        <f t="shared" si="29"/>
        <v>BOG_01_20144</v>
      </c>
      <c r="D324" s="4" t="s">
        <v>18</v>
      </c>
      <c r="E324" s="5">
        <v>-57.85</v>
      </c>
      <c r="F324" s="5">
        <v>-6.38</v>
      </c>
      <c r="G324" s="13"/>
      <c r="H324" s="4">
        <v>4.7</v>
      </c>
      <c r="I324" s="4">
        <v>-74.166667000000004</v>
      </c>
      <c r="J324" s="4">
        <v>2550</v>
      </c>
      <c r="K324" s="6">
        <v>41730</v>
      </c>
      <c r="L324" s="6">
        <v>41759</v>
      </c>
      <c r="M324" s="6">
        <f t="shared" si="31"/>
        <v>41744</v>
      </c>
      <c r="N324" s="4">
        <f t="shared" ref="N324:N387" si="32">YEAR(M324)</f>
        <v>2014</v>
      </c>
      <c r="O324" s="4">
        <f t="shared" ref="O324:O387" si="33">(MONTH(M324))</f>
        <v>4</v>
      </c>
      <c r="P324" s="7">
        <f t="shared" ref="P324:P387" si="34">L324-K324</f>
        <v>29</v>
      </c>
      <c r="Q324" s="2"/>
      <c r="R324" s="9" t="s">
        <v>672</v>
      </c>
      <c r="S324" s="15" t="s">
        <v>22</v>
      </c>
      <c r="T324" s="10"/>
      <c r="U324" s="10"/>
      <c r="V324" s="10"/>
      <c r="W324" s="10"/>
      <c r="X324" s="10"/>
    </row>
    <row r="325" spans="1:24" s="11" customFormat="1" x14ac:dyDescent="0.3">
      <c r="A325" s="4" t="str">
        <f t="shared" si="30"/>
        <v>Bogota_201511</v>
      </c>
      <c r="B325" s="4" t="s">
        <v>675</v>
      </c>
      <c r="C325" s="4" t="str">
        <f t="shared" si="29"/>
        <v>BOG_01_201511</v>
      </c>
      <c r="D325" s="4" t="s">
        <v>18</v>
      </c>
      <c r="E325" s="5">
        <v>-68.25</v>
      </c>
      <c r="F325" s="5">
        <v>-10.130000000000001</v>
      </c>
      <c r="G325" s="13">
        <v>1.8703655197927871</v>
      </c>
      <c r="H325" s="4">
        <v>4.7</v>
      </c>
      <c r="I325" s="4">
        <v>-74.166667000000004</v>
      </c>
      <c r="J325" s="4">
        <v>2550</v>
      </c>
      <c r="K325" s="6">
        <v>42309</v>
      </c>
      <c r="L325" s="6">
        <v>42338</v>
      </c>
      <c r="M325" s="6">
        <f t="shared" si="31"/>
        <v>42323</v>
      </c>
      <c r="N325" s="4">
        <f t="shared" si="32"/>
        <v>2015</v>
      </c>
      <c r="O325" s="4">
        <f t="shared" si="33"/>
        <v>11</v>
      </c>
      <c r="P325" s="7">
        <f t="shared" si="34"/>
        <v>29</v>
      </c>
      <c r="Q325" s="4"/>
      <c r="R325" s="9" t="s">
        <v>672</v>
      </c>
      <c r="S325" s="15" t="s">
        <v>22</v>
      </c>
      <c r="T325" s="10"/>
      <c r="U325" s="10"/>
      <c r="V325" s="10"/>
      <c r="W325" s="10"/>
      <c r="X325" s="10"/>
    </row>
    <row r="326" spans="1:24" s="11" customFormat="1" x14ac:dyDescent="0.3">
      <c r="A326" s="4" t="str">
        <f t="shared" si="30"/>
        <v>Bogota_20164</v>
      </c>
      <c r="B326" s="4" t="s">
        <v>676</v>
      </c>
      <c r="C326" s="4" t="str">
        <f t="shared" si="29"/>
        <v>BOG_01_20164</v>
      </c>
      <c r="D326" s="4" t="s">
        <v>18</v>
      </c>
      <c r="E326" s="5">
        <v>-45.08</v>
      </c>
      <c r="F326" s="5">
        <v>-7.1029999999999998</v>
      </c>
      <c r="G326" s="13">
        <v>1.7151296753624887</v>
      </c>
      <c r="H326" s="4">
        <v>4.7</v>
      </c>
      <c r="I326" s="4">
        <v>-74.166667000000004</v>
      </c>
      <c r="J326" s="4">
        <v>2550</v>
      </c>
      <c r="K326" s="6">
        <v>42461</v>
      </c>
      <c r="L326" s="6">
        <v>42490</v>
      </c>
      <c r="M326" s="6">
        <f t="shared" si="31"/>
        <v>42475</v>
      </c>
      <c r="N326" s="4">
        <f t="shared" si="32"/>
        <v>2016</v>
      </c>
      <c r="O326" s="4">
        <f t="shared" si="33"/>
        <v>4</v>
      </c>
      <c r="P326" s="7">
        <f t="shared" si="34"/>
        <v>29</v>
      </c>
      <c r="Q326" s="4"/>
      <c r="R326" s="9" t="s">
        <v>672</v>
      </c>
      <c r="S326" s="15" t="s">
        <v>22</v>
      </c>
      <c r="T326" s="10"/>
      <c r="U326" s="10"/>
      <c r="V326" s="10"/>
      <c r="W326" s="10"/>
      <c r="X326" s="10"/>
    </row>
    <row r="327" spans="1:24" s="11" customFormat="1" x14ac:dyDescent="0.3">
      <c r="A327" s="4" t="str">
        <f t="shared" si="30"/>
        <v>Bogota_20165</v>
      </c>
      <c r="B327" s="4" t="s">
        <v>677</v>
      </c>
      <c r="C327" s="4" t="str">
        <f t="shared" si="29"/>
        <v>BOG_01_20165</v>
      </c>
      <c r="D327" s="4" t="s">
        <v>18</v>
      </c>
      <c r="E327" s="5">
        <v>-99.25</v>
      </c>
      <c r="F327" s="5">
        <v>-14.041</v>
      </c>
      <c r="G327" s="13">
        <v>1.8777681988731065</v>
      </c>
      <c r="H327" s="4">
        <v>4.7</v>
      </c>
      <c r="I327" s="4">
        <v>-74.166667000000004</v>
      </c>
      <c r="J327" s="4">
        <v>2550</v>
      </c>
      <c r="K327" s="6">
        <v>42491</v>
      </c>
      <c r="L327" s="6">
        <v>42521</v>
      </c>
      <c r="M327" s="6">
        <f t="shared" si="31"/>
        <v>42505</v>
      </c>
      <c r="N327" s="4">
        <f t="shared" si="32"/>
        <v>2016</v>
      </c>
      <c r="O327" s="4">
        <f t="shared" si="33"/>
        <v>5</v>
      </c>
      <c r="P327" s="7">
        <f t="shared" si="34"/>
        <v>30</v>
      </c>
      <c r="Q327" s="4"/>
      <c r="R327" s="9" t="s">
        <v>672</v>
      </c>
      <c r="S327" s="15" t="s">
        <v>22</v>
      </c>
      <c r="T327" s="10"/>
      <c r="U327" s="10"/>
      <c r="V327" s="10"/>
      <c r="W327" s="10"/>
      <c r="X327" s="10"/>
    </row>
    <row r="328" spans="1:24" s="11" customFormat="1" x14ac:dyDescent="0.3">
      <c r="A328" s="4" t="str">
        <f t="shared" si="30"/>
        <v>Bogota_20166</v>
      </c>
      <c r="B328" s="4" t="s">
        <v>678</v>
      </c>
      <c r="C328" s="4" t="str">
        <f t="shared" si="29"/>
        <v>BOG_01_20166</v>
      </c>
      <c r="D328" s="4" t="s">
        <v>18</v>
      </c>
      <c r="E328" s="5">
        <v>-62.98</v>
      </c>
      <c r="F328" s="5">
        <v>-9.3729999999999993</v>
      </c>
      <c r="G328" s="13">
        <v>2.1738473675215433</v>
      </c>
      <c r="H328" s="4">
        <v>4.7</v>
      </c>
      <c r="I328" s="4">
        <v>-74.166667000000004</v>
      </c>
      <c r="J328" s="4">
        <v>2550</v>
      </c>
      <c r="K328" s="6">
        <v>42522</v>
      </c>
      <c r="L328" s="6">
        <v>42551</v>
      </c>
      <c r="M328" s="6">
        <f t="shared" si="31"/>
        <v>42536</v>
      </c>
      <c r="N328" s="4">
        <f t="shared" si="32"/>
        <v>2016</v>
      </c>
      <c r="O328" s="4">
        <f t="shared" si="33"/>
        <v>6</v>
      </c>
      <c r="P328" s="7">
        <f t="shared" si="34"/>
        <v>29</v>
      </c>
      <c r="Q328" s="4"/>
      <c r="R328" s="9" t="s">
        <v>672</v>
      </c>
      <c r="S328" s="15" t="s">
        <v>22</v>
      </c>
      <c r="T328" s="10"/>
      <c r="U328" s="10"/>
      <c r="V328" s="10"/>
      <c r="W328" s="10"/>
      <c r="X328" s="10"/>
    </row>
    <row r="329" spans="1:24" s="11" customFormat="1" x14ac:dyDescent="0.3">
      <c r="A329" s="4" t="str">
        <f t="shared" si="30"/>
        <v>Bogota_20167</v>
      </c>
      <c r="B329" s="4" t="s">
        <v>679</v>
      </c>
      <c r="C329" s="4" t="str">
        <f t="shared" si="29"/>
        <v>BOG_01_20167</v>
      </c>
      <c r="D329" s="4" t="s">
        <v>18</v>
      </c>
      <c r="E329" s="5">
        <v>-107.13</v>
      </c>
      <c r="F329" s="5">
        <v>-14.231999999999999</v>
      </c>
      <c r="G329" s="13"/>
      <c r="H329" s="4">
        <v>4.7</v>
      </c>
      <c r="I329" s="4">
        <v>-74.166667000000004</v>
      </c>
      <c r="J329" s="4">
        <v>2550</v>
      </c>
      <c r="K329" s="6">
        <v>42552</v>
      </c>
      <c r="L329" s="6">
        <v>42582</v>
      </c>
      <c r="M329" s="6">
        <f t="shared" si="31"/>
        <v>42566</v>
      </c>
      <c r="N329" s="4">
        <f t="shared" si="32"/>
        <v>2016</v>
      </c>
      <c r="O329" s="4">
        <f t="shared" si="33"/>
        <v>7</v>
      </c>
      <c r="P329" s="7">
        <f t="shared" si="34"/>
        <v>30</v>
      </c>
      <c r="Q329" s="4"/>
      <c r="R329" s="9" t="s">
        <v>672</v>
      </c>
      <c r="S329" s="15" t="s">
        <v>22</v>
      </c>
      <c r="T329" s="10"/>
      <c r="U329" s="10"/>
      <c r="V329" s="10"/>
      <c r="W329" s="10"/>
      <c r="X329" s="10"/>
    </row>
    <row r="330" spans="1:24" s="11" customFormat="1" x14ac:dyDescent="0.3">
      <c r="A330" s="4" t="str">
        <f t="shared" si="30"/>
        <v>Bogota_20168</v>
      </c>
      <c r="B330" s="4" t="s">
        <v>680</v>
      </c>
      <c r="C330" s="4" t="str">
        <f t="shared" si="29"/>
        <v>BOG_01_20168</v>
      </c>
      <c r="D330" s="4" t="s">
        <v>18</v>
      </c>
      <c r="E330" s="5">
        <v>-65.58</v>
      </c>
      <c r="F330" s="5">
        <v>-9.0960000000000001</v>
      </c>
      <c r="G330" s="13">
        <v>1.6787464997485919</v>
      </c>
      <c r="H330" s="4">
        <v>4.7</v>
      </c>
      <c r="I330" s="4">
        <v>-74.166667000000004</v>
      </c>
      <c r="J330" s="4">
        <v>2550</v>
      </c>
      <c r="K330" s="6">
        <v>42583</v>
      </c>
      <c r="L330" s="6">
        <v>42613</v>
      </c>
      <c r="M330" s="6">
        <f t="shared" si="31"/>
        <v>42597</v>
      </c>
      <c r="N330" s="4">
        <f t="shared" si="32"/>
        <v>2016</v>
      </c>
      <c r="O330" s="4">
        <f t="shared" si="33"/>
        <v>8</v>
      </c>
      <c r="P330" s="7">
        <f t="shared" si="34"/>
        <v>30</v>
      </c>
      <c r="Q330" s="4"/>
      <c r="R330" s="9" t="s">
        <v>672</v>
      </c>
      <c r="S330" s="15" t="s">
        <v>22</v>
      </c>
      <c r="T330" s="10"/>
      <c r="U330" s="10"/>
      <c r="V330" s="10"/>
      <c r="W330" s="10"/>
      <c r="X330" s="10"/>
    </row>
    <row r="331" spans="1:24" s="11" customFormat="1" x14ac:dyDescent="0.3">
      <c r="A331" s="4" t="str">
        <f t="shared" si="30"/>
        <v>Bogota_20169</v>
      </c>
      <c r="B331" s="4" t="s">
        <v>681</v>
      </c>
      <c r="C331" s="4" t="str">
        <f t="shared" si="29"/>
        <v>BOG_01_20169</v>
      </c>
      <c r="D331" s="4" t="s">
        <v>18</v>
      </c>
      <c r="E331" s="5">
        <v>-58.39</v>
      </c>
      <c r="F331" s="5">
        <v>-9.1920000000000002</v>
      </c>
      <c r="G331" s="13">
        <v>2.2777636153593552</v>
      </c>
      <c r="H331" s="4">
        <v>4.7</v>
      </c>
      <c r="I331" s="4">
        <v>-74.166667000000004</v>
      </c>
      <c r="J331" s="4">
        <v>2550</v>
      </c>
      <c r="K331" s="6">
        <v>42614</v>
      </c>
      <c r="L331" s="6">
        <v>42643</v>
      </c>
      <c r="M331" s="6">
        <f t="shared" si="31"/>
        <v>42628</v>
      </c>
      <c r="N331" s="4">
        <f t="shared" si="32"/>
        <v>2016</v>
      </c>
      <c r="O331" s="4">
        <f t="shared" si="33"/>
        <v>9</v>
      </c>
      <c r="P331" s="7">
        <f t="shared" si="34"/>
        <v>29</v>
      </c>
      <c r="Q331" s="4"/>
      <c r="R331" s="9" t="s">
        <v>672</v>
      </c>
      <c r="S331" s="15" t="s">
        <v>22</v>
      </c>
      <c r="T331" s="10"/>
      <c r="U331" s="10"/>
      <c r="V331" s="10"/>
      <c r="W331" s="10"/>
      <c r="X331" s="10"/>
    </row>
    <row r="332" spans="1:24" s="11" customFormat="1" x14ac:dyDescent="0.3">
      <c r="A332" s="4" t="str">
        <f t="shared" si="30"/>
        <v>Bogota_201611</v>
      </c>
      <c r="B332" s="4" t="s">
        <v>682</v>
      </c>
      <c r="C332" s="4" t="str">
        <f t="shared" si="29"/>
        <v>BOG_01_201611</v>
      </c>
      <c r="D332" s="4" t="s">
        <v>18</v>
      </c>
      <c r="E332" s="5">
        <v>-58.37</v>
      </c>
      <c r="F332" s="5">
        <v>-8.6379999999999999</v>
      </c>
      <c r="G332" s="13">
        <v>1.4729088155212862</v>
      </c>
      <c r="H332" s="4">
        <v>4.7</v>
      </c>
      <c r="I332" s="4">
        <v>-74.166667000000004</v>
      </c>
      <c r="J332" s="4">
        <v>2550</v>
      </c>
      <c r="K332" s="6">
        <v>42675</v>
      </c>
      <c r="L332" s="6">
        <v>42704</v>
      </c>
      <c r="M332" s="6">
        <f t="shared" si="31"/>
        <v>42689</v>
      </c>
      <c r="N332" s="4">
        <f t="shared" si="32"/>
        <v>2016</v>
      </c>
      <c r="O332" s="4">
        <f t="shared" si="33"/>
        <v>11</v>
      </c>
      <c r="P332" s="7">
        <f t="shared" si="34"/>
        <v>29</v>
      </c>
      <c r="Q332" s="4"/>
      <c r="R332" s="9" t="s">
        <v>672</v>
      </c>
      <c r="S332" s="15" t="s">
        <v>22</v>
      </c>
      <c r="T332" s="10"/>
      <c r="U332" s="10"/>
      <c r="V332" s="10"/>
      <c r="W332" s="10"/>
      <c r="X332" s="10"/>
    </row>
    <row r="333" spans="1:24" s="11" customFormat="1" x14ac:dyDescent="0.3">
      <c r="A333" s="4" t="str">
        <f t="shared" si="30"/>
        <v>Bogota_201612</v>
      </c>
      <c r="B333" s="4" t="s">
        <v>683</v>
      </c>
      <c r="C333" s="4" t="str">
        <f t="shared" si="29"/>
        <v>BOG_01_201612</v>
      </c>
      <c r="D333" s="4" t="s">
        <v>18</v>
      </c>
      <c r="E333" s="5">
        <v>-66.7</v>
      </c>
      <c r="F333" s="5">
        <v>-9.8629999999999995</v>
      </c>
      <c r="G333" s="13">
        <v>1.3869155708113308</v>
      </c>
      <c r="H333" s="4">
        <v>4.7</v>
      </c>
      <c r="I333" s="4">
        <v>-74.166667000000004</v>
      </c>
      <c r="J333" s="4">
        <v>2550</v>
      </c>
      <c r="K333" s="6">
        <v>42705</v>
      </c>
      <c r="L333" s="6">
        <v>42735</v>
      </c>
      <c r="M333" s="6">
        <f t="shared" si="31"/>
        <v>42719</v>
      </c>
      <c r="N333" s="4">
        <f t="shared" si="32"/>
        <v>2016</v>
      </c>
      <c r="O333" s="4">
        <f t="shared" si="33"/>
        <v>12</v>
      </c>
      <c r="P333" s="7">
        <f t="shared" si="34"/>
        <v>30</v>
      </c>
      <c r="Q333" s="4"/>
      <c r="R333" s="9" t="s">
        <v>672</v>
      </c>
      <c r="S333" s="15" t="s">
        <v>22</v>
      </c>
      <c r="T333" s="10"/>
      <c r="U333" s="10"/>
      <c r="V333" s="10"/>
      <c r="W333" s="10"/>
      <c r="X333" s="10"/>
    </row>
    <row r="334" spans="1:24" s="11" customFormat="1" x14ac:dyDescent="0.3">
      <c r="A334" s="4" t="str">
        <f t="shared" si="30"/>
        <v>Bogota_20171</v>
      </c>
      <c r="B334" s="4" t="s">
        <v>684</v>
      </c>
      <c r="C334" s="4" t="str">
        <f>"BOG_01_"&amp;YEAR(K334)&amp;""&amp;MONTH(K334)</f>
        <v>BOG_01_20171</v>
      </c>
      <c r="D334" s="4" t="s">
        <v>18</v>
      </c>
      <c r="E334" s="5">
        <v>-81.290000000000006</v>
      </c>
      <c r="F334" s="5">
        <v>-10.617000000000001</v>
      </c>
      <c r="G334" s="13"/>
      <c r="H334" s="4">
        <v>4.7</v>
      </c>
      <c r="I334" s="4">
        <v>-74.166667000000004</v>
      </c>
      <c r="J334" s="4">
        <v>2550</v>
      </c>
      <c r="K334" s="6">
        <v>42736</v>
      </c>
      <c r="L334" s="6">
        <v>42765</v>
      </c>
      <c r="M334" s="6">
        <f>K334+14</f>
        <v>42750</v>
      </c>
      <c r="N334" s="4">
        <f t="shared" si="32"/>
        <v>2017</v>
      </c>
      <c r="O334" s="4">
        <f t="shared" si="33"/>
        <v>1</v>
      </c>
      <c r="P334" s="7">
        <f t="shared" si="34"/>
        <v>29</v>
      </c>
      <c r="Q334" s="4"/>
      <c r="R334" s="9" t="s">
        <v>672</v>
      </c>
      <c r="S334" s="15" t="s">
        <v>22</v>
      </c>
      <c r="T334" s="10"/>
      <c r="U334" s="10"/>
      <c r="V334" s="10"/>
      <c r="W334" s="10"/>
      <c r="X334" s="10"/>
    </row>
    <row r="335" spans="1:24" s="11" customFormat="1" x14ac:dyDescent="0.3">
      <c r="A335" s="4" t="str">
        <f t="shared" si="30"/>
        <v>Bogota_20173</v>
      </c>
      <c r="B335" s="4" t="s">
        <v>685</v>
      </c>
      <c r="C335" s="4" t="str">
        <f t="shared" ref="C335:C342" si="35">"BOG_01_"&amp;YEAR(K335)&amp;""&amp;MONTH(K335)</f>
        <v>BOG_01_20173</v>
      </c>
      <c r="D335" s="4" t="s">
        <v>18</v>
      </c>
      <c r="E335" s="5">
        <v>-35.74</v>
      </c>
      <c r="F335" s="5">
        <v>-5.9729999999999999</v>
      </c>
      <c r="G335" s="13">
        <v>1.6646051435470677</v>
      </c>
      <c r="H335" s="4">
        <v>4.7</v>
      </c>
      <c r="I335" s="4">
        <v>-74.166667000000004</v>
      </c>
      <c r="J335" s="4">
        <v>2550</v>
      </c>
      <c r="K335" s="6">
        <v>42795</v>
      </c>
      <c r="L335" s="6">
        <v>42825</v>
      </c>
      <c r="M335" s="6">
        <f t="shared" ref="M335:M342" si="36">K335+14</f>
        <v>42809</v>
      </c>
      <c r="N335" s="4">
        <f t="shared" si="32"/>
        <v>2017</v>
      </c>
      <c r="O335" s="4">
        <f t="shared" si="33"/>
        <v>3</v>
      </c>
      <c r="P335" s="7">
        <f t="shared" si="34"/>
        <v>30</v>
      </c>
      <c r="Q335" s="4"/>
      <c r="R335" s="9"/>
      <c r="S335" s="15" t="s">
        <v>22</v>
      </c>
      <c r="T335" s="10"/>
      <c r="U335" s="10"/>
      <c r="V335" s="10"/>
      <c r="W335" s="10"/>
      <c r="X335" s="10"/>
    </row>
    <row r="336" spans="1:24" s="11" customFormat="1" x14ac:dyDescent="0.3">
      <c r="A336" s="4" t="str">
        <f t="shared" si="30"/>
        <v>Bogota_20174</v>
      </c>
      <c r="B336" s="4" t="s">
        <v>686</v>
      </c>
      <c r="C336" s="4" t="str">
        <f t="shared" si="35"/>
        <v>BOG_01_20174</v>
      </c>
      <c r="D336" s="4" t="s">
        <v>18</v>
      </c>
      <c r="E336" s="5">
        <v>-33.659999999999997</v>
      </c>
      <c r="F336" s="5">
        <v>-5.3490000000000002</v>
      </c>
      <c r="G336" s="13">
        <v>1.9954895569244575</v>
      </c>
      <c r="H336" s="4">
        <v>4.7</v>
      </c>
      <c r="I336" s="4">
        <v>-74.166667000000004</v>
      </c>
      <c r="J336" s="4">
        <v>2550</v>
      </c>
      <c r="K336" s="6">
        <v>42826</v>
      </c>
      <c r="L336" s="6">
        <v>42855</v>
      </c>
      <c r="M336" s="6">
        <f t="shared" si="36"/>
        <v>42840</v>
      </c>
      <c r="N336" s="4">
        <f t="shared" si="32"/>
        <v>2017</v>
      </c>
      <c r="O336" s="4">
        <f t="shared" si="33"/>
        <v>4</v>
      </c>
      <c r="P336" s="7">
        <f t="shared" si="34"/>
        <v>29</v>
      </c>
      <c r="Q336" s="4"/>
      <c r="R336" s="9"/>
      <c r="S336" s="15" t="s">
        <v>22</v>
      </c>
      <c r="T336" s="10"/>
      <c r="U336" s="10"/>
      <c r="V336" s="10"/>
      <c r="W336" s="10"/>
      <c r="X336" s="10"/>
    </row>
    <row r="337" spans="1:24" s="11" customFormat="1" x14ac:dyDescent="0.3">
      <c r="A337" s="4" t="str">
        <f t="shared" si="30"/>
        <v>Bogota_20175</v>
      </c>
      <c r="B337" s="4" t="s">
        <v>687</v>
      </c>
      <c r="C337" s="4" t="str">
        <f t="shared" si="35"/>
        <v>BOG_01_20175</v>
      </c>
      <c r="D337" s="4" t="s">
        <v>18</v>
      </c>
      <c r="E337" s="5">
        <v>-63.48</v>
      </c>
      <c r="F337" s="5">
        <v>-7.9859999999999998</v>
      </c>
      <c r="G337" s="13">
        <v>1.4864836595556983</v>
      </c>
      <c r="H337" s="4">
        <v>4.7</v>
      </c>
      <c r="I337" s="4">
        <v>-74.166667000000004</v>
      </c>
      <c r="J337" s="4">
        <v>2550</v>
      </c>
      <c r="K337" s="6">
        <v>42856</v>
      </c>
      <c r="L337" s="6">
        <v>42886</v>
      </c>
      <c r="M337" s="6">
        <f t="shared" si="36"/>
        <v>42870</v>
      </c>
      <c r="N337" s="4">
        <f t="shared" si="32"/>
        <v>2017</v>
      </c>
      <c r="O337" s="4">
        <f t="shared" si="33"/>
        <v>5</v>
      </c>
      <c r="P337" s="7">
        <f t="shared" si="34"/>
        <v>30</v>
      </c>
      <c r="Q337" s="4"/>
      <c r="R337" s="9"/>
      <c r="S337" s="15" t="s">
        <v>22</v>
      </c>
      <c r="T337" s="10"/>
      <c r="U337" s="10"/>
      <c r="V337" s="10"/>
      <c r="W337" s="10"/>
      <c r="X337" s="10"/>
    </row>
    <row r="338" spans="1:24" s="11" customFormat="1" x14ac:dyDescent="0.3">
      <c r="A338" s="4" t="str">
        <f t="shared" si="30"/>
        <v>Bogota_20176</v>
      </c>
      <c r="B338" s="4" t="s">
        <v>688</v>
      </c>
      <c r="C338" s="4" t="str">
        <f t="shared" si="35"/>
        <v>BOG_01_20176</v>
      </c>
      <c r="D338" s="4" t="s">
        <v>18</v>
      </c>
      <c r="E338" s="5">
        <v>-107.85</v>
      </c>
      <c r="F338" s="5">
        <v>-13.731999999999999</v>
      </c>
      <c r="G338" s="13"/>
      <c r="H338" s="4">
        <v>4.7</v>
      </c>
      <c r="I338" s="4">
        <v>-74.166667000000004</v>
      </c>
      <c r="J338" s="4">
        <v>2550</v>
      </c>
      <c r="K338" s="6">
        <v>42887</v>
      </c>
      <c r="L338" s="6">
        <v>42916</v>
      </c>
      <c r="M338" s="6">
        <f t="shared" si="36"/>
        <v>42901</v>
      </c>
      <c r="N338" s="4">
        <f t="shared" si="32"/>
        <v>2017</v>
      </c>
      <c r="O338" s="4">
        <f t="shared" si="33"/>
        <v>6</v>
      </c>
      <c r="P338" s="7">
        <f t="shared" si="34"/>
        <v>29</v>
      </c>
      <c r="Q338" s="4"/>
      <c r="R338" s="9"/>
      <c r="S338" s="15" t="s">
        <v>22</v>
      </c>
      <c r="T338" s="10"/>
      <c r="U338" s="10"/>
      <c r="V338" s="10"/>
      <c r="W338" s="10"/>
      <c r="X338" s="10"/>
    </row>
    <row r="339" spans="1:24" s="11" customFormat="1" x14ac:dyDescent="0.3">
      <c r="A339" s="4" t="str">
        <f t="shared" si="30"/>
        <v>Bogota_20178</v>
      </c>
      <c r="B339" s="4" t="s">
        <v>689</v>
      </c>
      <c r="C339" s="4" t="str">
        <f t="shared" si="35"/>
        <v>BOG_01_20178</v>
      </c>
      <c r="D339" s="4" t="s">
        <v>18</v>
      </c>
      <c r="E339" s="5">
        <v>-46.16</v>
      </c>
      <c r="F339" s="5">
        <v>-7.7160000000000002</v>
      </c>
      <c r="G339" s="13">
        <v>1.7707444961136563</v>
      </c>
      <c r="H339" s="4">
        <v>4.7</v>
      </c>
      <c r="I339" s="4">
        <v>-74.166667000000004</v>
      </c>
      <c r="J339" s="4">
        <v>2550</v>
      </c>
      <c r="K339" s="6">
        <v>42948</v>
      </c>
      <c r="L339" s="6">
        <v>42978</v>
      </c>
      <c r="M339" s="6">
        <f t="shared" si="36"/>
        <v>42962</v>
      </c>
      <c r="N339" s="4">
        <f t="shared" si="32"/>
        <v>2017</v>
      </c>
      <c r="O339" s="4">
        <f t="shared" si="33"/>
        <v>8</v>
      </c>
      <c r="P339" s="7">
        <f t="shared" si="34"/>
        <v>30</v>
      </c>
      <c r="Q339" s="4"/>
      <c r="R339" s="9"/>
      <c r="S339" s="15" t="s">
        <v>22</v>
      </c>
      <c r="T339" s="10"/>
      <c r="U339" s="10"/>
      <c r="V339" s="10"/>
      <c r="W339" s="10"/>
      <c r="X339" s="10"/>
    </row>
    <row r="340" spans="1:24" s="11" customFormat="1" x14ac:dyDescent="0.3">
      <c r="A340" s="4" t="str">
        <f t="shared" si="30"/>
        <v>Bogota_201710</v>
      </c>
      <c r="B340" s="4" t="s">
        <v>690</v>
      </c>
      <c r="C340" s="4" t="str">
        <f t="shared" si="35"/>
        <v>BOG_01_201710</v>
      </c>
      <c r="D340" s="4" t="s">
        <v>18</v>
      </c>
      <c r="E340" s="5">
        <v>-116.47</v>
      </c>
      <c r="F340" s="5">
        <v>-15.648999999999999</v>
      </c>
      <c r="G340" s="13">
        <v>1.8901828677067742</v>
      </c>
      <c r="H340" s="4">
        <v>4.7</v>
      </c>
      <c r="I340" s="4">
        <v>-74.166667000000004</v>
      </c>
      <c r="J340" s="4">
        <v>2550</v>
      </c>
      <c r="K340" s="6">
        <v>43009</v>
      </c>
      <c r="L340" s="6">
        <v>43039</v>
      </c>
      <c r="M340" s="6">
        <f t="shared" si="36"/>
        <v>43023</v>
      </c>
      <c r="N340" s="4">
        <f t="shared" si="32"/>
        <v>2017</v>
      </c>
      <c r="O340" s="4">
        <f t="shared" si="33"/>
        <v>10</v>
      </c>
      <c r="P340" s="7">
        <f t="shared" si="34"/>
        <v>30</v>
      </c>
      <c r="Q340" s="4"/>
      <c r="R340" s="9"/>
      <c r="S340" s="15" t="s">
        <v>22</v>
      </c>
      <c r="T340" s="10"/>
      <c r="U340" s="10"/>
      <c r="V340" s="10"/>
      <c r="W340" s="10"/>
      <c r="X340" s="10"/>
    </row>
    <row r="341" spans="1:24" s="11" customFormat="1" x14ac:dyDescent="0.3">
      <c r="A341" s="4" t="str">
        <f t="shared" si="30"/>
        <v>Bogota_201711</v>
      </c>
      <c r="B341" s="4" t="s">
        <v>691</v>
      </c>
      <c r="C341" s="4" t="str">
        <f t="shared" si="35"/>
        <v>BOG_01_201711</v>
      </c>
      <c r="D341" s="4" t="s">
        <v>18</v>
      </c>
      <c r="E341" s="5">
        <v>-104.53</v>
      </c>
      <c r="F341" s="5">
        <v>-14.722</v>
      </c>
      <c r="G341" s="13">
        <v>1.8975934970682247</v>
      </c>
      <c r="H341" s="4">
        <v>4.7</v>
      </c>
      <c r="I341" s="4">
        <v>-74.166667000000004</v>
      </c>
      <c r="J341" s="4">
        <v>2550</v>
      </c>
      <c r="K341" s="6">
        <v>43040</v>
      </c>
      <c r="L341" s="6">
        <v>43069</v>
      </c>
      <c r="M341" s="6">
        <f>K341+14</f>
        <v>43054</v>
      </c>
      <c r="N341" s="4">
        <f t="shared" si="32"/>
        <v>2017</v>
      </c>
      <c r="O341" s="4">
        <f t="shared" si="33"/>
        <v>11</v>
      </c>
      <c r="P341" s="7">
        <f t="shared" si="34"/>
        <v>29</v>
      </c>
      <c r="Q341" s="4"/>
      <c r="R341" s="9"/>
      <c r="S341" s="15" t="s">
        <v>22</v>
      </c>
      <c r="T341" s="10"/>
      <c r="U341" s="10"/>
      <c r="V341" s="10"/>
      <c r="W341" s="10"/>
      <c r="X341" s="10"/>
    </row>
    <row r="342" spans="1:24" s="11" customFormat="1" x14ac:dyDescent="0.3">
      <c r="A342" s="4" t="str">
        <f t="shared" si="30"/>
        <v>Bogota_201712</v>
      </c>
      <c r="B342" s="4" t="s">
        <v>692</v>
      </c>
      <c r="C342" s="4" t="str">
        <f t="shared" si="35"/>
        <v>BOG_01_201712</v>
      </c>
      <c r="D342" s="4" t="s">
        <v>18</v>
      </c>
      <c r="E342" s="5">
        <v>-13.61</v>
      </c>
      <c r="F342" s="5">
        <v>-1.6839999999999999</v>
      </c>
      <c r="G342" s="13"/>
      <c r="H342" s="4">
        <v>4.7</v>
      </c>
      <c r="I342" s="4">
        <v>-74.166667000000004</v>
      </c>
      <c r="J342" s="4">
        <v>2550</v>
      </c>
      <c r="K342" s="6">
        <v>43070</v>
      </c>
      <c r="L342" s="6">
        <v>43100</v>
      </c>
      <c r="M342" s="6">
        <f t="shared" si="36"/>
        <v>43084</v>
      </c>
      <c r="N342" s="4">
        <f t="shared" si="32"/>
        <v>2017</v>
      </c>
      <c r="O342" s="4">
        <f t="shared" si="33"/>
        <v>12</v>
      </c>
      <c r="P342" s="7">
        <f t="shared" si="34"/>
        <v>30</v>
      </c>
      <c r="Q342" s="4"/>
      <c r="R342" s="9"/>
      <c r="S342" s="15" t="s">
        <v>22</v>
      </c>
      <c r="T342" s="10"/>
      <c r="U342" s="10"/>
      <c r="V342" s="10"/>
      <c r="W342" s="10"/>
      <c r="X342" s="10"/>
    </row>
    <row r="343" spans="1:24" s="11" customFormat="1" x14ac:dyDescent="0.3">
      <c r="A343" s="4" t="str">
        <f t="shared" si="30"/>
        <v>Bogota_20186</v>
      </c>
      <c r="B343" s="15" t="s">
        <v>693</v>
      </c>
      <c r="C343" s="4" t="str">
        <f>"BOG_02_"&amp;YEAR(K343)&amp;""&amp;MONTH(K343)</f>
        <v>BOG_02_20186</v>
      </c>
      <c r="D343" s="4" t="s">
        <v>18</v>
      </c>
      <c r="E343" s="17">
        <v>-89.86</v>
      </c>
      <c r="F343" s="17">
        <v>-11.981</v>
      </c>
      <c r="G343" s="13">
        <v>1.3465077775002614</v>
      </c>
      <c r="H343" s="4">
        <v>4.621664</v>
      </c>
      <c r="I343" s="4">
        <v>-74.103436000000002</v>
      </c>
      <c r="J343" s="4">
        <v>2559</v>
      </c>
      <c r="K343" s="6">
        <v>43252</v>
      </c>
      <c r="L343" s="6">
        <v>43281</v>
      </c>
      <c r="M343" s="6">
        <f t="shared" si="31"/>
        <v>43266</v>
      </c>
      <c r="N343" s="4">
        <f t="shared" si="32"/>
        <v>2018</v>
      </c>
      <c r="O343" s="4">
        <f t="shared" si="33"/>
        <v>6</v>
      </c>
      <c r="P343" s="7">
        <f t="shared" si="34"/>
        <v>29</v>
      </c>
      <c r="Q343" s="2">
        <v>34.6</v>
      </c>
      <c r="R343" s="9" t="s">
        <v>694</v>
      </c>
      <c r="S343" s="15" t="s">
        <v>22</v>
      </c>
      <c r="T343" s="10"/>
      <c r="U343" s="10"/>
      <c r="V343" s="10"/>
      <c r="W343" s="10"/>
      <c r="X343" s="10"/>
    </row>
    <row r="344" spans="1:24" s="11" customFormat="1" x14ac:dyDescent="0.3">
      <c r="A344" s="4" t="str">
        <f t="shared" si="30"/>
        <v>Bogota_20187</v>
      </c>
      <c r="B344" s="15" t="s">
        <v>695</v>
      </c>
      <c r="C344" s="4" t="str">
        <f t="shared" ref="C344:C357" si="37">"BOG_02_"&amp;YEAR(K344)&amp;""&amp;MONTH(K344)</f>
        <v>BOG_02_20187</v>
      </c>
      <c r="D344" s="4" t="s">
        <v>18</v>
      </c>
      <c r="E344" s="16">
        <v>-85.09</v>
      </c>
      <c r="F344" s="16">
        <v>-11.14</v>
      </c>
      <c r="G344" s="13">
        <v>1.9195289733738026</v>
      </c>
      <c r="H344" s="4">
        <v>4.621664</v>
      </c>
      <c r="I344" s="4">
        <v>-74.103436000000002</v>
      </c>
      <c r="J344" s="4">
        <v>2559</v>
      </c>
      <c r="K344" s="6">
        <v>43282</v>
      </c>
      <c r="L344" s="6">
        <v>43311</v>
      </c>
      <c r="M344" s="6">
        <f t="shared" si="31"/>
        <v>43296</v>
      </c>
      <c r="N344" s="4">
        <f t="shared" si="32"/>
        <v>2018</v>
      </c>
      <c r="O344" s="4">
        <f t="shared" si="33"/>
        <v>7</v>
      </c>
      <c r="P344" s="7">
        <f t="shared" si="34"/>
        <v>29</v>
      </c>
      <c r="Q344" s="2">
        <v>43.59</v>
      </c>
      <c r="R344" s="9"/>
      <c r="S344" s="15" t="s">
        <v>22</v>
      </c>
      <c r="T344" s="10"/>
      <c r="U344" s="10"/>
      <c r="V344" s="10"/>
      <c r="W344" s="10"/>
      <c r="X344" s="10"/>
    </row>
    <row r="345" spans="1:24" s="11" customFormat="1" x14ac:dyDescent="0.3">
      <c r="A345" s="4" t="str">
        <f t="shared" si="30"/>
        <v>Bogota_20188</v>
      </c>
      <c r="B345" s="15" t="s">
        <v>696</v>
      </c>
      <c r="C345" s="4" t="str">
        <f t="shared" si="37"/>
        <v>BOG_02_20188</v>
      </c>
      <c r="D345" s="4" t="s">
        <v>18</v>
      </c>
      <c r="E345" s="17">
        <v>-61.72</v>
      </c>
      <c r="F345" s="17">
        <v>-8.6379999999999999</v>
      </c>
      <c r="G345" s="13">
        <v>3.2404960236596776</v>
      </c>
      <c r="H345" s="4">
        <v>4.621664</v>
      </c>
      <c r="I345" s="4">
        <v>-74.103436000000002</v>
      </c>
      <c r="J345" s="4">
        <v>2559</v>
      </c>
      <c r="K345" s="6">
        <v>43313</v>
      </c>
      <c r="L345" s="6">
        <v>43343</v>
      </c>
      <c r="M345" s="6">
        <f t="shared" si="31"/>
        <v>43327</v>
      </c>
      <c r="N345" s="4">
        <f t="shared" si="32"/>
        <v>2018</v>
      </c>
      <c r="O345" s="4">
        <f t="shared" si="33"/>
        <v>8</v>
      </c>
      <c r="P345" s="7">
        <f t="shared" si="34"/>
        <v>30</v>
      </c>
      <c r="Q345" s="2">
        <v>36.770000000000003</v>
      </c>
      <c r="R345" s="9"/>
      <c r="S345" s="15" t="s">
        <v>22</v>
      </c>
      <c r="T345" s="10"/>
      <c r="U345" s="10"/>
      <c r="V345" s="10"/>
      <c r="W345" s="10"/>
      <c r="X345" s="10"/>
    </row>
    <row r="346" spans="1:24" s="11" customFormat="1" x14ac:dyDescent="0.3">
      <c r="A346" s="4" t="str">
        <f t="shared" si="30"/>
        <v>Bogota_20189</v>
      </c>
      <c r="B346" s="15" t="s">
        <v>697</v>
      </c>
      <c r="C346" s="4" t="str">
        <f t="shared" si="37"/>
        <v>BOG_02_20189</v>
      </c>
      <c r="D346" s="4" t="s">
        <v>18</v>
      </c>
      <c r="E346" s="17">
        <v>-31.3</v>
      </c>
      <c r="F346" s="17">
        <v>-5.4610000000000003</v>
      </c>
      <c r="G346" s="13">
        <v>2.5483409673670403</v>
      </c>
      <c r="H346" s="4">
        <v>4.621664</v>
      </c>
      <c r="I346" s="4">
        <v>-74.103436000000002</v>
      </c>
      <c r="J346" s="4">
        <v>2559</v>
      </c>
      <c r="K346" s="6">
        <v>43344</v>
      </c>
      <c r="L346" s="6">
        <v>43373</v>
      </c>
      <c r="M346" s="6">
        <f t="shared" si="31"/>
        <v>43358</v>
      </c>
      <c r="N346" s="4">
        <f t="shared" si="32"/>
        <v>2018</v>
      </c>
      <c r="O346" s="4">
        <f t="shared" si="33"/>
        <v>9</v>
      </c>
      <c r="P346" s="7">
        <f t="shared" si="34"/>
        <v>29</v>
      </c>
      <c r="Q346" s="2">
        <v>98.35</v>
      </c>
      <c r="R346" s="9"/>
      <c r="S346" s="15" t="s">
        <v>22</v>
      </c>
      <c r="T346" s="10"/>
      <c r="U346" s="10"/>
      <c r="V346" s="10"/>
      <c r="W346" s="10"/>
      <c r="X346" s="10"/>
    </row>
    <row r="347" spans="1:24" s="11" customFormat="1" x14ac:dyDescent="0.3">
      <c r="A347" s="4" t="str">
        <f t="shared" si="30"/>
        <v>Bogota_201810</v>
      </c>
      <c r="B347" s="15" t="s">
        <v>698</v>
      </c>
      <c r="C347" s="4" t="str">
        <f t="shared" si="37"/>
        <v>BOG_02_201810</v>
      </c>
      <c r="D347" s="4" t="s">
        <v>18</v>
      </c>
      <c r="E347" s="17">
        <v>-78.59</v>
      </c>
      <c r="F347" s="17">
        <v>-11.135999999999999</v>
      </c>
      <c r="G347" s="13">
        <v>2.0435328036179339</v>
      </c>
      <c r="H347" s="4">
        <v>4.621664</v>
      </c>
      <c r="I347" s="4">
        <v>-74.103436000000002</v>
      </c>
      <c r="J347" s="4">
        <v>2559</v>
      </c>
      <c r="K347" s="6">
        <v>43374</v>
      </c>
      <c r="L347" s="6">
        <v>43404</v>
      </c>
      <c r="M347" s="6">
        <f t="shared" si="31"/>
        <v>43388</v>
      </c>
      <c r="N347" s="4">
        <f t="shared" si="32"/>
        <v>2018</v>
      </c>
      <c r="O347" s="4">
        <f t="shared" si="33"/>
        <v>10</v>
      </c>
      <c r="P347" s="7">
        <f t="shared" si="34"/>
        <v>30</v>
      </c>
      <c r="Q347" s="2">
        <v>70.87</v>
      </c>
      <c r="R347" s="9"/>
      <c r="S347" s="15" t="s">
        <v>22</v>
      </c>
      <c r="T347" s="10"/>
      <c r="U347" s="10"/>
      <c r="V347" s="10"/>
      <c r="W347" s="10"/>
      <c r="X347" s="10"/>
    </row>
    <row r="348" spans="1:24" s="11" customFormat="1" x14ac:dyDescent="0.3">
      <c r="A348" s="4" t="str">
        <f t="shared" si="30"/>
        <v>Bogota_201811</v>
      </c>
      <c r="B348" s="15" t="s">
        <v>699</v>
      </c>
      <c r="C348" s="4" t="str">
        <f t="shared" si="37"/>
        <v>BOG_02_201811</v>
      </c>
      <c r="D348" s="4" t="s">
        <v>18</v>
      </c>
      <c r="E348" s="17">
        <v>-55.65</v>
      </c>
      <c r="F348" s="17">
        <v>-8.3409999999999993</v>
      </c>
      <c r="G348" s="13">
        <v>1.7860600912281388</v>
      </c>
      <c r="H348" s="4">
        <v>4.621664</v>
      </c>
      <c r="I348" s="4">
        <v>-74.103436000000002</v>
      </c>
      <c r="J348" s="4">
        <v>2559</v>
      </c>
      <c r="K348" s="6">
        <v>43405</v>
      </c>
      <c r="L348" s="6">
        <v>43434</v>
      </c>
      <c r="M348" s="6">
        <f t="shared" si="31"/>
        <v>43419</v>
      </c>
      <c r="N348" s="4">
        <f t="shared" si="32"/>
        <v>2018</v>
      </c>
      <c r="O348" s="4">
        <f t="shared" si="33"/>
        <v>11</v>
      </c>
      <c r="P348" s="7">
        <f t="shared" si="34"/>
        <v>29</v>
      </c>
      <c r="Q348" s="2">
        <v>104.98</v>
      </c>
      <c r="R348" s="9"/>
      <c r="S348" s="15" t="s">
        <v>22</v>
      </c>
      <c r="T348" s="10"/>
      <c r="U348" s="10"/>
      <c r="V348" s="10"/>
      <c r="W348" s="10"/>
      <c r="X348" s="10"/>
    </row>
    <row r="349" spans="1:24" s="11" customFormat="1" x14ac:dyDescent="0.3">
      <c r="A349" s="4" t="str">
        <f t="shared" si="30"/>
        <v>Bogota_201812</v>
      </c>
      <c r="B349" s="15" t="s">
        <v>700</v>
      </c>
      <c r="C349" s="4" t="str">
        <f t="shared" si="37"/>
        <v>BOG_02_201812</v>
      </c>
      <c r="D349" s="4" t="s">
        <v>18</v>
      </c>
      <c r="E349" s="17">
        <v>-68.900000000000006</v>
      </c>
      <c r="F349" s="17">
        <v>-10.071</v>
      </c>
      <c r="G349" s="13">
        <v>1.7280117038483458</v>
      </c>
      <c r="H349" s="4">
        <v>4.621664</v>
      </c>
      <c r="I349" s="4">
        <v>-74.103436000000002</v>
      </c>
      <c r="J349" s="4">
        <v>2559</v>
      </c>
      <c r="K349" s="6">
        <v>43435</v>
      </c>
      <c r="L349" s="6">
        <v>43465</v>
      </c>
      <c r="M349" s="6">
        <f t="shared" si="31"/>
        <v>43449</v>
      </c>
      <c r="N349" s="4">
        <f t="shared" si="32"/>
        <v>2018</v>
      </c>
      <c r="O349" s="4">
        <f t="shared" si="33"/>
        <v>12</v>
      </c>
      <c r="P349" s="7">
        <f t="shared" si="34"/>
        <v>30</v>
      </c>
      <c r="Q349" s="2">
        <v>8.3299999999999983</v>
      </c>
      <c r="R349" s="9"/>
      <c r="S349" s="15" t="s">
        <v>22</v>
      </c>
      <c r="T349" s="10"/>
      <c r="U349" s="10"/>
      <c r="V349" s="10"/>
      <c r="W349" s="10"/>
      <c r="X349" s="10"/>
    </row>
    <row r="350" spans="1:24" s="11" customFormat="1" x14ac:dyDescent="0.3">
      <c r="A350" s="4" t="str">
        <f t="shared" si="30"/>
        <v>Bogota_20191</v>
      </c>
      <c r="B350" s="15" t="s">
        <v>701</v>
      </c>
      <c r="C350" s="4" t="str">
        <f t="shared" si="37"/>
        <v>BOG_02_20191</v>
      </c>
      <c r="D350" s="4" t="s">
        <v>18</v>
      </c>
      <c r="E350" s="17">
        <v>-10.29</v>
      </c>
      <c r="F350" s="17">
        <v>-3.415</v>
      </c>
      <c r="G350" s="13">
        <v>1.5868083016043328</v>
      </c>
      <c r="H350" s="4">
        <v>4.621664</v>
      </c>
      <c r="I350" s="4">
        <v>-74.103436000000002</v>
      </c>
      <c r="J350" s="4">
        <v>2559</v>
      </c>
      <c r="K350" s="6">
        <v>43466</v>
      </c>
      <c r="L350" s="6">
        <v>43496</v>
      </c>
      <c r="M350" s="6">
        <f t="shared" si="31"/>
        <v>43480</v>
      </c>
      <c r="N350" s="4">
        <f t="shared" si="32"/>
        <v>2019</v>
      </c>
      <c r="O350" s="4">
        <f t="shared" si="33"/>
        <v>1</v>
      </c>
      <c r="P350" s="7">
        <f t="shared" si="34"/>
        <v>30</v>
      </c>
      <c r="Q350" s="12">
        <v>25.76</v>
      </c>
      <c r="R350" s="9"/>
      <c r="S350" s="15" t="s">
        <v>22</v>
      </c>
      <c r="T350" s="10"/>
      <c r="U350" s="10"/>
      <c r="V350" s="10"/>
      <c r="W350" s="10"/>
      <c r="X350" s="10"/>
    </row>
    <row r="351" spans="1:24" s="11" customFormat="1" x14ac:dyDescent="0.3">
      <c r="A351" s="4" t="str">
        <f t="shared" si="30"/>
        <v>Bogota_20192</v>
      </c>
      <c r="B351" s="15" t="s">
        <v>702</v>
      </c>
      <c r="C351" s="4" t="str">
        <f t="shared" si="37"/>
        <v>BOG_02_20192</v>
      </c>
      <c r="D351" s="4" t="s">
        <v>18</v>
      </c>
      <c r="E351" s="17">
        <v>-28.62</v>
      </c>
      <c r="F351" s="17">
        <v>-5.1529999999999996</v>
      </c>
      <c r="G351" s="18" t="s">
        <v>703</v>
      </c>
      <c r="H351" s="4">
        <v>4.621664</v>
      </c>
      <c r="I351" s="4">
        <v>-74.103436000000002</v>
      </c>
      <c r="J351" s="4">
        <v>2559</v>
      </c>
      <c r="K351" s="6">
        <v>43497</v>
      </c>
      <c r="L351" s="6">
        <v>43524</v>
      </c>
      <c r="M351" s="6">
        <f t="shared" si="31"/>
        <v>43511</v>
      </c>
      <c r="N351" s="4">
        <f t="shared" si="32"/>
        <v>2019</v>
      </c>
      <c r="O351" s="4">
        <f t="shared" si="33"/>
        <v>2</v>
      </c>
      <c r="P351" s="7">
        <f t="shared" si="34"/>
        <v>27</v>
      </c>
      <c r="Q351" s="12">
        <v>68.400000000000006</v>
      </c>
      <c r="R351" s="9"/>
      <c r="S351" s="15" t="s">
        <v>22</v>
      </c>
      <c r="T351" s="10"/>
      <c r="U351" s="10"/>
      <c r="V351" s="10"/>
      <c r="W351" s="10"/>
      <c r="X351" s="10"/>
    </row>
    <row r="352" spans="1:24" s="11" customFormat="1" x14ac:dyDescent="0.3">
      <c r="A352" s="4" t="str">
        <f t="shared" si="30"/>
        <v>Bogota_20193</v>
      </c>
      <c r="B352" s="15" t="s">
        <v>704</v>
      </c>
      <c r="C352" s="4" t="str">
        <f t="shared" si="37"/>
        <v>BOG_02_20193</v>
      </c>
      <c r="D352" s="4" t="s">
        <v>18</v>
      </c>
      <c r="E352" s="17">
        <v>-27.21</v>
      </c>
      <c r="F352" s="17">
        <v>-5.3070000000000004</v>
      </c>
      <c r="G352" s="18" t="s">
        <v>705</v>
      </c>
      <c r="H352" s="4">
        <v>4.621664</v>
      </c>
      <c r="I352" s="4">
        <v>-74.103436000000002</v>
      </c>
      <c r="J352" s="4">
        <v>2559</v>
      </c>
      <c r="K352" s="6">
        <v>43525</v>
      </c>
      <c r="L352" s="6">
        <v>43555</v>
      </c>
      <c r="M352" s="6">
        <f t="shared" si="31"/>
        <v>43539</v>
      </c>
      <c r="N352" s="4">
        <f t="shared" si="32"/>
        <v>2019</v>
      </c>
      <c r="O352" s="4">
        <f t="shared" si="33"/>
        <v>3</v>
      </c>
      <c r="P352" s="7">
        <f t="shared" si="34"/>
        <v>30</v>
      </c>
      <c r="Q352" s="12">
        <v>110.4</v>
      </c>
      <c r="R352" s="9"/>
      <c r="S352" s="15" t="s">
        <v>22</v>
      </c>
      <c r="T352" s="10"/>
      <c r="U352" s="10"/>
      <c r="V352" s="10"/>
      <c r="W352" s="10"/>
      <c r="X352" s="10"/>
    </row>
    <row r="353" spans="1:24" s="11" customFormat="1" x14ac:dyDescent="0.3">
      <c r="A353" s="4" t="str">
        <f t="shared" si="30"/>
        <v>Bogota_20194</v>
      </c>
      <c r="B353" s="15" t="s">
        <v>706</v>
      </c>
      <c r="C353" s="4" t="str">
        <f t="shared" si="37"/>
        <v>BOG_02_20194</v>
      </c>
      <c r="D353" s="4" t="s">
        <v>18</v>
      </c>
      <c r="E353" s="17">
        <v>-71.75</v>
      </c>
      <c r="F353" s="17">
        <v>-10.534000000000001</v>
      </c>
      <c r="G353" s="18" t="s">
        <v>707</v>
      </c>
      <c r="H353" s="4">
        <v>4.621664</v>
      </c>
      <c r="I353" s="4">
        <v>-74.103436000000002</v>
      </c>
      <c r="J353" s="4">
        <v>2559</v>
      </c>
      <c r="K353" s="6">
        <v>43556</v>
      </c>
      <c r="L353" s="6">
        <v>43585</v>
      </c>
      <c r="M353" s="6">
        <f t="shared" si="31"/>
        <v>43570</v>
      </c>
      <c r="N353" s="4">
        <f t="shared" si="32"/>
        <v>2019</v>
      </c>
      <c r="O353" s="4">
        <f t="shared" si="33"/>
        <v>4</v>
      </c>
      <c r="P353" s="7">
        <f t="shared" si="34"/>
        <v>29</v>
      </c>
      <c r="Q353" s="12">
        <v>75.09999999999998</v>
      </c>
      <c r="R353" s="9"/>
      <c r="S353" s="15" t="s">
        <v>22</v>
      </c>
      <c r="T353" s="10"/>
      <c r="U353" s="10"/>
      <c r="V353" s="10"/>
      <c r="W353" s="10"/>
      <c r="X353" s="10"/>
    </row>
    <row r="354" spans="1:24" s="11" customFormat="1" x14ac:dyDescent="0.3">
      <c r="A354" s="4" t="str">
        <f t="shared" si="30"/>
        <v>Bogota_20195</v>
      </c>
      <c r="B354" s="15" t="s">
        <v>708</v>
      </c>
      <c r="C354" s="4" t="str">
        <f t="shared" si="37"/>
        <v>BOG_02_20195</v>
      </c>
      <c r="D354" s="4" t="s">
        <v>18</v>
      </c>
      <c r="E354" s="17">
        <v>-105.3</v>
      </c>
      <c r="F354" s="17">
        <v>-14</v>
      </c>
      <c r="G354" s="18" t="s">
        <v>709</v>
      </c>
      <c r="H354" s="4">
        <v>4.621664</v>
      </c>
      <c r="I354" s="4">
        <v>-74.103436000000002</v>
      </c>
      <c r="J354" s="4">
        <v>2559</v>
      </c>
      <c r="K354" s="6">
        <v>43586</v>
      </c>
      <c r="L354" s="6">
        <v>43615</v>
      </c>
      <c r="M354" s="6">
        <f t="shared" si="31"/>
        <v>43600</v>
      </c>
      <c r="N354" s="4">
        <f t="shared" si="32"/>
        <v>2019</v>
      </c>
      <c r="O354" s="4">
        <f t="shared" si="33"/>
        <v>5</v>
      </c>
      <c r="P354" s="7">
        <f t="shared" si="34"/>
        <v>29</v>
      </c>
      <c r="Q354" s="12">
        <v>89.4</v>
      </c>
      <c r="R354" s="9"/>
      <c r="S354" s="15" t="s">
        <v>22</v>
      </c>
      <c r="T354" s="10"/>
      <c r="U354" s="10"/>
      <c r="V354" s="10"/>
      <c r="W354" s="10"/>
      <c r="X354" s="10"/>
    </row>
    <row r="355" spans="1:24" s="11" customFormat="1" x14ac:dyDescent="0.3">
      <c r="A355" s="4" t="str">
        <f t="shared" si="30"/>
        <v>Bogota_20196</v>
      </c>
      <c r="B355" s="15" t="s">
        <v>710</v>
      </c>
      <c r="C355" s="4" t="str">
        <f t="shared" si="37"/>
        <v>BOG_02_20196</v>
      </c>
      <c r="D355" s="4" t="s">
        <v>18</v>
      </c>
      <c r="E355" s="17">
        <v>-108.01</v>
      </c>
      <c r="F355" s="17">
        <v>-14.577999999999999</v>
      </c>
      <c r="G355" s="18" t="s">
        <v>711</v>
      </c>
      <c r="H355" s="4">
        <v>4.621664</v>
      </c>
      <c r="I355" s="4">
        <v>-74.103436000000002</v>
      </c>
      <c r="J355" s="4">
        <v>2559</v>
      </c>
      <c r="K355" s="6">
        <v>43617</v>
      </c>
      <c r="L355" s="6">
        <v>43646</v>
      </c>
      <c r="M355" s="6">
        <f t="shared" si="31"/>
        <v>43631</v>
      </c>
      <c r="N355" s="4">
        <f t="shared" si="32"/>
        <v>2019</v>
      </c>
      <c r="O355" s="4">
        <f t="shared" si="33"/>
        <v>6</v>
      </c>
      <c r="P355" s="7">
        <f t="shared" si="34"/>
        <v>29</v>
      </c>
      <c r="Q355" s="12">
        <v>86.5</v>
      </c>
      <c r="R355" s="9"/>
      <c r="S355" s="15" t="s">
        <v>22</v>
      </c>
      <c r="T355" s="10"/>
      <c r="U355" s="10"/>
      <c r="V355" s="10"/>
      <c r="W355" s="10"/>
      <c r="X355" s="10"/>
    </row>
    <row r="356" spans="1:24" s="11" customFormat="1" x14ac:dyDescent="0.3">
      <c r="A356" s="4" t="str">
        <f t="shared" si="30"/>
        <v>Bogota_20197</v>
      </c>
      <c r="B356" s="15" t="s">
        <v>712</v>
      </c>
      <c r="C356" s="4" t="str">
        <f t="shared" si="37"/>
        <v>BOG_02_20197</v>
      </c>
      <c r="D356" s="4" t="s">
        <v>18</v>
      </c>
      <c r="E356" s="17">
        <v>-79.12</v>
      </c>
      <c r="F356" s="17">
        <v>-10.656000000000001</v>
      </c>
      <c r="G356" s="18" t="s">
        <v>713</v>
      </c>
      <c r="H356" s="4">
        <v>4.621664</v>
      </c>
      <c r="I356" s="4">
        <v>-74.103436000000002</v>
      </c>
      <c r="J356" s="4">
        <v>2559</v>
      </c>
      <c r="K356" s="6">
        <v>43647</v>
      </c>
      <c r="L356" s="6">
        <v>43677</v>
      </c>
      <c r="M356" s="6">
        <f t="shared" si="31"/>
        <v>43661</v>
      </c>
      <c r="N356" s="4">
        <f t="shared" si="32"/>
        <v>2019</v>
      </c>
      <c r="O356" s="4">
        <f t="shared" si="33"/>
        <v>7</v>
      </c>
      <c r="P356" s="7">
        <f t="shared" si="34"/>
        <v>30</v>
      </c>
      <c r="Q356" s="12">
        <v>20.9</v>
      </c>
      <c r="R356" s="9"/>
      <c r="S356" s="15" t="s">
        <v>22</v>
      </c>
      <c r="T356" s="10"/>
      <c r="U356" s="10"/>
      <c r="V356" s="10"/>
      <c r="W356" s="10"/>
      <c r="X356" s="10"/>
    </row>
    <row r="357" spans="1:24" s="11" customFormat="1" x14ac:dyDescent="0.3">
      <c r="A357" s="4" t="str">
        <f t="shared" si="30"/>
        <v>Bogota_20198</v>
      </c>
      <c r="B357" s="15" t="s">
        <v>714</v>
      </c>
      <c r="C357" s="4" t="str">
        <f t="shared" si="37"/>
        <v>BOG_02_20198</v>
      </c>
      <c r="D357" s="4" t="s">
        <v>18</v>
      </c>
      <c r="E357" s="17">
        <v>-62.8</v>
      </c>
      <c r="F357" s="17">
        <v>-8.6120000000000001</v>
      </c>
      <c r="G357" s="18" t="s">
        <v>715</v>
      </c>
      <c r="H357" s="4">
        <v>4.621664</v>
      </c>
      <c r="I357" s="4">
        <v>-74.103436000000002</v>
      </c>
      <c r="J357" s="4">
        <v>2559</v>
      </c>
      <c r="K357" s="6">
        <v>43678</v>
      </c>
      <c r="L357" s="6">
        <v>43708</v>
      </c>
      <c r="M357" s="6">
        <f t="shared" si="31"/>
        <v>43692</v>
      </c>
      <c r="N357" s="4">
        <f t="shared" si="32"/>
        <v>2019</v>
      </c>
      <c r="O357" s="4">
        <f t="shared" si="33"/>
        <v>8</v>
      </c>
      <c r="P357" s="7">
        <f t="shared" si="34"/>
        <v>30</v>
      </c>
      <c r="Q357" s="12">
        <v>30.9</v>
      </c>
      <c r="R357" s="9"/>
      <c r="S357" s="15" t="s">
        <v>22</v>
      </c>
      <c r="T357" s="10"/>
      <c r="U357" s="10"/>
      <c r="V357" s="10"/>
      <c r="W357" s="10"/>
      <c r="X357" s="10"/>
    </row>
    <row r="358" spans="1:24" s="11" customFormat="1" x14ac:dyDescent="0.3">
      <c r="A358" s="4" t="str">
        <f t="shared" si="30"/>
        <v>Bogota_20199</v>
      </c>
      <c r="B358" s="15" t="s">
        <v>716</v>
      </c>
      <c r="C358" s="4" t="str">
        <f>"BOG_02_"&amp;YEAR(K358)&amp;""&amp;MONTH(K358)</f>
        <v>BOG_02_20199</v>
      </c>
      <c r="D358" s="4" t="s">
        <v>18</v>
      </c>
      <c r="E358" s="17">
        <v>-45.46</v>
      </c>
      <c r="F358" s="17">
        <v>-6.9489999999999998</v>
      </c>
      <c r="G358" s="18" t="s">
        <v>717</v>
      </c>
      <c r="H358" s="4">
        <v>4.621664</v>
      </c>
      <c r="I358" s="4">
        <v>-74.103436000000002</v>
      </c>
      <c r="J358" s="4">
        <v>2559</v>
      </c>
      <c r="K358" s="6">
        <v>43709</v>
      </c>
      <c r="L358" s="6">
        <v>43738</v>
      </c>
      <c r="M358" s="6">
        <f>K358+14</f>
        <v>43723</v>
      </c>
      <c r="N358" s="4">
        <f t="shared" si="32"/>
        <v>2019</v>
      </c>
      <c r="O358" s="4">
        <f t="shared" si="33"/>
        <v>9</v>
      </c>
      <c r="P358" s="7">
        <f t="shared" si="34"/>
        <v>29</v>
      </c>
      <c r="Q358" s="12">
        <v>30.8</v>
      </c>
      <c r="R358" s="9"/>
      <c r="S358" s="15" t="s">
        <v>22</v>
      </c>
      <c r="T358" s="10"/>
      <c r="U358" s="10"/>
      <c r="V358" s="10"/>
      <c r="W358" s="10"/>
      <c r="X358" s="10"/>
    </row>
    <row r="359" spans="1:24" s="11" customFormat="1" x14ac:dyDescent="0.3">
      <c r="A359" s="4" t="str">
        <f t="shared" si="30"/>
        <v>Bogota_201910</v>
      </c>
      <c r="B359" s="15" t="s">
        <v>718</v>
      </c>
      <c r="C359" s="4" t="str">
        <f>"BOG_02_"&amp;YEAR(K359)&amp;""&amp;MONTH(K359)</f>
        <v>BOG_02_201910</v>
      </c>
      <c r="D359" s="4" t="s">
        <v>18</v>
      </c>
      <c r="E359" s="17">
        <v>-78.17</v>
      </c>
      <c r="F359" s="17">
        <v>-10.85</v>
      </c>
      <c r="G359" s="18" t="s">
        <v>719</v>
      </c>
      <c r="H359" s="4">
        <v>4.621664</v>
      </c>
      <c r="I359" s="4">
        <v>-74.103436000000002</v>
      </c>
      <c r="J359" s="4">
        <v>2559</v>
      </c>
      <c r="K359" s="6">
        <v>43739</v>
      </c>
      <c r="L359" s="6">
        <v>43769</v>
      </c>
      <c r="M359" s="6">
        <f>K359+14</f>
        <v>43753</v>
      </c>
      <c r="N359" s="4">
        <f t="shared" si="32"/>
        <v>2019</v>
      </c>
      <c r="O359" s="4">
        <f t="shared" si="33"/>
        <v>10</v>
      </c>
      <c r="P359" s="7">
        <f t="shared" si="34"/>
        <v>30</v>
      </c>
      <c r="Q359" s="12">
        <v>75.5</v>
      </c>
      <c r="R359" s="9"/>
      <c r="S359" s="15" t="s">
        <v>22</v>
      </c>
      <c r="T359" s="10"/>
      <c r="U359" s="10"/>
      <c r="V359" s="10"/>
      <c r="W359" s="10"/>
      <c r="X359" s="10"/>
    </row>
    <row r="360" spans="1:24" s="11" customFormat="1" x14ac:dyDescent="0.3">
      <c r="A360" s="4" t="str">
        <f t="shared" si="30"/>
        <v>Bogota_201911</v>
      </c>
      <c r="B360" s="15" t="s">
        <v>720</v>
      </c>
      <c r="C360" s="4" t="str">
        <f>"BOG_02_"&amp;YEAR(K360)&amp;""&amp;MONTH(K360)</f>
        <v>BOG_02_201911</v>
      </c>
      <c r="D360" s="4" t="s">
        <v>18</v>
      </c>
      <c r="E360" s="17">
        <v>-59.17</v>
      </c>
      <c r="F360" s="17">
        <v>-8.9209999999999994</v>
      </c>
      <c r="G360" s="18" t="s">
        <v>721</v>
      </c>
      <c r="H360" s="4">
        <v>4.621664</v>
      </c>
      <c r="I360" s="4">
        <v>-74.103436000000002</v>
      </c>
      <c r="J360" s="4">
        <v>2559</v>
      </c>
      <c r="K360" s="6">
        <v>43770</v>
      </c>
      <c r="L360" s="6">
        <v>43799</v>
      </c>
      <c r="M360" s="6">
        <f>K360+14</f>
        <v>43784</v>
      </c>
      <c r="N360" s="4">
        <f t="shared" si="32"/>
        <v>2019</v>
      </c>
      <c r="O360" s="4">
        <f t="shared" si="33"/>
        <v>11</v>
      </c>
      <c r="P360" s="7">
        <f t="shared" si="34"/>
        <v>29</v>
      </c>
      <c r="Q360" s="12">
        <v>89.9</v>
      </c>
      <c r="R360" s="9"/>
      <c r="S360" s="15" t="s">
        <v>22</v>
      </c>
      <c r="T360" s="10"/>
      <c r="U360" s="10"/>
      <c r="V360" s="10"/>
      <c r="W360" s="10"/>
      <c r="X360" s="10"/>
    </row>
    <row r="361" spans="1:24" s="11" customFormat="1" x14ac:dyDescent="0.3">
      <c r="A361" s="4" t="str">
        <f t="shared" si="30"/>
        <v>Bogota_201912</v>
      </c>
      <c r="B361" s="15" t="s">
        <v>722</v>
      </c>
      <c r="C361" s="4" t="str">
        <f>"BOG_02_"&amp;YEAR(K361)&amp;""&amp;MONTH(K361)</f>
        <v>BOG_02_201912</v>
      </c>
      <c r="D361" s="4" t="s">
        <v>18</v>
      </c>
      <c r="E361" s="17">
        <v>-28.52</v>
      </c>
      <c r="F361" s="17">
        <v>-5.0720000000000001</v>
      </c>
      <c r="G361" s="18" t="s">
        <v>723</v>
      </c>
      <c r="H361" s="4">
        <v>4.621664</v>
      </c>
      <c r="I361" s="4">
        <v>-74.103436000000002</v>
      </c>
      <c r="J361" s="4">
        <v>2559</v>
      </c>
      <c r="K361" s="6">
        <v>43800</v>
      </c>
      <c r="L361" s="6">
        <v>43830</v>
      </c>
      <c r="M361" s="6">
        <f>K361+14</f>
        <v>43814</v>
      </c>
      <c r="N361" s="4">
        <f t="shared" si="32"/>
        <v>2019</v>
      </c>
      <c r="O361" s="4">
        <f t="shared" si="33"/>
        <v>12</v>
      </c>
      <c r="P361" s="7">
        <f t="shared" si="34"/>
        <v>30</v>
      </c>
      <c r="Q361" s="12">
        <v>38.299999999999997</v>
      </c>
      <c r="R361" s="9"/>
      <c r="S361" s="15" t="s">
        <v>22</v>
      </c>
      <c r="T361" s="10"/>
      <c r="U361" s="10"/>
      <c r="V361" s="10"/>
      <c r="W361" s="10"/>
      <c r="X361" s="10"/>
    </row>
    <row r="362" spans="1:24" s="11" customFormat="1" x14ac:dyDescent="0.3">
      <c r="A362" s="4" t="str">
        <f t="shared" si="30"/>
        <v>Bogota_20201</v>
      </c>
      <c r="B362" s="15" t="s">
        <v>724</v>
      </c>
      <c r="C362" s="4" t="str">
        <f>"BOG_02_"&amp;YEAR(K362)&amp;""&amp;MONTH(K362)</f>
        <v>BOG_02_20201</v>
      </c>
      <c r="D362" s="4" t="s">
        <v>18</v>
      </c>
      <c r="E362" s="17">
        <v>-22.94</v>
      </c>
      <c r="F362" s="17">
        <v>-4.3639999999999999</v>
      </c>
      <c r="G362" s="4" t="s">
        <v>725</v>
      </c>
      <c r="H362" s="4">
        <v>4.621664</v>
      </c>
      <c r="I362" s="4">
        <v>-74.103436000000002</v>
      </c>
      <c r="J362" s="4">
        <v>2559</v>
      </c>
      <c r="K362" s="6">
        <v>43831</v>
      </c>
      <c r="L362" s="6">
        <v>43861</v>
      </c>
      <c r="M362" s="6">
        <f>K362+14</f>
        <v>43845</v>
      </c>
      <c r="N362" s="4">
        <f t="shared" si="32"/>
        <v>2020</v>
      </c>
      <c r="O362" s="4">
        <f t="shared" si="33"/>
        <v>1</v>
      </c>
      <c r="P362" s="7">
        <f t="shared" si="34"/>
        <v>30</v>
      </c>
      <c r="Q362" s="4">
        <v>14.7</v>
      </c>
      <c r="R362" s="9"/>
      <c r="S362" s="15" t="s">
        <v>22</v>
      </c>
      <c r="T362" s="10"/>
      <c r="U362" s="10"/>
      <c r="V362" s="10"/>
      <c r="W362" s="10"/>
      <c r="X362" s="10"/>
    </row>
    <row r="363" spans="1:24" s="11" customFormat="1" x14ac:dyDescent="0.3">
      <c r="A363" s="4" t="str">
        <f t="shared" si="30"/>
        <v>Bogota_20202</v>
      </c>
      <c r="B363" s="15" t="s">
        <v>726</v>
      </c>
      <c r="C363" s="4" t="str">
        <f t="shared" ref="C363:C379" si="38">"BOG_02_"&amp;YEAR(K363)&amp;""&amp;MONTH(K363)</f>
        <v>BOG_02_20202</v>
      </c>
      <c r="D363" s="4" t="s">
        <v>18</v>
      </c>
      <c r="E363" s="17">
        <v>-8.07</v>
      </c>
      <c r="F363" s="17">
        <v>-2.6989999999999998</v>
      </c>
      <c r="G363" s="18" t="s">
        <v>727</v>
      </c>
      <c r="H363" s="4">
        <v>4.621664</v>
      </c>
      <c r="I363" s="4">
        <v>-74.103436000000002</v>
      </c>
      <c r="J363" s="4">
        <v>2559</v>
      </c>
      <c r="K363" s="6">
        <v>43862</v>
      </c>
      <c r="L363" s="6">
        <v>43889</v>
      </c>
      <c r="M363" s="6">
        <f t="shared" ref="M363:M387" si="39">K363+14</f>
        <v>43876</v>
      </c>
      <c r="N363" s="4">
        <f t="shared" si="32"/>
        <v>2020</v>
      </c>
      <c r="O363" s="4">
        <f t="shared" si="33"/>
        <v>2</v>
      </c>
      <c r="P363" s="7">
        <f t="shared" si="34"/>
        <v>27</v>
      </c>
      <c r="Q363" s="4">
        <v>34.200000000000003</v>
      </c>
      <c r="R363" s="9"/>
      <c r="S363" s="15" t="s">
        <v>22</v>
      </c>
      <c r="T363" s="10"/>
      <c r="U363" s="10"/>
      <c r="V363" s="10"/>
      <c r="W363" s="10"/>
      <c r="X363" s="10"/>
    </row>
    <row r="364" spans="1:24" s="11" customFormat="1" x14ac:dyDescent="0.3">
      <c r="A364" s="4" t="str">
        <f>D364&amp;"_"&amp;YEAR(K364)&amp;""&amp;MONTH(K364)&amp;"-"&amp;MONTH(L364)</f>
        <v>Bogota_20203-6</v>
      </c>
      <c r="B364" s="15" t="s">
        <v>728</v>
      </c>
      <c r="C364" s="4" t="str">
        <f t="shared" si="38"/>
        <v>BOG_02_20203</v>
      </c>
      <c r="D364" s="4" t="s">
        <v>18</v>
      </c>
      <c r="E364" s="17">
        <v>-56.38</v>
      </c>
      <c r="F364" s="17">
        <v>-8.3689999999999998</v>
      </c>
      <c r="G364" s="18" t="s">
        <v>729</v>
      </c>
      <c r="H364" s="4">
        <v>4.621664</v>
      </c>
      <c r="I364" s="4">
        <v>-74.103436000000002</v>
      </c>
      <c r="J364" s="4">
        <v>2559</v>
      </c>
      <c r="K364" s="6">
        <v>43891</v>
      </c>
      <c r="L364" s="6">
        <v>44012</v>
      </c>
      <c r="M364" s="6">
        <f t="shared" si="39"/>
        <v>43905</v>
      </c>
      <c r="N364" s="4">
        <f t="shared" si="32"/>
        <v>2020</v>
      </c>
      <c r="O364" s="4">
        <f t="shared" si="33"/>
        <v>3</v>
      </c>
      <c r="P364" s="7">
        <f t="shared" si="34"/>
        <v>121</v>
      </c>
      <c r="Q364" s="4" t="s">
        <v>730</v>
      </c>
      <c r="R364" s="9" t="s">
        <v>731</v>
      </c>
      <c r="S364" s="15" t="s">
        <v>22</v>
      </c>
      <c r="T364" s="10"/>
      <c r="U364" s="10"/>
      <c r="V364" s="10"/>
      <c r="W364" s="10"/>
      <c r="X364" s="10"/>
    </row>
    <row r="365" spans="1:24" s="11" customFormat="1" x14ac:dyDescent="0.3">
      <c r="A365" s="4" t="str">
        <f t="shared" ref="A365:A370" si="40">D365&amp;"_"&amp;YEAR(M365)&amp;MONTH(M365)</f>
        <v>Bogota_20207</v>
      </c>
      <c r="B365" s="15" t="s">
        <v>732</v>
      </c>
      <c r="C365" s="4" t="str">
        <f t="shared" si="38"/>
        <v>BOG_02_20207</v>
      </c>
      <c r="D365" s="4" t="s">
        <v>18</v>
      </c>
      <c r="E365" s="17">
        <v>-73.680000000000007</v>
      </c>
      <c r="F365" s="17">
        <v>-9.9779999999999998</v>
      </c>
      <c r="G365" s="18" t="s">
        <v>733</v>
      </c>
      <c r="H365" s="4">
        <v>4.621664</v>
      </c>
      <c r="I365" s="4">
        <v>-74.103436000000002</v>
      </c>
      <c r="J365" s="4">
        <v>2559</v>
      </c>
      <c r="K365" s="6">
        <v>44013</v>
      </c>
      <c r="L365" s="6">
        <v>44043</v>
      </c>
      <c r="M365" s="6">
        <f t="shared" si="39"/>
        <v>44027</v>
      </c>
      <c r="N365" s="4">
        <f t="shared" si="32"/>
        <v>2020</v>
      </c>
      <c r="O365" s="4">
        <f t="shared" si="33"/>
        <v>7</v>
      </c>
      <c r="P365" s="7">
        <f t="shared" si="34"/>
        <v>30</v>
      </c>
      <c r="Q365" s="4">
        <v>100.60000000000001</v>
      </c>
      <c r="R365" s="9"/>
      <c r="S365" s="15" t="s">
        <v>22</v>
      </c>
      <c r="T365" s="10"/>
      <c r="U365" s="10"/>
      <c r="V365" s="10"/>
      <c r="W365" s="10"/>
      <c r="X365" s="10"/>
    </row>
    <row r="366" spans="1:24" s="11" customFormat="1" x14ac:dyDescent="0.3">
      <c r="A366" s="4" t="str">
        <f t="shared" si="40"/>
        <v>Bogota_20208</v>
      </c>
      <c r="B366" s="15" t="s">
        <v>734</v>
      </c>
      <c r="C366" s="4" t="str">
        <f t="shared" si="38"/>
        <v>BOG_02_20208</v>
      </c>
      <c r="D366" s="4" t="s">
        <v>18</v>
      </c>
      <c r="E366" s="17">
        <v>-67.58</v>
      </c>
      <c r="F366" s="17">
        <v>-9.4990000000000006</v>
      </c>
      <c r="G366" s="4" t="s">
        <v>715</v>
      </c>
      <c r="H366" s="4">
        <v>4.621664</v>
      </c>
      <c r="I366" s="4">
        <v>-74.103436000000002</v>
      </c>
      <c r="J366" s="4">
        <v>2559</v>
      </c>
      <c r="K366" s="6">
        <v>44044</v>
      </c>
      <c r="L366" s="6">
        <v>44074</v>
      </c>
      <c r="M366" s="6">
        <f t="shared" si="39"/>
        <v>44058</v>
      </c>
      <c r="N366" s="4">
        <f t="shared" si="32"/>
        <v>2020</v>
      </c>
      <c r="O366" s="4">
        <f t="shared" si="33"/>
        <v>8</v>
      </c>
      <c r="P366" s="7">
        <f t="shared" si="34"/>
        <v>30</v>
      </c>
      <c r="Q366" s="4">
        <v>39</v>
      </c>
      <c r="R366" s="9"/>
      <c r="S366" s="15" t="s">
        <v>22</v>
      </c>
      <c r="T366" s="10"/>
      <c r="U366" s="10"/>
      <c r="V366" s="10"/>
      <c r="W366" s="10"/>
      <c r="X366" s="10"/>
    </row>
    <row r="367" spans="1:24" s="11" customFormat="1" x14ac:dyDescent="0.3">
      <c r="A367" s="4" t="str">
        <f t="shared" si="40"/>
        <v>Bogota_20209</v>
      </c>
      <c r="B367" s="15" t="s">
        <v>735</v>
      </c>
      <c r="C367" s="4" t="str">
        <f t="shared" si="38"/>
        <v>BOG_02_20209</v>
      </c>
      <c r="D367" s="4" t="s">
        <v>18</v>
      </c>
      <c r="E367" s="17">
        <v>-51.06</v>
      </c>
      <c r="F367" s="17">
        <v>-7.9379999999999997</v>
      </c>
      <c r="G367" s="4" t="s">
        <v>736</v>
      </c>
      <c r="H367" s="4">
        <v>4.621664</v>
      </c>
      <c r="I367" s="4">
        <v>-74.103436000000002</v>
      </c>
      <c r="J367" s="4">
        <v>2559</v>
      </c>
      <c r="K367" s="6">
        <v>44075</v>
      </c>
      <c r="L367" s="6">
        <v>44104</v>
      </c>
      <c r="M367" s="6">
        <f t="shared" si="39"/>
        <v>44089</v>
      </c>
      <c r="N367" s="4">
        <f t="shared" si="32"/>
        <v>2020</v>
      </c>
      <c r="O367" s="4">
        <f t="shared" si="33"/>
        <v>9</v>
      </c>
      <c r="P367" s="7">
        <f t="shared" si="34"/>
        <v>29</v>
      </c>
      <c r="Q367" s="4">
        <v>68.17</v>
      </c>
      <c r="R367" s="9"/>
      <c r="S367" s="15" t="s">
        <v>22</v>
      </c>
      <c r="T367" s="10"/>
      <c r="U367" s="10"/>
      <c r="V367" s="10"/>
      <c r="W367" s="10"/>
      <c r="X367" s="10"/>
    </row>
    <row r="368" spans="1:24" s="11" customFormat="1" x14ac:dyDescent="0.3">
      <c r="A368" s="4" t="str">
        <f t="shared" si="40"/>
        <v>Bogota_202010</v>
      </c>
      <c r="B368" s="15" t="s">
        <v>737</v>
      </c>
      <c r="C368" s="4" t="str">
        <f t="shared" si="38"/>
        <v>BOG_02_202010</v>
      </c>
      <c r="D368" s="4" t="s">
        <v>18</v>
      </c>
      <c r="E368" s="17">
        <v>-46.5</v>
      </c>
      <c r="F368" s="17">
        <v>-7.1230000000000002</v>
      </c>
      <c r="G368" s="4" t="s">
        <v>738</v>
      </c>
      <c r="H368" s="4">
        <v>4.621664</v>
      </c>
      <c r="I368" s="4">
        <v>-74.103436000000002</v>
      </c>
      <c r="J368" s="4">
        <v>2559</v>
      </c>
      <c r="K368" s="6">
        <v>44105</v>
      </c>
      <c r="L368" s="6">
        <v>44135</v>
      </c>
      <c r="M368" s="6">
        <f t="shared" si="39"/>
        <v>44119</v>
      </c>
      <c r="N368" s="4">
        <f t="shared" si="32"/>
        <v>2020</v>
      </c>
      <c r="O368" s="4">
        <f t="shared" si="33"/>
        <v>10</v>
      </c>
      <c r="P368" s="7">
        <f t="shared" si="34"/>
        <v>30</v>
      </c>
      <c r="Q368" s="4">
        <v>16.3</v>
      </c>
      <c r="R368" s="9"/>
      <c r="S368" s="15" t="s">
        <v>22</v>
      </c>
      <c r="T368" s="10"/>
      <c r="U368" s="10"/>
      <c r="V368" s="10"/>
      <c r="W368" s="10"/>
      <c r="X368" s="10"/>
    </row>
    <row r="369" spans="1:24" s="11" customFormat="1" x14ac:dyDescent="0.3">
      <c r="A369" s="4" t="str">
        <f t="shared" si="40"/>
        <v>Bogota_202011</v>
      </c>
      <c r="B369" s="15" t="s">
        <v>739</v>
      </c>
      <c r="C369" s="4" t="str">
        <f t="shared" si="38"/>
        <v>BOG_02_202011</v>
      </c>
      <c r="D369" s="4" t="s">
        <v>18</v>
      </c>
      <c r="E369" s="17">
        <v>-100.06</v>
      </c>
      <c r="F369" s="17">
        <v>-14.146000000000001</v>
      </c>
      <c r="G369" s="4" t="s">
        <v>740</v>
      </c>
      <c r="H369" s="4">
        <v>4.621664</v>
      </c>
      <c r="I369" s="4">
        <v>-74.103436000000002</v>
      </c>
      <c r="J369" s="4">
        <v>2559</v>
      </c>
      <c r="K369" s="6">
        <v>44136</v>
      </c>
      <c r="L369" s="6">
        <v>44165</v>
      </c>
      <c r="M369" s="6">
        <f t="shared" si="39"/>
        <v>44150</v>
      </c>
      <c r="N369" s="4">
        <f t="shared" si="32"/>
        <v>2020</v>
      </c>
      <c r="O369" s="4">
        <f t="shared" si="33"/>
        <v>11</v>
      </c>
      <c r="P369" s="7">
        <f t="shared" si="34"/>
        <v>29</v>
      </c>
      <c r="Q369" s="4">
        <v>137.75</v>
      </c>
      <c r="R369" s="9"/>
      <c r="S369" s="15" t="s">
        <v>22</v>
      </c>
      <c r="T369" s="10"/>
      <c r="U369" s="10"/>
      <c r="V369" s="10"/>
      <c r="W369" s="10"/>
      <c r="X369" s="10"/>
    </row>
    <row r="370" spans="1:24" s="11" customFormat="1" x14ac:dyDescent="0.3">
      <c r="A370" s="4" t="str">
        <f t="shared" si="40"/>
        <v>Bogota_202012</v>
      </c>
      <c r="B370" s="15" t="s">
        <v>741</v>
      </c>
      <c r="C370" s="4" t="str">
        <f t="shared" si="38"/>
        <v>BOG_02_202012</v>
      </c>
      <c r="D370" s="4" t="s">
        <v>18</v>
      </c>
      <c r="E370" s="17">
        <v>-25.09</v>
      </c>
      <c r="F370" s="17">
        <v>-4.9480000000000004</v>
      </c>
      <c r="G370" s="4" t="s">
        <v>740</v>
      </c>
      <c r="H370" s="4">
        <v>4.621664</v>
      </c>
      <c r="I370" s="4">
        <v>-74.103436000000002</v>
      </c>
      <c r="J370" s="4">
        <v>2559</v>
      </c>
      <c r="K370" s="6">
        <v>44166</v>
      </c>
      <c r="L370" s="6">
        <v>44196</v>
      </c>
      <c r="M370" s="6">
        <f t="shared" si="39"/>
        <v>44180</v>
      </c>
      <c r="N370" s="4">
        <f t="shared" si="32"/>
        <v>2020</v>
      </c>
      <c r="O370" s="4">
        <f t="shared" si="33"/>
        <v>12</v>
      </c>
      <c r="P370" s="7">
        <f t="shared" si="34"/>
        <v>30</v>
      </c>
      <c r="Q370" s="4">
        <v>32.25</v>
      </c>
      <c r="R370" s="9"/>
      <c r="S370" s="15" t="s">
        <v>22</v>
      </c>
      <c r="T370" s="10"/>
      <c r="U370" s="10"/>
      <c r="V370" s="10"/>
      <c r="W370" s="10"/>
      <c r="X370" s="10"/>
    </row>
    <row r="371" spans="1:24" s="11" customFormat="1" x14ac:dyDescent="0.3">
      <c r="A371" s="4" t="str">
        <f>D371&amp;"_"&amp;YEAR(K371)&amp;""&amp;MONTH(K371)&amp;"-"&amp;MONTH(L371)</f>
        <v>Bogota_20211-2</v>
      </c>
      <c r="B371" s="15" t="s">
        <v>742</v>
      </c>
      <c r="C371" s="4" t="str">
        <f t="shared" si="38"/>
        <v>BOG_02_20211</v>
      </c>
      <c r="D371" s="4" t="s">
        <v>18</v>
      </c>
      <c r="E371" s="17">
        <v>-25.27</v>
      </c>
      <c r="F371" s="17">
        <v>-4.899</v>
      </c>
      <c r="G371" s="4" t="s">
        <v>743</v>
      </c>
      <c r="H371" s="4">
        <v>4.621664</v>
      </c>
      <c r="I371" s="4">
        <v>-74.103436000000002</v>
      </c>
      <c r="J371" s="4">
        <v>2559</v>
      </c>
      <c r="K371" s="6">
        <v>44197</v>
      </c>
      <c r="L371" s="6">
        <v>44255</v>
      </c>
      <c r="M371" s="6">
        <f t="shared" si="39"/>
        <v>44211</v>
      </c>
      <c r="N371" s="4">
        <f t="shared" si="32"/>
        <v>2021</v>
      </c>
      <c r="O371" s="4">
        <f t="shared" si="33"/>
        <v>1</v>
      </c>
      <c r="P371" s="7">
        <f t="shared" si="34"/>
        <v>58</v>
      </c>
      <c r="Q371" s="4">
        <v>60.9</v>
      </c>
      <c r="R371" s="9" t="s">
        <v>744</v>
      </c>
      <c r="S371" s="15" t="s">
        <v>22</v>
      </c>
      <c r="T371" s="10"/>
      <c r="U371" s="10"/>
      <c r="V371" s="10"/>
      <c r="W371" s="10"/>
      <c r="X371" s="10"/>
    </row>
    <row r="372" spans="1:24" s="11" customFormat="1" x14ac:dyDescent="0.3">
      <c r="A372" s="4" t="str">
        <f>D372&amp;"_"&amp;YEAR(K372)&amp;""&amp;MONTH(K372)&amp;"-"&amp;MONTH(L372)</f>
        <v>Bogota_20213-5</v>
      </c>
      <c r="B372" s="15" t="s">
        <v>745</v>
      </c>
      <c r="C372" s="4" t="str">
        <f t="shared" si="38"/>
        <v>BOG_02_20213</v>
      </c>
      <c r="D372" s="4" t="s">
        <v>18</v>
      </c>
      <c r="E372" s="17">
        <v>-105.78</v>
      </c>
      <c r="F372" s="17">
        <v>-14.651</v>
      </c>
      <c r="G372" s="4" t="s">
        <v>721</v>
      </c>
      <c r="H372" s="4">
        <v>4.621664</v>
      </c>
      <c r="I372" s="4">
        <v>-74.103436000000002</v>
      </c>
      <c r="J372" s="4">
        <v>2559</v>
      </c>
      <c r="K372" s="6">
        <v>44256</v>
      </c>
      <c r="L372" s="6">
        <v>44334</v>
      </c>
      <c r="M372" s="6">
        <f t="shared" si="39"/>
        <v>44270</v>
      </c>
      <c r="N372" s="4">
        <f t="shared" si="32"/>
        <v>2021</v>
      </c>
      <c r="O372" s="4">
        <f t="shared" si="33"/>
        <v>3</v>
      </c>
      <c r="P372" s="7">
        <f t="shared" si="34"/>
        <v>78</v>
      </c>
      <c r="Q372" s="12">
        <v>648.88</v>
      </c>
      <c r="R372" s="9" t="s">
        <v>746</v>
      </c>
      <c r="S372" s="15" t="s">
        <v>22</v>
      </c>
      <c r="T372" s="10"/>
      <c r="U372" s="10"/>
      <c r="V372" s="10"/>
      <c r="W372" s="10"/>
      <c r="X372" s="10"/>
    </row>
    <row r="373" spans="1:24" s="11" customFormat="1" x14ac:dyDescent="0.3">
      <c r="A373" s="4" t="str">
        <f t="shared" ref="A373:A379" si="41">D373&amp;"_"&amp;YEAR(M373)&amp;MONTH(M373)</f>
        <v>Bogota_20215</v>
      </c>
      <c r="B373" s="15" t="s">
        <v>747</v>
      </c>
      <c r="C373" s="4" t="str">
        <f t="shared" si="38"/>
        <v>BOG_02_20215</v>
      </c>
      <c r="D373" s="4" t="s">
        <v>18</v>
      </c>
      <c r="E373" s="17">
        <v>-116.02</v>
      </c>
      <c r="F373" s="17">
        <v>-15.98</v>
      </c>
      <c r="G373" s="4" t="s">
        <v>748</v>
      </c>
      <c r="H373" s="4">
        <v>4.621664</v>
      </c>
      <c r="I373" s="4">
        <v>-74.103436000000002</v>
      </c>
      <c r="J373" s="4">
        <v>2559</v>
      </c>
      <c r="K373" s="6">
        <v>44335</v>
      </c>
      <c r="L373" s="6">
        <v>44346</v>
      </c>
      <c r="M373" s="6">
        <f>K373</f>
        <v>44335</v>
      </c>
      <c r="N373" s="4">
        <f t="shared" si="32"/>
        <v>2021</v>
      </c>
      <c r="O373" s="4">
        <f t="shared" si="33"/>
        <v>5</v>
      </c>
      <c r="P373" s="7">
        <f t="shared" si="34"/>
        <v>11</v>
      </c>
      <c r="Q373" s="4">
        <v>115.4</v>
      </c>
      <c r="R373" s="9" t="s">
        <v>749</v>
      </c>
      <c r="S373" s="15" t="s">
        <v>22</v>
      </c>
      <c r="T373" s="10"/>
      <c r="U373" s="10"/>
      <c r="V373" s="10"/>
      <c r="W373" s="10"/>
      <c r="X373" s="10"/>
    </row>
    <row r="374" spans="1:24" s="11" customFormat="1" x14ac:dyDescent="0.3">
      <c r="A374" s="4" t="str">
        <f t="shared" si="41"/>
        <v>Bogota_20216</v>
      </c>
      <c r="B374" s="15" t="s">
        <v>750</v>
      </c>
      <c r="C374" s="4" t="str">
        <f t="shared" si="38"/>
        <v>BOG_02_20216</v>
      </c>
      <c r="D374" s="4" t="s">
        <v>18</v>
      </c>
      <c r="E374" s="17">
        <v>-90.36</v>
      </c>
      <c r="F374" s="17">
        <v>-12.477</v>
      </c>
      <c r="G374" s="4" t="s">
        <v>727</v>
      </c>
      <c r="H374" s="4">
        <v>4.621664</v>
      </c>
      <c r="I374" s="4">
        <v>-74.103436000000002</v>
      </c>
      <c r="J374" s="4">
        <v>2559</v>
      </c>
      <c r="K374" s="6">
        <v>44348</v>
      </c>
      <c r="L374" s="6">
        <v>44377</v>
      </c>
      <c r="M374" s="6">
        <f t="shared" si="39"/>
        <v>44362</v>
      </c>
      <c r="N374" s="4">
        <f t="shared" si="32"/>
        <v>2021</v>
      </c>
      <c r="O374" s="4">
        <f t="shared" si="33"/>
        <v>6</v>
      </c>
      <c r="P374" s="7">
        <f t="shared" si="34"/>
        <v>29</v>
      </c>
      <c r="Q374" s="4">
        <v>167.31</v>
      </c>
      <c r="R374" s="9"/>
      <c r="S374" s="15" t="s">
        <v>22</v>
      </c>
      <c r="T374" s="10"/>
      <c r="U374" s="10"/>
      <c r="V374" s="10"/>
      <c r="W374" s="10"/>
      <c r="X374" s="10"/>
    </row>
    <row r="375" spans="1:24" s="11" customFormat="1" x14ac:dyDescent="0.3">
      <c r="A375" s="4" t="str">
        <f t="shared" si="41"/>
        <v>Bogota_20217</v>
      </c>
      <c r="B375" s="15" t="s">
        <v>751</v>
      </c>
      <c r="C375" s="4" t="str">
        <f t="shared" si="38"/>
        <v>BOG_02_20217</v>
      </c>
      <c r="D375" s="4" t="s">
        <v>18</v>
      </c>
      <c r="E375" s="15">
        <v>-58.02</v>
      </c>
      <c r="F375" s="15">
        <v>-8.1750000000000007</v>
      </c>
      <c r="G375" s="4" t="s">
        <v>752</v>
      </c>
      <c r="H375" s="4">
        <v>4.621664</v>
      </c>
      <c r="I375" s="4">
        <v>-74.103436000000002</v>
      </c>
      <c r="J375" s="4">
        <v>2559</v>
      </c>
      <c r="K375" s="6">
        <f>L374+1</f>
        <v>44378</v>
      </c>
      <c r="L375" s="6">
        <f>K375+30</f>
        <v>44408</v>
      </c>
      <c r="M375" s="6">
        <f t="shared" si="39"/>
        <v>44392</v>
      </c>
      <c r="N375" s="4">
        <f t="shared" si="32"/>
        <v>2021</v>
      </c>
      <c r="O375" s="4">
        <f t="shared" si="33"/>
        <v>7</v>
      </c>
      <c r="P375" s="7">
        <f t="shared" si="34"/>
        <v>30</v>
      </c>
      <c r="Q375" s="4">
        <v>43.1</v>
      </c>
      <c r="R375" s="9"/>
      <c r="S375" s="15" t="s">
        <v>22</v>
      </c>
      <c r="T375" s="10"/>
      <c r="U375" s="10"/>
      <c r="V375" s="10"/>
      <c r="W375" s="10"/>
      <c r="X375" s="10"/>
    </row>
    <row r="376" spans="1:24" s="11" customFormat="1" x14ac:dyDescent="0.3">
      <c r="A376" s="4" t="str">
        <f t="shared" si="41"/>
        <v>Bogota_20218</v>
      </c>
      <c r="B376" s="15" t="s">
        <v>753</v>
      </c>
      <c r="C376" s="4" t="str">
        <f t="shared" si="38"/>
        <v>BOG_02_20218</v>
      </c>
      <c r="D376" s="4" t="s">
        <v>18</v>
      </c>
      <c r="E376" s="15">
        <v>-78.33</v>
      </c>
      <c r="F376" s="15">
        <v>-11.228</v>
      </c>
      <c r="G376" s="4" t="s">
        <v>754</v>
      </c>
      <c r="H376" s="4">
        <v>4.621664</v>
      </c>
      <c r="I376" s="4">
        <v>-74.103436000000002</v>
      </c>
      <c r="J376" s="4">
        <v>2559</v>
      </c>
      <c r="K376" s="6">
        <f t="shared" ref="K376:K387" si="42">L375+1</f>
        <v>44409</v>
      </c>
      <c r="L376" s="6">
        <f t="shared" ref="L376:L387" si="43">K376+30</f>
        <v>44439</v>
      </c>
      <c r="M376" s="6">
        <f t="shared" si="39"/>
        <v>44423</v>
      </c>
      <c r="N376" s="4">
        <f t="shared" si="32"/>
        <v>2021</v>
      </c>
      <c r="O376" s="4">
        <f t="shared" si="33"/>
        <v>8</v>
      </c>
      <c r="P376" s="7">
        <f t="shared" si="34"/>
        <v>30</v>
      </c>
      <c r="Q376" s="4">
        <v>117.4</v>
      </c>
      <c r="R376" s="9"/>
      <c r="S376" s="15" t="s">
        <v>22</v>
      </c>
      <c r="T376" s="10"/>
      <c r="U376" s="10"/>
      <c r="V376" s="10"/>
      <c r="W376" s="10"/>
      <c r="X376" s="10"/>
    </row>
    <row r="377" spans="1:24" s="11" customFormat="1" x14ac:dyDescent="0.3">
      <c r="A377" s="4" t="str">
        <f t="shared" si="41"/>
        <v>Bogota_20219</v>
      </c>
      <c r="B377" s="15" t="s">
        <v>755</v>
      </c>
      <c r="C377" s="4" t="str">
        <f t="shared" si="38"/>
        <v>BOG_02_20219</v>
      </c>
      <c r="D377" s="4" t="s">
        <v>18</v>
      </c>
      <c r="E377" s="15">
        <v>-43.59</v>
      </c>
      <c r="F377" s="15">
        <v>-7.1929999999999996</v>
      </c>
      <c r="G377" s="4" t="s">
        <v>756</v>
      </c>
      <c r="H377" s="4">
        <v>4.621664</v>
      </c>
      <c r="I377" s="4">
        <v>-74.103436000000002</v>
      </c>
      <c r="J377" s="4">
        <v>2559</v>
      </c>
      <c r="K377" s="6">
        <f t="shared" si="42"/>
        <v>44440</v>
      </c>
      <c r="L377" s="6">
        <f t="shared" si="43"/>
        <v>44470</v>
      </c>
      <c r="M377" s="6">
        <f t="shared" si="39"/>
        <v>44454</v>
      </c>
      <c r="N377" s="4">
        <f t="shared" si="32"/>
        <v>2021</v>
      </c>
      <c r="O377" s="4">
        <f t="shared" si="33"/>
        <v>9</v>
      </c>
      <c r="P377" s="7">
        <f t="shared" si="34"/>
        <v>30</v>
      </c>
      <c r="Q377" s="4">
        <v>71.400000000000006</v>
      </c>
      <c r="R377" s="9"/>
      <c r="S377" s="15" t="s">
        <v>22</v>
      </c>
      <c r="T377" s="10"/>
      <c r="U377" s="10"/>
      <c r="V377" s="10"/>
      <c r="W377" s="10"/>
      <c r="X377" s="10"/>
    </row>
    <row r="378" spans="1:24" s="11" customFormat="1" x14ac:dyDescent="0.3">
      <c r="A378" s="4" t="str">
        <f t="shared" si="41"/>
        <v>Bogota_202110</v>
      </c>
      <c r="B378" s="15" t="s">
        <v>757</v>
      </c>
      <c r="C378" s="4" t="str">
        <f t="shared" si="38"/>
        <v>BOG_02_202110</v>
      </c>
      <c r="D378" s="4" t="s">
        <v>18</v>
      </c>
      <c r="E378" s="15">
        <v>-69.069999999999993</v>
      </c>
      <c r="F378" s="15">
        <v>-10.17</v>
      </c>
      <c r="G378" s="4" t="s">
        <v>758</v>
      </c>
      <c r="H378" s="4">
        <v>4.621664</v>
      </c>
      <c r="I378" s="4">
        <v>-74.103436000000002</v>
      </c>
      <c r="J378" s="4">
        <v>2559</v>
      </c>
      <c r="K378" s="6">
        <f t="shared" si="42"/>
        <v>44471</v>
      </c>
      <c r="L378" s="6">
        <f>K378+29</f>
        <v>44500</v>
      </c>
      <c r="M378" s="6">
        <f t="shared" si="39"/>
        <v>44485</v>
      </c>
      <c r="N378" s="4">
        <f t="shared" si="32"/>
        <v>2021</v>
      </c>
      <c r="O378" s="4">
        <f t="shared" si="33"/>
        <v>10</v>
      </c>
      <c r="P378" s="7">
        <f t="shared" si="34"/>
        <v>29</v>
      </c>
      <c r="Q378" s="4">
        <v>175.3</v>
      </c>
      <c r="R378" s="9"/>
      <c r="S378" s="15" t="s">
        <v>22</v>
      </c>
      <c r="T378" s="10"/>
      <c r="U378" s="10"/>
      <c r="V378" s="10"/>
      <c r="W378" s="10"/>
      <c r="X378" s="10"/>
    </row>
    <row r="379" spans="1:24" s="11" customFormat="1" x14ac:dyDescent="0.3">
      <c r="A379" s="4" t="str">
        <f t="shared" si="41"/>
        <v>Bogota_202111</v>
      </c>
      <c r="B379" s="15" t="s">
        <v>759</v>
      </c>
      <c r="C379" s="4" t="str">
        <f t="shared" si="38"/>
        <v>BOG_02_202111</v>
      </c>
      <c r="D379" s="4" t="s">
        <v>18</v>
      </c>
      <c r="E379" s="15">
        <v>-79.650000000000006</v>
      </c>
      <c r="F379" s="15">
        <v>-11.364000000000001</v>
      </c>
      <c r="G379" s="4" t="s">
        <v>760</v>
      </c>
      <c r="H379" s="4">
        <v>4.621664</v>
      </c>
      <c r="I379" s="4">
        <v>-74.103436000000002</v>
      </c>
      <c r="J379" s="4">
        <v>2559</v>
      </c>
      <c r="K379" s="6">
        <f t="shared" si="42"/>
        <v>44501</v>
      </c>
      <c r="L379" s="6">
        <f>K379+29</f>
        <v>44530</v>
      </c>
      <c r="M379" s="6">
        <f t="shared" si="39"/>
        <v>44515</v>
      </c>
      <c r="N379" s="4">
        <f t="shared" si="32"/>
        <v>2021</v>
      </c>
      <c r="O379" s="4">
        <f t="shared" si="33"/>
        <v>11</v>
      </c>
      <c r="P379" s="7">
        <f t="shared" si="34"/>
        <v>29</v>
      </c>
      <c r="Q379" s="4">
        <v>158</v>
      </c>
      <c r="R379" s="9"/>
      <c r="S379" s="15" t="s">
        <v>22</v>
      </c>
      <c r="T379" s="10"/>
      <c r="U379" s="10"/>
      <c r="V379" s="10"/>
      <c r="W379" s="10"/>
      <c r="X379" s="10"/>
    </row>
    <row r="380" spans="1:24" s="11" customFormat="1" x14ac:dyDescent="0.3">
      <c r="A380" s="4" t="str">
        <f>D380&amp;"_"&amp;YEAR(K380)&amp;""&amp;MONTH(K380)&amp;"-"&amp;YEAR(L380)&amp;MONTH(L380)</f>
        <v>Bogota_202112-20221</v>
      </c>
      <c r="B380" s="15" t="s">
        <v>761</v>
      </c>
      <c r="C380" s="4" t="s">
        <v>762</v>
      </c>
      <c r="D380" s="4" t="s">
        <v>18</v>
      </c>
      <c r="E380" s="15">
        <v>-10.87</v>
      </c>
      <c r="F380" s="15">
        <v>-2.7069999999999999</v>
      </c>
      <c r="G380" s="4" t="s">
        <v>763</v>
      </c>
      <c r="H380" s="4">
        <v>4.621664</v>
      </c>
      <c r="I380" s="4">
        <v>-74.103436000000002</v>
      </c>
      <c r="J380" s="4">
        <v>2559</v>
      </c>
      <c r="K380" s="6">
        <f t="shared" si="42"/>
        <v>44531</v>
      </c>
      <c r="L380" s="6">
        <v>44592</v>
      </c>
      <c r="M380" s="6">
        <f t="shared" si="39"/>
        <v>44545</v>
      </c>
      <c r="N380" s="4" t="s">
        <v>764</v>
      </c>
      <c r="O380" s="19" t="s">
        <v>765</v>
      </c>
      <c r="P380" s="7">
        <f t="shared" si="34"/>
        <v>61</v>
      </c>
      <c r="Q380" s="4">
        <v>28.2</v>
      </c>
      <c r="R380" s="9" t="s">
        <v>766</v>
      </c>
      <c r="S380" s="15" t="s">
        <v>22</v>
      </c>
      <c r="T380" s="10"/>
      <c r="U380" s="10"/>
      <c r="V380" s="10"/>
      <c r="W380" s="10"/>
      <c r="X380" s="10"/>
    </row>
    <row r="381" spans="1:24" s="11" customFormat="1" x14ac:dyDescent="0.3">
      <c r="A381" s="4" t="str">
        <f t="shared" ref="A381:A394" si="44">D381&amp;"_"&amp;YEAR(M381)&amp;MONTH(M381)</f>
        <v>Bogota_20222</v>
      </c>
      <c r="B381" s="15" t="s">
        <v>767</v>
      </c>
      <c r="C381" s="4" t="str">
        <f t="shared" ref="C381:C386" si="45">"BOG_02_"&amp;YEAR(K381)&amp;"0"&amp;MONTH(K381)</f>
        <v>BOG_02_202202</v>
      </c>
      <c r="D381" s="4" t="s">
        <v>18</v>
      </c>
      <c r="E381" s="15">
        <v>-27.22</v>
      </c>
      <c r="F381" s="15">
        <v>-5.1440000000000001</v>
      </c>
      <c r="G381" s="4" t="s">
        <v>768</v>
      </c>
      <c r="H381" s="4">
        <v>4.621664</v>
      </c>
      <c r="I381" s="4">
        <v>-74.103436000000002</v>
      </c>
      <c r="J381" s="4">
        <v>2559</v>
      </c>
      <c r="K381" s="6">
        <f>L380+1</f>
        <v>44593</v>
      </c>
      <c r="L381" s="6">
        <f>K381+25</f>
        <v>44618</v>
      </c>
      <c r="M381" s="6">
        <f t="shared" si="39"/>
        <v>44607</v>
      </c>
      <c r="N381" s="4">
        <f t="shared" si="32"/>
        <v>2022</v>
      </c>
      <c r="O381" s="4">
        <f t="shared" si="33"/>
        <v>2</v>
      </c>
      <c r="P381" s="7">
        <f t="shared" si="34"/>
        <v>25</v>
      </c>
      <c r="Q381" s="4">
        <v>130</v>
      </c>
      <c r="R381" s="9"/>
      <c r="S381" s="15" t="s">
        <v>22</v>
      </c>
      <c r="T381" s="10"/>
      <c r="U381" s="10"/>
      <c r="V381" s="10"/>
      <c r="W381" s="10"/>
      <c r="X381" s="10"/>
    </row>
    <row r="382" spans="1:24" s="11" customFormat="1" x14ac:dyDescent="0.3">
      <c r="A382" s="4" t="str">
        <f t="shared" si="44"/>
        <v>Bogota_20223</v>
      </c>
      <c r="B382" s="15" t="s">
        <v>769</v>
      </c>
      <c r="C382" s="4" t="str">
        <f t="shared" si="45"/>
        <v>BOG_02_202202</v>
      </c>
      <c r="D382" s="4" t="s">
        <v>18</v>
      </c>
      <c r="E382" s="15">
        <v>-57.02</v>
      </c>
      <c r="F382" s="15">
        <v>-8.5129999999999999</v>
      </c>
      <c r="G382" s="4"/>
      <c r="H382" s="4">
        <v>4.621664</v>
      </c>
      <c r="I382" s="4">
        <v>-74.103436000000002</v>
      </c>
      <c r="J382" s="4">
        <v>2559</v>
      </c>
      <c r="K382" s="20">
        <f>L381+1</f>
        <v>44619</v>
      </c>
      <c r="L382" s="20">
        <f t="shared" si="43"/>
        <v>44649</v>
      </c>
      <c r="M382" s="6">
        <f t="shared" si="39"/>
        <v>44633</v>
      </c>
      <c r="N382" s="4">
        <f t="shared" si="32"/>
        <v>2022</v>
      </c>
      <c r="O382" s="4">
        <f t="shared" si="33"/>
        <v>3</v>
      </c>
      <c r="P382" s="7">
        <f t="shared" si="34"/>
        <v>30</v>
      </c>
      <c r="Q382" s="4">
        <v>58</v>
      </c>
      <c r="R382" s="9"/>
      <c r="S382" s="15" t="s">
        <v>22</v>
      </c>
      <c r="T382" s="10"/>
      <c r="U382" s="10"/>
      <c r="V382" s="10"/>
      <c r="W382" s="10"/>
      <c r="X382" s="10"/>
    </row>
    <row r="383" spans="1:24" s="11" customFormat="1" x14ac:dyDescent="0.3">
      <c r="A383" s="4" t="str">
        <f t="shared" si="44"/>
        <v>Bogota_20224</v>
      </c>
      <c r="B383" s="15" t="s">
        <v>770</v>
      </c>
      <c r="C383" s="4" t="str">
        <f t="shared" si="45"/>
        <v>BOG_02_202203</v>
      </c>
      <c r="D383" s="4" t="s">
        <v>18</v>
      </c>
      <c r="E383" s="15">
        <v>-130.13</v>
      </c>
      <c r="F383" s="15">
        <v>-17.376000000000001</v>
      </c>
      <c r="G383" s="4"/>
      <c r="H383" s="4">
        <v>4.621664</v>
      </c>
      <c r="I383" s="4">
        <v>-74.103436000000002</v>
      </c>
      <c r="J383" s="4">
        <v>2559</v>
      </c>
      <c r="K383" s="20">
        <f t="shared" si="42"/>
        <v>44650</v>
      </c>
      <c r="L383" s="20">
        <f t="shared" si="43"/>
        <v>44680</v>
      </c>
      <c r="M383" s="6">
        <f t="shared" si="39"/>
        <v>44664</v>
      </c>
      <c r="N383" s="4">
        <f t="shared" si="32"/>
        <v>2022</v>
      </c>
      <c r="O383" s="4">
        <f t="shared" si="33"/>
        <v>4</v>
      </c>
      <c r="P383" s="7">
        <f t="shared" si="34"/>
        <v>30</v>
      </c>
      <c r="Q383" s="4">
        <v>98.5</v>
      </c>
      <c r="R383" s="9"/>
      <c r="S383" s="15" t="s">
        <v>22</v>
      </c>
      <c r="T383" s="10"/>
      <c r="U383" s="10"/>
      <c r="V383" s="10"/>
      <c r="W383" s="10"/>
      <c r="X383" s="10"/>
    </row>
    <row r="384" spans="1:24" s="11" customFormat="1" x14ac:dyDescent="0.3">
      <c r="A384" s="4" t="str">
        <f t="shared" si="44"/>
        <v>Bogota_20225</v>
      </c>
      <c r="B384" s="15" t="s">
        <v>771</v>
      </c>
      <c r="C384" s="4" t="str">
        <f t="shared" si="45"/>
        <v>BOG_02_202204</v>
      </c>
      <c r="D384" s="4" t="s">
        <v>18</v>
      </c>
      <c r="E384" s="15">
        <v>-119.47</v>
      </c>
      <c r="F384" s="15">
        <v>-15.949</v>
      </c>
      <c r="G384" s="4"/>
      <c r="H384" s="4">
        <v>4.621664</v>
      </c>
      <c r="I384" s="4">
        <v>-74.103436000000002</v>
      </c>
      <c r="J384" s="4">
        <v>2559</v>
      </c>
      <c r="K384" s="20">
        <f t="shared" si="42"/>
        <v>44681</v>
      </c>
      <c r="L384" s="20">
        <f>K384+29</f>
        <v>44710</v>
      </c>
      <c r="M384" s="6">
        <f t="shared" si="39"/>
        <v>44695</v>
      </c>
      <c r="N384" s="4">
        <f t="shared" si="32"/>
        <v>2022</v>
      </c>
      <c r="O384" s="4">
        <f t="shared" si="33"/>
        <v>5</v>
      </c>
      <c r="P384" s="7">
        <f t="shared" si="34"/>
        <v>29</v>
      </c>
      <c r="Q384" s="4">
        <v>107.2</v>
      </c>
      <c r="R384" s="9"/>
      <c r="S384" s="15" t="s">
        <v>22</v>
      </c>
      <c r="T384" s="10"/>
      <c r="U384" s="10"/>
      <c r="V384" s="10"/>
      <c r="W384" s="10"/>
      <c r="X384" s="10"/>
    </row>
    <row r="385" spans="1:24" s="11" customFormat="1" x14ac:dyDescent="0.3">
      <c r="A385" s="4" t="str">
        <f t="shared" si="44"/>
        <v>Bogota_20226</v>
      </c>
      <c r="B385" s="15" t="s">
        <v>772</v>
      </c>
      <c r="C385" s="4" t="str">
        <f t="shared" si="45"/>
        <v>BOG_02_202205</v>
      </c>
      <c r="D385" s="4" t="s">
        <v>18</v>
      </c>
      <c r="E385" s="15">
        <v>-113.37</v>
      </c>
      <c r="F385" s="15">
        <v>-15.319000000000001</v>
      </c>
      <c r="G385" s="4"/>
      <c r="H385" s="4">
        <v>4.621664</v>
      </c>
      <c r="I385" s="4">
        <v>-74.103436000000002</v>
      </c>
      <c r="J385" s="4">
        <v>2559</v>
      </c>
      <c r="K385" s="20">
        <f t="shared" si="42"/>
        <v>44711</v>
      </c>
      <c r="L385" s="20">
        <f>K385+29</f>
        <v>44740</v>
      </c>
      <c r="M385" s="6">
        <f t="shared" si="39"/>
        <v>44725</v>
      </c>
      <c r="N385" s="4">
        <f t="shared" si="32"/>
        <v>2022</v>
      </c>
      <c r="O385" s="4">
        <f t="shared" si="33"/>
        <v>6</v>
      </c>
      <c r="P385" s="7">
        <f t="shared" si="34"/>
        <v>29</v>
      </c>
      <c r="Q385" s="4">
        <v>78.8</v>
      </c>
      <c r="R385" s="9"/>
      <c r="S385" s="15" t="s">
        <v>22</v>
      </c>
      <c r="T385" s="10"/>
      <c r="U385" s="10"/>
      <c r="V385" s="10"/>
      <c r="W385" s="10"/>
      <c r="X385" s="10"/>
    </row>
    <row r="386" spans="1:24" s="11" customFormat="1" x14ac:dyDescent="0.3">
      <c r="A386" s="4" t="str">
        <f t="shared" si="44"/>
        <v>Bogota_20227</v>
      </c>
      <c r="B386" s="15" t="s">
        <v>773</v>
      </c>
      <c r="C386" s="4" t="str">
        <f t="shared" si="45"/>
        <v>BOG_02_202206</v>
      </c>
      <c r="D386" s="4" t="s">
        <v>18</v>
      </c>
      <c r="E386" s="15">
        <v>-95.82</v>
      </c>
      <c r="F386" s="15">
        <v>-13.048999999999999</v>
      </c>
      <c r="G386" s="4"/>
      <c r="H386" s="4">
        <v>4.621664</v>
      </c>
      <c r="I386" s="4">
        <v>-74.103436000000002</v>
      </c>
      <c r="J386" s="4">
        <v>2559</v>
      </c>
      <c r="K386" s="20">
        <f t="shared" si="42"/>
        <v>44741</v>
      </c>
      <c r="L386" s="20">
        <f t="shared" si="43"/>
        <v>44771</v>
      </c>
      <c r="M386" s="6">
        <f t="shared" si="39"/>
        <v>44755</v>
      </c>
      <c r="N386" s="4">
        <f t="shared" si="32"/>
        <v>2022</v>
      </c>
      <c r="O386" s="4">
        <f t="shared" si="33"/>
        <v>7</v>
      </c>
      <c r="P386" s="7">
        <f t="shared" si="34"/>
        <v>30</v>
      </c>
      <c r="Q386" s="4">
        <v>65.099999999999994</v>
      </c>
      <c r="R386" s="9"/>
      <c r="S386" s="15" t="s">
        <v>22</v>
      </c>
      <c r="T386" s="10"/>
      <c r="U386" s="10"/>
      <c r="V386" s="10"/>
      <c r="W386" s="10"/>
      <c r="X386" s="10"/>
    </row>
    <row r="387" spans="1:24" s="11" customFormat="1" x14ac:dyDescent="0.3">
      <c r="A387" s="4" t="str">
        <f t="shared" si="44"/>
        <v>Bogota_20228</v>
      </c>
      <c r="B387" s="15" t="s">
        <v>774</v>
      </c>
      <c r="C387" s="4" t="str">
        <f>"BOG_02_"&amp;YEAR(M387)&amp;"0"&amp;MONTH(M387)</f>
        <v>BOG_02_202208</v>
      </c>
      <c r="D387" s="4" t="s">
        <v>18</v>
      </c>
      <c r="E387" s="15">
        <v>-45.26</v>
      </c>
      <c r="F387" s="15">
        <v>-7.2030000000000003</v>
      </c>
      <c r="G387" s="4"/>
      <c r="H387" s="4">
        <v>4.621664</v>
      </c>
      <c r="I387" s="4">
        <v>-74.103436000000002</v>
      </c>
      <c r="J387" s="4">
        <v>2559</v>
      </c>
      <c r="K387" s="20">
        <f t="shared" si="42"/>
        <v>44772</v>
      </c>
      <c r="L387" s="20">
        <f t="shared" si="43"/>
        <v>44802</v>
      </c>
      <c r="M387" s="6">
        <f t="shared" si="39"/>
        <v>44786</v>
      </c>
      <c r="N387" s="4">
        <f t="shared" si="32"/>
        <v>2022</v>
      </c>
      <c r="O387" s="4">
        <f t="shared" si="33"/>
        <v>8</v>
      </c>
      <c r="P387" s="7">
        <f t="shared" si="34"/>
        <v>30</v>
      </c>
      <c r="Q387" s="4">
        <v>43.75</v>
      </c>
      <c r="R387" s="9"/>
      <c r="S387" s="15" t="s">
        <v>22</v>
      </c>
      <c r="T387" s="10"/>
      <c r="U387" s="10"/>
      <c r="V387" s="10"/>
      <c r="W387" s="10"/>
      <c r="X387" s="10"/>
    </row>
    <row r="388" spans="1:24" s="47" customFormat="1" x14ac:dyDescent="0.3">
      <c r="A388" s="4" t="str">
        <f t="shared" si="44"/>
        <v>Bogota_202212</v>
      </c>
      <c r="B388" s="15" t="s">
        <v>775</v>
      </c>
      <c r="C388" s="4" t="str">
        <f>"BOG_02_"&amp;YEAR(M388)&amp;"0"&amp;MONTH(M388)</f>
        <v>BOG_02_2022012</v>
      </c>
      <c r="D388" s="4" t="s">
        <v>18</v>
      </c>
      <c r="E388" s="15">
        <v>-34</v>
      </c>
      <c r="F388" s="15">
        <v>-6.0510000000000002</v>
      </c>
      <c r="G388" s="4"/>
      <c r="H388" s="4">
        <v>4.621664</v>
      </c>
      <c r="I388" s="4">
        <v>-74.103436000000002</v>
      </c>
      <c r="J388" s="4">
        <v>2559</v>
      </c>
      <c r="K388" s="20">
        <v>44895</v>
      </c>
      <c r="L388" s="20">
        <v>44924</v>
      </c>
      <c r="M388" s="6">
        <f>K388+14</f>
        <v>44909</v>
      </c>
      <c r="N388" s="4">
        <f>YEAR(M388)</f>
        <v>2022</v>
      </c>
      <c r="O388" s="4">
        <f>(MONTH(M388))</f>
        <v>12</v>
      </c>
      <c r="P388" s="7">
        <f>L388-K388</f>
        <v>29</v>
      </c>
      <c r="Q388" s="4">
        <v>47.8</v>
      </c>
      <c r="R388" s="9"/>
      <c r="S388" s="15" t="s">
        <v>22</v>
      </c>
      <c r="T388" s="46"/>
      <c r="U388" s="46"/>
      <c r="V388" s="46"/>
      <c r="W388" s="46"/>
      <c r="X388" s="46"/>
    </row>
    <row r="389" spans="1:24" s="47" customFormat="1" x14ac:dyDescent="0.3">
      <c r="A389" s="4" t="str">
        <f t="shared" si="44"/>
        <v>Bogota_20231</v>
      </c>
      <c r="B389" s="15" t="s">
        <v>776</v>
      </c>
      <c r="C389" s="4" t="str">
        <f>"BOG_02_"&amp;YEAR(M389)&amp;"0"&amp;MONTH(M389)</f>
        <v>BOG_02_202301</v>
      </c>
      <c r="D389" s="4" t="s">
        <v>18</v>
      </c>
      <c r="E389" s="15">
        <v>-48.77</v>
      </c>
      <c r="F389" s="15">
        <v>-7.6269999999999998</v>
      </c>
      <c r="G389" s="4"/>
      <c r="H389" s="4">
        <v>4.621664</v>
      </c>
      <c r="I389" s="4">
        <v>-74.103436000000002</v>
      </c>
      <c r="J389" s="4">
        <v>2559</v>
      </c>
      <c r="K389" s="20">
        <f>L388+1</f>
        <v>44925</v>
      </c>
      <c r="L389" s="20">
        <f>K389+29</f>
        <v>44954</v>
      </c>
      <c r="M389" s="6">
        <f>K389+14</f>
        <v>44939</v>
      </c>
      <c r="N389" s="4">
        <f>YEAR(M389)</f>
        <v>2023</v>
      </c>
      <c r="O389" s="4">
        <f>(MONTH(M389))</f>
        <v>1</v>
      </c>
      <c r="P389" s="7">
        <f>L389-K389</f>
        <v>29</v>
      </c>
      <c r="Q389" s="4">
        <v>70.08</v>
      </c>
      <c r="R389" s="9"/>
      <c r="S389" s="15" t="s">
        <v>22</v>
      </c>
      <c r="T389" s="46"/>
      <c r="U389" s="46"/>
      <c r="V389" s="46"/>
      <c r="W389" s="46"/>
      <c r="X389" s="46"/>
    </row>
    <row r="390" spans="1:24" s="47" customFormat="1" x14ac:dyDescent="0.3">
      <c r="A390" s="4" t="str">
        <f t="shared" si="44"/>
        <v>Bogota_20232</v>
      </c>
      <c r="B390" s="15" t="s">
        <v>777</v>
      </c>
      <c r="C390" s="4" t="str">
        <f>"BOG_02_"&amp;YEAR(M390)&amp;"0"&amp;MONTH(M390)</f>
        <v>BOG_02_202302</v>
      </c>
      <c r="D390" s="4" t="s">
        <v>18</v>
      </c>
      <c r="E390" s="15">
        <v>-30.31</v>
      </c>
      <c r="F390" s="15">
        <v>-5.5819999999999999</v>
      </c>
      <c r="G390" s="4"/>
      <c r="H390" s="4">
        <v>4.621664</v>
      </c>
      <c r="I390" s="4">
        <v>-74.103436000000002</v>
      </c>
      <c r="J390" s="4">
        <v>2559</v>
      </c>
      <c r="K390" s="20">
        <f>L389+1</f>
        <v>44955</v>
      </c>
      <c r="L390" s="20">
        <f>K390+29</f>
        <v>44984</v>
      </c>
      <c r="M390" s="6">
        <f>K390+14</f>
        <v>44969</v>
      </c>
      <c r="N390" s="4">
        <f t="shared" ref="N390:N402" si="46">YEAR(M390)</f>
        <v>2023</v>
      </c>
      <c r="O390" s="4">
        <f t="shared" ref="O390:O402" si="47">(MONTH(M390))</f>
        <v>2</v>
      </c>
      <c r="P390" s="7">
        <f t="shared" ref="P390:P402" si="48">L390-K390</f>
        <v>29</v>
      </c>
      <c r="Q390" s="4">
        <v>20</v>
      </c>
      <c r="R390" s="9"/>
      <c r="S390" s="15" t="s">
        <v>22</v>
      </c>
      <c r="T390" s="46"/>
      <c r="U390" s="46"/>
      <c r="V390" s="46"/>
      <c r="W390" s="46"/>
      <c r="X390" s="46"/>
    </row>
    <row r="391" spans="1:24" s="47" customFormat="1" x14ac:dyDescent="0.3">
      <c r="A391" s="4" t="str">
        <f t="shared" si="44"/>
        <v>Bogota_20233</v>
      </c>
      <c r="B391" s="15" t="s">
        <v>778</v>
      </c>
      <c r="C391" s="4" t="str">
        <f>"BOG_02_"&amp;YEAR(M391)&amp;"0"&amp;MONTH(M391)</f>
        <v>BOG_02_202303</v>
      </c>
      <c r="D391" s="4" t="s">
        <v>18</v>
      </c>
      <c r="E391" s="15">
        <v>-46.96</v>
      </c>
      <c r="F391" s="15">
        <v>-7.5389999999999997</v>
      </c>
      <c r="G391" s="4"/>
      <c r="H391" s="4">
        <v>4.621664</v>
      </c>
      <c r="I391" s="4">
        <v>-74.103436000000002</v>
      </c>
      <c r="J391" s="4">
        <v>2559</v>
      </c>
      <c r="K391" s="20">
        <f>L390+1</f>
        <v>44985</v>
      </c>
      <c r="L391" s="20">
        <f>K391+31</f>
        <v>45016</v>
      </c>
      <c r="M391" s="6">
        <f>K391+14</f>
        <v>44999</v>
      </c>
      <c r="N391" s="4">
        <f t="shared" si="46"/>
        <v>2023</v>
      </c>
      <c r="O391" s="4">
        <f t="shared" si="47"/>
        <v>3</v>
      </c>
      <c r="P391" s="7">
        <f t="shared" si="48"/>
        <v>31</v>
      </c>
      <c r="Q391" s="21">
        <v>47.8</v>
      </c>
      <c r="R391" s="9" t="s">
        <v>779</v>
      </c>
      <c r="S391" s="15" t="s">
        <v>22</v>
      </c>
      <c r="T391" s="46"/>
      <c r="U391" s="46"/>
      <c r="V391" s="46"/>
      <c r="W391" s="46"/>
      <c r="X391" s="46"/>
    </row>
    <row r="392" spans="1:24" s="47" customFormat="1" x14ac:dyDescent="0.3">
      <c r="A392" s="4" t="str">
        <f t="shared" si="44"/>
        <v>Bogota_20234</v>
      </c>
      <c r="B392" s="15" t="s">
        <v>780</v>
      </c>
      <c r="C392" s="4" t="str">
        <f t="shared" ref="C392:C402" si="49">"BOG_02_"&amp;YEAR(M392)&amp;"0"&amp;MONTH(M392)</f>
        <v>BOG_02_202304</v>
      </c>
      <c r="D392" s="4" t="s">
        <v>18</v>
      </c>
      <c r="E392" s="22">
        <v>-60.9</v>
      </c>
      <c r="F392" s="22">
        <v>-9.14</v>
      </c>
      <c r="G392" s="4"/>
      <c r="H392" s="4">
        <v>4.621664</v>
      </c>
      <c r="I392" s="4">
        <v>-74.103436000000002</v>
      </c>
      <c r="J392" s="4">
        <v>2559</v>
      </c>
      <c r="K392" s="20">
        <f>L391+1</f>
        <v>45017</v>
      </c>
      <c r="L392" s="20">
        <f>K392+30</f>
        <v>45047</v>
      </c>
      <c r="M392" s="6">
        <f t="shared" ref="M392:M402" si="50">K392+14</f>
        <v>45031</v>
      </c>
      <c r="N392" s="4">
        <f t="shared" si="46"/>
        <v>2023</v>
      </c>
      <c r="O392" s="4">
        <f t="shared" si="47"/>
        <v>4</v>
      </c>
      <c r="P392" s="7">
        <f t="shared" si="48"/>
        <v>30</v>
      </c>
      <c r="Q392" s="4">
        <v>65.5</v>
      </c>
      <c r="R392" s="9"/>
      <c r="S392" s="15" t="s">
        <v>22</v>
      </c>
      <c r="T392" s="46"/>
      <c r="U392" s="46"/>
      <c r="V392" s="46"/>
      <c r="W392" s="46"/>
      <c r="X392" s="46"/>
    </row>
    <row r="393" spans="1:24" s="47" customFormat="1" x14ac:dyDescent="0.3">
      <c r="A393" s="4" t="str">
        <f t="shared" si="44"/>
        <v>Bogota_20235</v>
      </c>
      <c r="B393" s="15" t="s">
        <v>781</v>
      </c>
      <c r="C393" s="4" t="str">
        <f t="shared" si="49"/>
        <v>BOG_02_202305</v>
      </c>
      <c r="D393" s="4" t="s">
        <v>18</v>
      </c>
      <c r="E393" s="22">
        <v>-138.5</v>
      </c>
      <c r="F393" s="22">
        <v>-18.75</v>
      </c>
      <c r="G393" s="4"/>
      <c r="H393" s="4">
        <v>4.621664</v>
      </c>
      <c r="I393" s="4">
        <v>-74.103436000000002</v>
      </c>
      <c r="J393" s="4">
        <v>2559</v>
      </c>
      <c r="K393" s="20">
        <f t="shared" ref="K393:K402" si="51">L392+1</f>
        <v>45048</v>
      </c>
      <c r="L393" s="20">
        <f>K393+29</f>
        <v>45077</v>
      </c>
      <c r="M393" s="6">
        <f t="shared" si="50"/>
        <v>45062</v>
      </c>
      <c r="N393" s="4">
        <f t="shared" si="46"/>
        <v>2023</v>
      </c>
      <c r="O393" s="4">
        <f t="shared" si="47"/>
        <v>5</v>
      </c>
      <c r="P393" s="7">
        <f t="shared" si="48"/>
        <v>29</v>
      </c>
      <c r="Q393" s="4">
        <v>53.7</v>
      </c>
      <c r="R393" s="9"/>
      <c r="S393" s="15" t="s">
        <v>22</v>
      </c>
      <c r="T393" s="46"/>
      <c r="U393" s="46"/>
      <c r="V393" s="46"/>
      <c r="W393" s="46"/>
      <c r="X393" s="46"/>
    </row>
    <row r="394" spans="1:24" s="47" customFormat="1" x14ac:dyDescent="0.3">
      <c r="A394" s="4" t="str">
        <f t="shared" si="44"/>
        <v>Bogota_20236</v>
      </c>
      <c r="B394" s="15" t="s">
        <v>782</v>
      </c>
      <c r="C394" s="4" t="str">
        <f t="shared" si="49"/>
        <v>BOG_02_202306</v>
      </c>
      <c r="D394" s="4" t="s">
        <v>18</v>
      </c>
      <c r="E394" s="22">
        <v>-59.6</v>
      </c>
      <c r="F394" s="22">
        <v>-8.5</v>
      </c>
      <c r="G394" s="4"/>
      <c r="H394" s="4">
        <v>4.621664</v>
      </c>
      <c r="I394" s="4">
        <v>-74.103436000000002</v>
      </c>
      <c r="J394" s="4">
        <v>2559</v>
      </c>
      <c r="K394" s="20">
        <f t="shared" si="51"/>
        <v>45078</v>
      </c>
      <c r="L394" s="20">
        <f>K394+29</f>
        <v>45107</v>
      </c>
      <c r="M394" s="6">
        <f t="shared" si="50"/>
        <v>45092</v>
      </c>
      <c r="N394" s="4">
        <f t="shared" si="46"/>
        <v>2023</v>
      </c>
      <c r="O394" s="4">
        <f t="shared" si="47"/>
        <v>6</v>
      </c>
      <c r="P394" s="7">
        <f t="shared" si="48"/>
        <v>29</v>
      </c>
      <c r="Q394" s="4">
        <v>18.8</v>
      </c>
      <c r="R394" s="9" t="s">
        <v>783</v>
      </c>
      <c r="S394" s="15" t="s">
        <v>22</v>
      </c>
      <c r="T394" s="46"/>
      <c r="U394" s="46"/>
      <c r="V394" s="46"/>
      <c r="W394" s="46"/>
      <c r="X394" s="46"/>
    </row>
    <row r="395" spans="1:24" s="47" customFormat="1" x14ac:dyDescent="0.3">
      <c r="A395" s="4" t="str">
        <f>D395&amp;"_"&amp;YEAR(K395)&amp;""&amp;MONTH(K395)&amp;"-"&amp;MONTH(L395)</f>
        <v>Bogota_20237-8</v>
      </c>
      <c r="B395" s="15" t="s">
        <v>784</v>
      </c>
      <c r="C395" s="4" t="str">
        <f>"BOG_02_"&amp;YEAR(K395)&amp;""&amp;MONTH(K395)&amp;"-"&amp;MONTH(L395)</f>
        <v>BOG_02_20237-8</v>
      </c>
      <c r="D395" s="4" t="s">
        <v>18</v>
      </c>
      <c r="E395" s="22">
        <v>-48.2</v>
      </c>
      <c r="F395" s="22">
        <v>-7.46</v>
      </c>
      <c r="G395" s="4"/>
      <c r="H395" s="4">
        <v>4.621664</v>
      </c>
      <c r="I395" s="4">
        <v>-74.103436000000002</v>
      </c>
      <c r="J395" s="4">
        <v>2559</v>
      </c>
      <c r="K395" s="20">
        <f t="shared" si="51"/>
        <v>45108</v>
      </c>
      <c r="L395" s="20">
        <f>K395+61</f>
        <v>45169</v>
      </c>
      <c r="M395" s="6">
        <f t="shared" si="50"/>
        <v>45122</v>
      </c>
      <c r="N395" s="4">
        <f t="shared" si="46"/>
        <v>2023</v>
      </c>
      <c r="O395" s="4">
        <f t="shared" si="47"/>
        <v>7</v>
      </c>
      <c r="P395" s="7">
        <f t="shared" si="48"/>
        <v>61</v>
      </c>
      <c r="Q395" s="4">
        <v>63</v>
      </c>
      <c r="R395" s="9" t="s">
        <v>785</v>
      </c>
      <c r="S395" s="15" t="s">
        <v>22</v>
      </c>
      <c r="T395" s="46"/>
      <c r="U395" s="46"/>
      <c r="V395" s="46"/>
      <c r="W395" s="46"/>
      <c r="X395" s="46"/>
    </row>
    <row r="396" spans="1:24" s="47" customFormat="1" x14ac:dyDescent="0.3">
      <c r="A396" s="4" t="str">
        <f t="shared" ref="A396:A402" si="52">D396&amp;"_"&amp;YEAR(M396)&amp;MONTH(M396)</f>
        <v>Bogota_20239</v>
      </c>
      <c r="B396" s="15" t="s">
        <v>786</v>
      </c>
      <c r="C396" s="4" t="str">
        <f t="shared" si="49"/>
        <v>BOG_02_202309</v>
      </c>
      <c r="D396" s="4" t="s">
        <v>18</v>
      </c>
      <c r="E396" s="22">
        <v>-27.5</v>
      </c>
      <c r="F396" s="22">
        <v>-5.42</v>
      </c>
      <c r="G396" s="4"/>
      <c r="H396" s="4">
        <v>4.621664</v>
      </c>
      <c r="I396" s="4">
        <v>-74.103436000000002</v>
      </c>
      <c r="J396" s="4">
        <v>2559</v>
      </c>
      <c r="K396" s="20">
        <f t="shared" si="51"/>
        <v>45170</v>
      </c>
      <c r="L396" s="20">
        <f>K396+30</f>
        <v>45200</v>
      </c>
      <c r="M396" s="6">
        <f t="shared" si="50"/>
        <v>45184</v>
      </c>
      <c r="N396" s="4">
        <f t="shared" si="46"/>
        <v>2023</v>
      </c>
      <c r="O396" s="4">
        <f t="shared" si="47"/>
        <v>9</v>
      </c>
      <c r="P396" s="7">
        <f t="shared" si="48"/>
        <v>30</v>
      </c>
      <c r="Q396" s="4">
        <v>75.400000000000006</v>
      </c>
      <c r="R396" s="9"/>
      <c r="S396" s="15" t="s">
        <v>22</v>
      </c>
      <c r="T396" s="46"/>
      <c r="U396" s="46"/>
      <c r="V396" s="46"/>
      <c r="W396" s="46"/>
      <c r="X396" s="46"/>
    </row>
    <row r="397" spans="1:24" s="47" customFormat="1" x14ac:dyDescent="0.3">
      <c r="A397" s="4" t="str">
        <f t="shared" si="52"/>
        <v>Bogota_202310</v>
      </c>
      <c r="B397" s="15" t="s">
        <v>787</v>
      </c>
      <c r="C397" s="4" t="str">
        <f t="shared" si="49"/>
        <v>BOG_02_2023010</v>
      </c>
      <c r="D397" s="4" t="s">
        <v>18</v>
      </c>
      <c r="E397" s="22">
        <v>-90.6</v>
      </c>
      <c r="F397" s="22">
        <v>-12.92</v>
      </c>
      <c r="G397" s="4"/>
      <c r="H397" s="4">
        <v>4.621664</v>
      </c>
      <c r="I397" s="4">
        <v>-74.103436000000002</v>
      </c>
      <c r="J397" s="4">
        <v>2559</v>
      </c>
      <c r="K397" s="20">
        <f t="shared" si="51"/>
        <v>45201</v>
      </c>
      <c r="L397" s="20">
        <f>K397+30</f>
        <v>45231</v>
      </c>
      <c r="M397" s="6">
        <f t="shared" si="50"/>
        <v>45215</v>
      </c>
      <c r="N397" s="4">
        <f t="shared" si="46"/>
        <v>2023</v>
      </c>
      <c r="O397" s="4">
        <f t="shared" si="47"/>
        <v>10</v>
      </c>
      <c r="P397" s="7">
        <f t="shared" si="48"/>
        <v>30</v>
      </c>
      <c r="Q397" s="4">
        <v>58.3</v>
      </c>
      <c r="R397" s="9"/>
      <c r="S397" s="15" t="s">
        <v>22</v>
      </c>
      <c r="T397" s="46"/>
      <c r="U397" s="46"/>
      <c r="V397" s="46"/>
      <c r="W397" s="46"/>
      <c r="X397" s="46"/>
    </row>
    <row r="398" spans="1:24" s="47" customFormat="1" x14ac:dyDescent="0.3">
      <c r="A398" s="4" t="str">
        <f t="shared" si="52"/>
        <v>Bogota_202311</v>
      </c>
      <c r="B398" s="15" t="s">
        <v>788</v>
      </c>
      <c r="C398" s="4" t="str">
        <f t="shared" si="49"/>
        <v>BOG_02_2023011</v>
      </c>
      <c r="D398" s="4" t="s">
        <v>18</v>
      </c>
      <c r="E398" s="22">
        <v>-95.7</v>
      </c>
      <c r="F398" s="22">
        <v>-13.45</v>
      </c>
      <c r="G398" s="4"/>
      <c r="H398" s="4">
        <v>4.621664</v>
      </c>
      <c r="I398" s="4">
        <v>-74.103436000000002</v>
      </c>
      <c r="J398" s="4">
        <v>2559</v>
      </c>
      <c r="K398" s="20">
        <f t="shared" si="51"/>
        <v>45232</v>
      </c>
      <c r="L398" s="20">
        <f>K398+28</f>
        <v>45260</v>
      </c>
      <c r="M398" s="6">
        <f t="shared" si="50"/>
        <v>45246</v>
      </c>
      <c r="N398" s="4">
        <f t="shared" si="46"/>
        <v>2023</v>
      </c>
      <c r="O398" s="4">
        <f t="shared" si="47"/>
        <v>11</v>
      </c>
      <c r="P398" s="7">
        <f t="shared" si="48"/>
        <v>28</v>
      </c>
      <c r="Q398" s="4">
        <v>36.700000000000003</v>
      </c>
      <c r="R398" s="9"/>
      <c r="S398" s="15" t="s">
        <v>22</v>
      </c>
      <c r="T398" s="46"/>
      <c r="U398" s="46"/>
      <c r="V398" s="46"/>
      <c r="W398" s="46"/>
      <c r="X398" s="46"/>
    </row>
    <row r="399" spans="1:24" s="47" customFormat="1" x14ac:dyDescent="0.3">
      <c r="A399" s="4" t="str">
        <f t="shared" si="52"/>
        <v>Bogota_202312</v>
      </c>
      <c r="B399" s="15" t="s">
        <v>789</v>
      </c>
      <c r="C399" s="4" t="str">
        <f t="shared" si="49"/>
        <v>BOG_02_2023012</v>
      </c>
      <c r="D399" s="4" t="s">
        <v>18</v>
      </c>
      <c r="E399" s="22">
        <v>-40.9</v>
      </c>
      <c r="F399" s="22">
        <v>-6.65</v>
      </c>
      <c r="G399" s="4"/>
      <c r="H399" s="4">
        <v>4.621664</v>
      </c>
      <c r="I399" s="4">
        <v>-74.103436000000002</v>
      </c>
      <c r="J399" s="4">
        <v>2559</v>
      </c>
      <c r="K399" s="20">
        <f t="shared" si="51"/>
        <v>45261</v>
      </c>
      <c r="L399" s="20">
        <f>K399+31</f>
        <v>45292</v>
      </c>
      <c r="M399" s="6">
        <f t="shared" si="50"/>
        <v>45275</v>
      </c>
      <c r="N399" s="4">
        <f t="shared" si="46"/>
        <v>2023</v>
      </c>
      <c r="O399" s="4">
        <f t="shared" si="47"/>
        <v>12</v>
      </c>
      <c r="P399" s="7">
        <f t="shared" si="48"/>
        <v>31</v>
      </c>
      <c r="Q399" s="4">
        <v>48.3</v>
      </c>
      <c r="R399" s="9"/>
      <c r="S399" s="15" t="s">
        <v>22</v>
      </c>
      <c r="T399" s="46"/>
      <c r="U399" s="46"/>
      <c r="V399" s="46"/>
      <c r="W399" s="46"/>
      <c r="X399" s="46"/>
    </row>
    <row r="400" spans="1:24" s="47" customFormat="1" x14ac:dyDescent="0.3">
      <c r="A400" s="4" t="str">
        <f t="shared" si="52"/>
        <v>Bogota_20241</v>
      </c>
      <c r="B400" s="15" t="s">
        <v>790</v>
      </c>
      <c r="C400" s="4" t="str">
        <f t="shared" si="49"/>
        <v>BOG_02_202401</v>
      </c>
      <c r="D400" s="4" t="s">
        <v>18</v>
      </c>
      <c r="E400" s="22">
        <v>-19.399999999999999</v>
      </c>
      <c r="F400" s="22">
        <v>-4.3600000000000003</v>
      </c>
      <c r="G400" s="4"/>
      <c r="H400" s="4">
        <v>4.621664</v>
      </c>
      <c r="I400" s="4">
        <v>-74.103436000000002</v>
      </c>
      <c r="J400" s="4">
        <v>2559</v>
      </c>
      <c r="K400" s="20">
        <f t="shared" si="51"/>
        <v>45293</v>
      </c>
      <c r="L400" s="20">
        <f>K400+29</f>
        <v>45322</v>
      </c>
      <c r="M400" s="6">
        <f t="shared" si="50"/>
        <v>45307</v>
      </c>
      <c r="N400" s="4">
        <f t="shared" si="46"/>
        <v>2024</v>
      </c>
      <c r="O400" s="4">
        <f t="shared" si="47"/>
        <v>1</v>
      </c>
      <c r="P400" s="7">
        <f t="shared" si="48"/>
        <v>29</v>
      </c>
      <c r="Q400" s="4">
        <v>7.6</v>
      </c>
      <c r="R400" s="9" t="s">
        <v>791</v>
      </c>
      <c r="S400" s="15" t="s">
        <v>22</v>
      </c>
      <c r="T400" s="46"/>
      <c r="U400" s="46"/>
      <c r="V400" s="46"/>
      <c r="W400" s="46"/>
      <c r="X400" s="46"/>
    </row>
    <row r="401" spans="1:24" s="47" customFormat="1" x14ac:dyDescent="0.3">
      <c r="A401" s="4" t="str">
        <f t="shared" si="52"/>
        <v>Bogota_20242</v>
      </c>
      <c r="B401" s="15" t="s">
        <v>792</v>
      </c>
      <c r="C401" s="4" t="str">
        <f t="shared" si="49"/>
        <v>BOG_02_202402</v>
      </c>
      <c r="D401" s="4" t="s">
        <v>18</v>
      </c>
      <c r="E401" s="22">
        <v>-55.6</v>
      </c>
      <c r="F401" s="22">
        <v>-8.36</v>
      </c>
      <c r="G401" s="4"/>
      <c r="H401" s="4">
        <v>4.621664</v>
      </c>
      <c r="I401" s="4">
        <v>-74.103436000000002</v>
      </c>
      <c r="J401" s="4">
        <v>2559</v>
      </c>
      <c r="K401" s="20">
        <f>L400+1</f>
        <v>45323</v>
      </c>
      <c r="L401" s="20">
        <f>K401+28</f>
        <v>45351</v>
      </c>
      <c r="M401" s="6">
        <f t="shared" si="50"/>
        <v>45337</v>
      </c>
      <c r="N401" s="4">
        <f t="shared" si="46"/>
        <v>2024</v>
      </c>
      <c r="O401" s="4">
        <f t="shared" si="47"/>
        <v>2</v>
      </c>
      <c r="P401" s="7">
        <f t="shared" si="48"/>
        <v>28</v>
      </c>
      <c r="Q401" s="4">
        <v>52.2</v>
      </c>
      <c r="R401" s="9"/>
      <c r="S401" s="15" t="s">
        <v>22</v>
      </c>
      <c r="T401" s="46"/>
      <c r="U401" s="46"/>
      <c r="V401" s="46"/>
      <c r="W401" s="46"/>
      <c r="X401" s="46"/>
    </row>
    <row r="402" spans="1:24" s="47" customFormat="1" x14ac:dyDescent="0.3">
      <c r="A402" s="4" t="str">
        <f t="shared" si="52"/>
        <v>Bogota_20243</v>
      </c>
      <c r="B402" s="15" t="s">
        <v>793</v>
      </c>
      <c r="C402" s="4" t="str">
        <f t="shared" si="49"/>
        <v>BOG_02_202403</v>
      </c>
      <c r="D402" s="4" t="s">
        <v>18</v>
      </c>
      <c r="E402" s="22">
        <v>-12.3</v>
      </c>
      <c r="F402" s="22">
        <v>-3.42</v>
      </c>
      <c r="G402" s="4"/>
      <c r="H402" s="4">
        <v>4.621664</v>
      </c>
      <c r="I402" s="4">
        <v>-74.103436000000002</v>
      </c>
      <c r="J402" s="4">
        <v>2559</v>
      </c>
      <c r="K402" s="20">
        <f t="shared" si="51"/>
        <v>45352</v>
      </c>
      <c r="L402" s="20">
        <f>K402+30</f>
        <v>45382</v>
      </c>
      <c r="M402" s="6">
        <f t="shared" si="50"/>
        <v>45366</v>
      </c>
      <c r="N402" s="4">
        <f t="shared" si="46"/>
        <v>2024</v>
      </c>
      <c r="O402" s="4">
        <f t="shared" si="47"/>
        <v>3</v>
      </c>
      <c r="P402" s="7">
        <f t="shared" si="48"/>
        <v>30</v>
      </c>
      <c r="Q402" s="4">
        <v>25.2</v>
      </c>
      <c r="R402" s="9" t="s">
        <v>794</v>
      </c>
      <c r="S402" s="15" t="s">
        <v>22</v>
      </c>
      <c r="T402" s="46"/>
      <c r="U402" s="46"/>
      <c r="V402" s="46"/>
      <c r="W402" s="46"/>
      <c r="X402" s="46"/>
    </row>
    <row r="403" spans="1:24" s="47" customFormat="1" x14ac:dyDescent="0.3">
      <c r="A403" s="4"/>
      <c r="B403" s="15"/>
      <c r="C403" s="4"/>
      <c r="D403" s="4"/>
      <c r="E403" s="17"/>
      <c r="F403" s="17"/>
      <c r="G403" s="4"/>
      <c r="H403" s="4"/>
      <c r="I403" s="4"/>
      <c r="J403" s="4"/>
      <c r="K403" s="20"/>
      <c r="L403" s="20"/>
      <c r="M403" s="23"/>
      <c r="N403" s="4"/>
      <c r="O403" s="4"/>
      <c r="P403" s="7"/>
      <c r="Q403" s="4"/>
      <c r="R403" s="9"/>
      <c r="S403" s="15"/>
      <c r="T403" s="46"/>
      <c r="U403" s="46"/>
      <c r="V403" s="46"/>
      <c r="W403" s="46"/>
      <c r="X403" s="46"/>
    </row>
    <row r="404" spans="1:24" s="11" customFormat="1" x14ac:dyDescent="0.3">
      <c r="A404" s="4" t="str">
        <f t="shared" ref="A404:A415" si="53">D404&amp;"_"&amp;YEAR(M404)&amp;MONTH(M404)</f>
        <v>Bolivia_201512</v>
      </c>
      <c r="B404" s="4" t="s">
        <v>795</v>
      </c>
      <c r="C404" s="4" t="str">
        <f>"BOL_01_"&amp;YEAR(K404)&amp;""&amp;MONTH(K404)</f>
        <v>BOL_01_201512</v>
      </c>
      <c r="D404" s="4" t="s">
        <v>796</v>
      </c>
      <c r="E404" s="5">
        <v>-15.12</v>
      </c>
      <c r="F404" s="5">
        <v>-3.2389999999999999</v>
      </c>
      <c r="G404" s="4"/>
      <c r="H404" s="4">
        <v>5.3282694444000001</v>
      </c>
      <c r="I404" s="4">
        <v>-75.111999999999995</v>
      </c>
      <c r="J404" s="4">
        <v>2100</v>
      </c>
      <c r="K404" s="6">
        <v>42339</v>
      </c>
      <c r="L404" s="6">
        <v>42369</v>
      </c>
      <c r="M404" s="6">
        <f t="shared" ref="M404:M467" si="54">K404+14</f>
        <v>42353</v>
      </c>
      <c r="N404" s="4">
        <f>YEAR(M404)</f>
        <v>2015</v>
      </c>
      <c r="O404" s="4">
        <f>(MONTH(M404))</f>
        <v>12</v>
      </c>
      <c r="P404" s="7">
        <f>L404-K404</f>
        <v>30</v>
      </c>
      <c r="Q404" s="4">
        <v>175.4</v>
      </c>
      <c r="R404" s="9"/>
      <c r="S404" s="4" t="s">
        <v>22</v>
      </c>
      <c r="T404" s="10"/>
      <c r="U404" s="10"/>
      <c r="V404" s="10"/>
      <c r="W404" s="10"/>
      <c r="X404" s="10"/>
    </row>
    <row r="405" spans="1:24" s="11" customFormat="1" x14ac:dyDescent="0.3">
      <c r="A405" s="4" t="str">
        <f t="shared" si="53"/>
        <v>Bolivia_20161</v>
      </c>
      <c r="B405" s="4" t="s">
        <v>797</v>
      </c>
      <c r="C405" s="4" t="str">
        <f t="shared" ref="C405:C415" si="55">"BOL_01_"&amp;YEAR(K405)&amp;""&amp;MONTH(K405)</f>
        <v>BOL_01_20161</v>
      </c>
      <c r="D405" s="4" t="s">
        <v>796</v>
      </c>
      <c r="E405" s="5">
        <v>2.02</v>
      </c>
      <c r="F405" s="5">
        <v>-1.3109999999999999</v>
      </c>
      <c r="G405" s="4"/>
      <c r="H405" s="4">
        <v>5.3282694444000001</v>
      </c>
      <c r="I405" s="4">
        <v>-75.111999999999995</v>
      </c>
      <c r="J405" s="4">
        <v>2100</v>
      </c>
      <c r="K405" s="6">
        <v>42370</v>
      </c>
      <c r="L405" s="6">
        <v>42400</v>
      </c>
      <c r="M405" s="6">
        <f t="shared" si="54"/>
        <v>42384</v>
      </c>
      <c r="N405" s="4">
        <f t="shared" ref="N405:N468" si="56">YEAR(M405)</f>
        <v>2016</v>
      </c>
      <c r="O405" s="4">
        <f t="shared" ref="O405:O415" si="57">(MONTH(M405))</f>
        <v>1</v>
      </c>
      <c r="P405" s="7">
        <f t="shared" ref="P405:P415" si="58">L405-K405</f>
        <v>30</v>
      </c>
      <c r="Q405" s="4">
        <v>107.2</v>
      </c>
      <c r="R405" s="9"/>
      <c r="S405" s="4" t="s">
        <v>22</v>
      </c>
      <c r="T405" s="10"/>
      <c r="U405" s="10"/>
      <c r="V405" s="10"/>
      <c r="W405" s="10"/>
      <c r="X405" s="10"/>
    </row>
    <row r="406" spans="1:24" s="11" customFormat="1" x14ac:dyDescent="0.3">
      <c r="A406" s="4" t="str">
        <f t="shared" si="53"/>
        <v>Bolivia_20162</v>
      </c>
      <c r="B406" s="4" t="s">
        <v>798</v>
      </c>
      <c r="C406" s="4" t="str">
        <f t="shared" si="55"/>
        <v>BOL_01_20162</v>
      </c>
      <c r="D406" s="4" t="s">
        <v>796</v>
      </c>
      <c r="E406" s="5">
        <v>2.38</v>
      </c>
      <c r="F406" s="5">
        <v>-1.23</v>
      </c>
      <c r="G406" s="4"/>
      <c r="H406" s="4">
        <v>5.3282694444000001</v>
      </c>
      <c r="I406" s="4">
        <v>-75.111999999999995</v>
      </c>
      <c r="J406" s="4">
        <v>2100</v>
      </c>
      <c r="K406" s="6">
        <v>42401</v>
      </c>
      <c r="L406" s="6">
        <v>42429</v>
      </c>
      <c r="M406" s="6">
        <f t="shared" si="54"/>
        <v>42415</v>
      </c>
      <c r="N406" s="4">
        <f t="shared" si="56"/>
        <v>2016</v>
      </c>
      <c r="O406" s="4">
        <f t="shared" si="57"/>
        <v>2</v>
      </c>
      <c r="P406" s="7">
        <f t="shared" si="58"/>
        <v>28</v>
      </c>
      <c r="Q406" s="4">
        <v>389.8</v>
      </c>
      <c r="R406" s="9"/>
      <c r="S406" s="4" t="s">
        <v>22</v>
      </c>
      <c r="T406" s="10"/>
      <c r="U406" s="10"/>
      <c r="V406" s="10"/>
      <c r="W406" s="10"/>
      <c r="X406" s="10"/>
    </row>
    <row r="407" spans="1:24" s="11" customFormat="1" x14ac:dyDescent="0.3">
      <c r="A407" s="4" t="str">
        <f t="shared" si="53"/>
        <v>Bolivia_20163</v>
      </c>
      <c r="B407" s="4" t="s">
        <v>799</v>
      </c>
      <c r="C407" s="4" t="str">
        <f t="shared" si="55"/>
        <v>BOL_01_20163</v>
      </c>
      <c r="D407" s="4" t="s">
        <v>796</v>
      </c>
      <c r="E407" s="5">
        <v>-4.2699999999999996</v>
      </c>
      <c r="F407" s="5">
        <v>-2.1579999999999999</v>
      </c>
      <c r="G407" s="4"/>
      <c r="H407" s="4">
        <v>5.3282694444000001</v>
      </c>
      <c r="I407" s="4">
        <v>-75.111999999999995</v>
      </c>
      <c r="J407" s="4">
        <v>2100</v>
      </c>
      <c r="K407" s="6">
        <v>42430</v>
      </c>
      <c r="L407" s="6">
        <v>42460</v>
      </c>
      <c r="M407" s="6">
        <f t="shared" si="54"/>
        <v>42444</v>
      </c>
      <c r="N407" s="4">
        <f t="shared" si="56"/>
        <v>2016</v>
      </c>
      <c r="O407" s="4">
        <f t="shared" si="57"/>
        <v>3</v>
      </c>
      <c r="P407" s="7">
        <f t="shared" si="58"/>
        <v>30</v>
      </c>
      <c r="Q407" s="4">
        <v>354.7</v>
      </c>
      <c r="R407" s="9"/>
      <c r="S407" s="4" t="s">
        <v>22</v>
      </c>
      <c r="T407" s="10"/>
      <c r="U407" s="10"/>
      <c r="V407" s="10"/>
      <c r="W407" s="10"/>
      <c r="X407" s="10"/>
    </row>
    <row r="408" spans="1:24" s="11" customFormat="1" x14ac:dyDescent="0.3">
      <c r="A408" s="4" t="str">
        <f t="shared" si="53"/>
        <v>Bolivia_20164</v>
      </c>
      <c r="B408" s="4" t="s">
        <v>800</v>
      </c>
      <c r="C408" s="4" t="str">
        <f t="shared" si="55"/>
        <v>BOL_01_20164</v>
      </c>
      <c r="D408" s="4" t="s">
        <v>796</v>
      </c>
      <c r="E408" s="5">
        <v>-50.41</v>
      </c>
      <c r="F408" s="5">
        <v>-7.5579999999999998</v>
      </c>
      <c r="G408" s="4"/>
      <c r="H408" s="4">
        <v>5.3282694444000001</v>
      </c>
      <c r="I408" s="4">
        <v>-75.111999999999995</v>
      </c>
      <c r="J408" s="4">
        <v>2100</v>
      </c>
      <c r="K408" s="6">
        <v>42461</v>
      </c>
      <c r="L408" s="6">
        <v>42490</v>
      </c>
      <c r="M408" s="6">
        <f t="shared" si="54"/>
        <v>42475</v>
      </c>
      <c r="N408" s="4">
        <f t="shared" si="56"/>
        <v>2016</v>
      </c>
      <c r="O408" s="4">
        <f t="shared" si="57"/>
        <v>4</v>
      </c>
      <c r="P408" s="7">
        <f t="shared" si="58"/>
        <v>29</v>
      </c>
      <c r="Q408" s="4">
        <v>524.9</v>
      </c>
      <c r="R408" s="9"/>
      <c r="S408" s="4" t="s">
        <v>22</v>
      </c>
      <c r="T408" s="10"/>
      <c r="U408" s="10"/>
      <c r="V408" s="10"/>
      <c r="W408" s="10"/>
      <c r="X408" s="10"/>
    </row>
    <row r="409" spans="1:24" s="11" customFormat="1" x14ac:dyDescent="0.3">
      <c r="A409" s="4" t="str">
        <f t="shared" si="53"/>
        <v>Bolivia_20165</v>
      </c>
      <c r="B409" s="4" t="s">
        <v>801</v>
      </c>
      <c r="C409" s="4" t="str">
        <f t="shared" si="55"/>
        <v>BOL_01_20165</v>
      </c>
      <c r="D409" s="4" t="s">
        <v>796</v>
      </c>
      <c r="E409" s="5">
        <v>-91.44</v>
      </c>
      <c r="F409" s="5">
        <v>-12.558999999999999</v>
      </c>
      <c r="G409" s="4"/>
      <c r="H409" s="4">
        <v>5.3282694444000001</v>
      </c>
      <c r="I409" s="4">
        <v>-75.111999999999995</v>
      </c>
      <c r="J409" s="4">
        <v>2100</v>
      </c>
      <c r="K409" s="6">
        <v>42491</v>
      </c>
      <c r="L409" s="6">
        <v>42521</v>
      </c>
      <c r="M409" s="6">
        <f t="shared" si="54"/>
        <v>42505</v>
      </c>
      <c r="N409" s="4">
        <f t="shared" si="56"/>
        <v>2016</v>
      </c>
      <c r="O409" s="4">
        <f t="shared" si="57"/>
        <v>5</v>
      </c>
      <c r="P409" s="7">
        <f t="shared" si="58"/>
        <v>30</v>
      </c>
      <c r="Q409" s="4">
        <v>357.3</v>
      </c>
      <c r="R409" s="9"/>
      <c r="S409" s="4" t="s">
        <v>22</v>
      </c>
      <c r="T409" s="10"/>
      <c r="U409" s="10"/>
      <c r="V409" s="10"/>
      <c r="W409" s="10"/>
      <c r="X409" s="10"/>
    </row>
    <row r="410" spans="1:24" s="11" customFormat="1" x14ac:dyDescent="0.3">
      <c r="A410" s="4" t="str">
        <f t="shared" si="53"/>
        <v>Bolivia_20166</v>
      </c>
      <c r="B410" s="4" t="s">
        <v>802</v>
      </c>
      <c r="C410" s="4" t="str">
        <f t="shared" si="55"/>
        <v>BOL_01_20166</v>
      </c>
      <c r="D410" s="4" t="s">
        <v>796</v>
      </c>
      <c r="E410" s="5">
        <v>-58.58</v>
      </c>
      <c r="F410" s="5">
        <v>-8.4610000000000003</v>
      </c>
      <c r="G410" s="4"/>
      <c r="H410" s="4">
        <v>5.3282694444000001</v>
      </c>
      <c r="I410" s="4">
        <v>-75.111999999999995</v>
      </c>
      <c r="J410" s="4">
        <v>2100</v>
      </c>
      <c r="K410" s="6">
        <v>42522</v>
      </c>
      <c r="L410" s="6">
        <v>42551</v>
      </c>
      <c r="M410" s="6">
        <f t="shared" si="54"/>
        <v>42536</v>
      </c>
      <c r="N410" s="4">
        <f t="shared" si="56"/>
        <v>2016</v>
      </c>
      <c r="O410" s="4">
        <f t="shared" si="57"/>
        <v>6</v>
      </c>
      <c r="P410" s="7">
        <f t="shared" si="58"/>
        <v>29</v>
      </c>
      <c r="Q410" s="4">
        <v>274.10000000000002</v>
      </c>
      <c r="R410" s="9"/>
      <c r="S410" s="4" t="s">
        <v>22</v>
      </c>
      <c r="T410" s="10"/>
      <c r="U410" s="10"/>
      <c r="V410" s="10"/>
      <c r="W410" s="10"/>
      <c r="X410" s="10"/>
    </row>
    <row r="411" spans="1:24" s="11" customFormat="1" x14ac:dyDescent="0.3">
      <c r="A411" s="4" t="str">
        <f t="shared" si="53"/>
        <v>Bolivia_20167</v>
      </c>
      <c r="B411" s="4" t="s">
        <v>803</v>
      </c>
      <c r="C411" s="4" t="str">
        <f t="shared" si="55"/>
        <v>BOL_01_20167</v>
      </c>
      <c r="D411" s="4" t="s">
        <v>796</v>
      </c>
      <c r="E411" s="5">
        <v>-54.71</v>
      </c>
      <c r="F411" s="5">
        <v>-8.2370000000000001</v>
      </c>
      <c r="G411" s="4"/>
      <c r="H411" s="4">
        <v>5.3282694444000001</v>
      </c>
      <c r="I411" s="4">
        <v>-75.111999999999995</v>
      </c>
      <c r="J411" s="4">
        <v>2100</v>
      </c>
      <c r="K411" s="6">
        <v>42552</v>
      </c>
      <c r="L411" s="6">
        <v>42582</v>
      </c>
      <c r="M411" s="6">
        <f t="shared" si="54"/>
        <v>42566</v>
      </c>
      <c r="N411" s="4">
        <f t="shared" si="56"/>
        <v>2016</v>
      </c>
      <c r="O411" s="4">
        <f t="shared" si="57"/>
        <v>7</v>
      </c>
      <c r="P411" s="7">
        <f t="shared" si="58"/>
        <v>30</v>
      </c>
      <c r="Q411" s="4">
        <v>212.1</v>
      </c>
      <c r="R411" s="9"/>
      <c r="S411" s="4" t="s">
        <v>22</v>
      </c>
      <c r="T411" s="10"/>
      <c r="U411" s="10"/>
      <c r="V411" s="10"/>
      <c r="W411" s="10"/>
      <c r="X411" s="10"/>
    </row>
    <row r="412" spans="1:24" s="11" customFormat="1" x14ac:dyDescent="0.3">
      <c r="A412" s="4" t="str">
        <f t="shared" si="53"/>
        <v>Bolivia_20168</v>
      </c>
      <c r="B412" s="4" t="s">
        <v>804</v>
      </c>
      <c r="C412" s="4" t="str">
        <f t="shared" si="55"/>
        <v>BOL_01_20168</v>
      </c>
      <c r="D412" s="4" t="s">
        <v>796</v>
      </c>
      <c r="E412" s="5">
        <v>-32.409999999999997</v>
      </c>
      <c r="F412" s="5">
        <v>-5.5579999999999998</v>
      </c>
      <c r="G412" s="4"/>
      <c r="H412" s="4">
        <v>5.3282694444000001</v>
      </c>
      <c r="I412" s="4">
        <v>-75.111999999999995</v>
      </c>
      <c r="J412" s="4">
        <v>2100</v>
      </c>
      <c r="K412" s="6">
        <v>42583</v>
      </c>
      <c r="L412" s="6">
        <v>42613</v>
      </c>
      <c r="M412" s="6">
        <f t="shared" si="54"/>
        <v>42597</v>
      </c>
      <c r="N412" s="4">
        <f t="shared" si="56"/>
        <v>2016</v>
      </c>
      <c r="O412" s="4">
        <f t="shared" si="57"/>
        <v>8</v>
      </c>
      <c r="P412" s="7">
        <f t="shared" si="58"/>
        <v>30</v>
      </c>
      <c r="Q412" s="4">
        <v>67.599999999999994</v>
      </c>
      <c r="R412" s="9"/>
      <c r="S412" s="4" t="s">
        <v>22</v>
      </c>
      <c r="T412" s="10"/>
      <c r="U412" s="10"/>
      <c r="V412" s="10"/>
      <c r="W412" s="10"/>
      <c r="X412" s="10"/>
    </row>
    <row r="413" spans="1:24" s="11" customFormat="1" x14ac:dyDescent="0.3">
      <c r="A413" s="4" t="str">
        <f t="shared" si="53"/>
        <v>Bolivia_20169</v>
      </c>
      <c r="B413" s="4" t="s">
        <v>805</v>
      </c>
      <c r="C413" s="4" t="str">
        <f t="shared" si="55"/>
        <v>BOL_01_20169</v>
      </c>
      <c r="D413" s="4" t="s">
        <v>796</v>
      </c>
      <c r="E413" s="5">
        <v>-49.98</v>
      </c>
      <c r="F413" s="5">
        <v>-7.86</v>
      </c>
      <c r="G413" s="4"/>
      <c r="H413" s="4">
        <v>5.3282694444000001</v>
      </c>
      <c r="I413" s="4">
        <v>-75.111999999999995</v>
      </c>
      <c r="J413" s="4">
        <v>2100</v>
      </c>
      <c r="K413" s="6">
        <v>42614</v>
      </c>
      <c r="L413" s="6">
        <v>42643</v>
      </c>
      <c r="M413" s="6">
        <f t="shared" si="54"/>
        <v>42628</v>
      </c>
      <c r="N413" s="4">
        <f t="shared" si="56"/>
        <v>2016</v>
      </c>
      <c r="O413" s="4">
        <f t="shared" si="57"/>
        <v>9</v>
      </c>
      <c r="P413" s="7">
        <f t="shared" si="58"/>
        <v>29</v>
      </c>
      <c r="Q413" s="4">
        <v>324.8</v>
      </c>
      <c r="R413" s="9"/>
      <c r="S413" s="4" t="s">
        <v>22</v>
      </c>
      <c r="T413" s="10"/>
      <c r="U413" s="10"/>
      <c r="V413" s="10"/>
      <c r="W413" s="10"/>
      <c r="X413" s="10"/>
    </row>
    <row r="414" spans="1:24" s="11" customFormat="1" x14ac:dyDescent="0.3">
      <c r="A414" s="4" t="str">
        <f t="shared" si="53"/>
        <v>Bolivia_201610</v>
      </c>
      <c r="B414" s="4" t="s">
        <v>806</v>
      </c>
      <c r="C414" s="4" t="str">
        <f t="shared" si="55"/>
        <v>BOL_01_201610</v>
      </c>
      <c r="D414" s="4" t="s">
        <v>796</v>
      </c>
      <c r="E414" s="5">
        <v>-72.13</v>
      </c>
      <c r="F414" s="5">
        <v>-10.416</v>
      </c>
      <c r="G414" s="4"/>
      <c r="H414" s="4">
        <v>5.3282694444000001</v>
      </c>
      <c r="I414" s="4">
        <v>-75.111999999999995</v>
      </c>
      <c r="J414" s="4">
        <v>2100</v>
      </c>
      <c r="K414" s="6">
        <v>42644</v>
      </c>
      <c r="L414" s="6">
        <v>42674</v>
      </c>
      <c r="M414" s="6">
        <f>K414+14</f>
        <v>42658</v>
      </c>
      <c r="N414" s="4">
        <f>YEAR(M414)</f>
        <v>2016</v>
      </c>
      <c r="O414" s="4">
        <f t="shared" si="57"/>
        <v>10</v>
      </c>
      <c r="P414" s="7">
        <f t="shared" si="58"/>
        <v>30</v>
      </c>
      <c r="Q414" s="4">
        <v>519.70000000000005</v>
      </c>
      <c r="R414" s="9"/>
      <c r="S414" s="4" t="s">
        <v>22</v>
      </c>
      <c r="T414" s="10"/>
      <c r="U414" s="10"/>
      <c r="V414" s="10"/>
      <c r="W414" s="10"/>
      <c r="X414" s="10"/>
    </row>
    <row r="415" spans="1:24" s="11" customFormat="1" x14ac:dyDescent="0.3">
      <c r="A415" s="4" t="str">
        <f t="shared" si="53"/>
        <v>Bolivia_201612</v>
      </c>
      <c r="B415" s="4" t="s">
        <v>807</v>
      </c>
      <c r="C415" s="4" t="str">
        <f t="shared" si="55"/>
        <v>BOL_01_201612</v>
      </c>
      <c r="D415" s="4" t="s">
        <v>796</v>
      </c>
      <c r="E415" s="5">
        <v>-61.02</v>
      </c>
      <c r="F415" s="5">
        <v>-8.9770000000000003</v>
      </c>
      <c r="G415" s="4"/>
      <c r="H415" s="4">
        <v>5.3282694444000001</v>
      </c>
      <c r="I415" s="4">
        <v>-75.111999999999995</v>
      </c>
      <c r="J415" s="4">
        <v>2100</v>
      </c>
      <c r="K415" s="6">
        <v>42705</v>
      </c>
      <c r="L415" s="6">
        <v>42735</v>
      </c>
      <c r="M415" s="6">
        <f>K415+14</f>
        <v>42719</v>
      </c>
      <c r="N415" s="4">
        <f t="shared" si="56"/>
        <v>2016</v>
      </c>
      <c r="O415" s="4">
        <f t="shared" si="57"/>
        <v>12</v>
      </c>
      <c r="P415" s="7">
        <f t="shared" si="58"/>
        <v>30</v>
      </c>
      <c r="Q415" s="4">
        <v>630.79999999999995</v>
      </c>
      <c r="R415" s="9"/>
      <c r="S415" s="4" t="s">
        <v>22</v>
      </c>
      <c r="T415" s="10"/>
      <c r="U415" s="10"/>
      <c r="V415" s="10"/>
      <c r="W415" s="10"/>
      <c r="X415" s="10"/>
    </row>
    <row r="416" spans="1:24" s="11" customFormat="1" x14ac:dyDescent="0.3">
      <c r="A416" s="4"/>
      <c r="B416" s="4"/>
      <c r="C416" s="4"/>
      <c r="D416" s="4"/>
      <c r="E416" s="5"/>
      <c r="F416" s="5"/>
      <c r="G416" s="4"/>
      <c r="H416" s="4"/>
      <c r="I416" s="4"/>
      <c r="J416" s="4"/>
      <c r="K416" s="6"/>
      <c r="L416" s="6"/>
      <c r="M416" s="6"/>
      <c r="N416" s="4"/>
      <c r="O416" s="4"/>
      <c r="P416" s="7"/>
      <c r="Q416" s="4"/>
      <c r="R416" s="9"/>
      <c r="S416" s="4"/>
      <c r="T416" s="10"/>
      <c r="U416" s="10"/>
      <c r="V416" s="10"/>
      <c r="W416" s="10"/>
      <c r="X416" s="10"/>
    </row>
    <row r="417" spans="1:24" s="11" customFormat="1" x14ac:dyDescent="0.3">
      <c r="A417" s="4" t="str">
        <f t="shared" ref="A417:A448" si="59">D417&amp;"_"&amp;YEAR(M417)&amp;MONTH(M417)</f>
        <v>Bucaramanga_201412</v>
      </c>
      <c r="B417" s="4" t="s">
        <v>808</v>
      </c>
      <c r="C417" s="4" t="str">
        <f>"BUC_01_"&amp;YEAR(K417)&amp;""&amp;MONTH(K417)</f>
        <v>BUC_01_201412</v>
      </c>
      <c r="D417" s="4" t="s">
        <v>809</v>
      </c>
      <c r="E417" s="5">
        <v>-33.71</v>
      </c>
      <c r="F417" s="5">
        <v>-4.9649999999999999</v>
      </c>
      <c r="G417" s="4"/>
      <c r="H417" s="4">
        <v>7.1413888888999999</v>
      </c>
      <c r="I417" s="4">
        <v>-73.122222219999998</v>
      </c>
      <c r="J417" s="4">
        <v>1013</v>
      </c>
      <c r="K417" s="6">
        <v>41974</v>
      </c>
      <c r="L417" s="6">
        <v>42004</v>
      </c>
      <c r="M417" s="6">
        <f t="shared" si="54"/>
        <v>41988</v>
      </c>
      <c r="N417" s="4">
        <f t="shared" si="56"/>
        <v>2014</v>
      </c>
      <c r="O417" s="4">
        <f t="shared" ref="O417:O480" si="60">(MONTH(M417))</f>
        <v>12</v>
      </c>
      <c r="P417" s="7">
        <f t="shared" ref="P417:P480" si="61">L417-K417</f>
        <v>30</v>
      </c>
      <c r="Q417" s="4">
        <v>19.7</v>
      </c>
      <c r="R417" s="9" t="s">
        <v>672</v>
      </c>
      <c r="S417" s="4" t="s">
        <v>22</v>
      </c>
      <c r="T417" s="10"/>
      <c r="U417" s="10"/>
      <c r="V417" s="10"/>
      <c r="W417" s="10"/>
      <c r="X417" s="10"/>
    </row>
    <row r="418" spans="1:24" s="11" customFormat="1" x14ac:dyDescent="0.3">
      <c r="A418" s="4" t="str">
        <f t="shared" si="59"/>
        <v>Bucaramanga_20151</v>
      </c>
      <c r="B418" s="4" t="s">
        <v>810</v>
      </c>
      <c r="C418" s="4" t="str">
        <f t="shared" ref="C418:C481" si="62">"BUC_01_"&amp;YEAR(K418)&amp;""&amp;MONTH(K418)</f>
        <v>BUC_01_20151</v>
      </c>
      <c r="D418" s="4" t="s">
        <v>809</v>
      </c>
      <c r="E418" s="5">
        <v>2.73</v>
      </c>
      <c r="F418" s="5">
        <v>-0.90100000000000002</v>
      </c>
      <c r="G418" s="4"/>
      <c r="H418" s="4">
        <v>7.1413888888999999</v>
      </c>
      <c r="I418" s="4">
        <v>-73.118333332999995</v>
      </c>
      <c r="J418" s="4">
        <v>1013</v>
      </c>
      <c r="K418" s="6">
        <v>42005</v>
      </c>
      <c r="L418" s="6">
        <v>42035</v>
      </c>
      <c r="M418" s="6">
        <f t="shared" si="54"/>
        <v>42019</v>
      </c>
      <c r="N418" s="4">
        <f t="shared" si="56"/>
        <v>2015</v>
      </c>
      <c r="O418" s="4">
        <f t="shared" si="60"/>
        <v>1</v>
      </c>
      <c r="P418" s="7">
        <f t="shared" si="61"/>
        <v>30</v>
      </c>
      <c r="Q418" s="4">
        <v>13.6</v>
      </c>
      <c r="R418" s="9" t="s">
        <v>672</v>
      </c>
      <c r="S418" s="4" t="s">
        <v>22</v>
      </c>
      <c r="T418" s="10"/>
      <c r="U418" s="10"/>
      <c r="V418" s="10"/>
      <c r="W418" s="10"/>
      <c r="X418" s="10"/>
    </row>
    <row r="419" spans="1:24" s="11" customFormat="1" x14ac:dyDescent="0.3">
      <c r="A419" s="4" t="str">
        <f t="shared" si="59"/>
        <v>Bucaramanga_20152</v>
      </c>
      <c r="B419" s="4" t="s">
        <v>811</v>
      </c>
      <c r="C419" s="4" t="str">
        <f t="shared" si="62"/>
        <v>BUC_01_20152</v>
      </c>
      <c r="D419" s="4" t="s">
        <v>809</v>
      </c>
      <c r="E419" s="5">
        <v>9.82</v>
      </c>
      <c r="F419" s="5">
        <v>9.1999999999999998E-2</v>
      </c>
      <c r="G419" s="4"/>
      <c r="H419" s="4">
        <v>7.1413888888999999</v>
      </c>
      <c r="I419" s="4">
        <v>-73.118333332999995</v>
      </c>
      <c r="J419" s="4">
        <v>1013</v>
      </c>
      <c r="K419" s="6">
        <v>42036</v>
      </c>
      <c r="L419" s="6">
        <v>42063</v>
      </c>
      <c r="M419" s="6">
        <f t="shared" si="54"/>
        <v>42050</v>
      </c>
      <c r="N419" s="4">
        <f t="shared" si="56"/>
        <v>2015</v>
      </c>
      <c r="O419" s="4">
        <f t="shared" si="60"/>
        <v>2</v>
      </c>
      <c r="P419" s="7">
        <f t="shared" si="61"/>
        <v>27</v>
      </c>
      <c r="Q419" s="4">
        <v>63.7</v>
      </c>
      <c r="R419" s="9" t="s">
        <v>672</v>
      </c>
      <c r="S419" s="4" t="s">
        <v>22</v>
      </c>
      <c r="T419" s="10"/>
      <c r="U419" s="10"/>
      <c r="V419" s="10"/>
      <c r="W419" s="10"/>
      <c r="X419" s="10"/>
    </row>
    <row r="420" spans="1:24" s="11" customFormat="1" x14ac:dyDescent="0.3">
      <c r="A420" s="4" t="str">
        <f t="shared" si="59"/>
        <v>Bucaramanga_20153</v>
      </c>
      <c r="B420" s="4" t="s">
        <v>812</v>
      </c>
      <c r="C420" s="4" t="str">
        <f t="shared" si="62"/>
        <v>BUC_01_20153</v>
      </c>
      <c r="D420" s="4" t="s">
        <v>809</v>
      </c>
      <c r="E420" s="5">
        <v>4.78</v>
      </c>
      <c r="F420" s="5">
        <v>-0.22500000000000001</v>
      </c>
      <c r="G420" s="4"/>
      <c r="H420" s="4">
        <v>7.1413888888999999</v>
      </c>
      <c r="I420" s="4">
        <v>-73.118333332999995</v>
      </c>
      <c r="J420" s="4">
        <v>1013</v>
      </c>
      <c r="K420" s="6">
        <v>42064</v>
      </c>
      <c r="L420" s="6">
        <v>42094</v>
      </c>
      <c r="M420" s="6">
        <f t="shared" si="54"/>
        <v>42078</v>
      </c>
      <c r="N420" s="4">
        <f t="shared" si="56"/>
        <v>2015</v>
      </c>
      <c r="O420" s="4">
        <f t="shared" si="60"/>
        <v>3</v>
      </c>
      <c r="P420" s="7">
        <f t="shared" si="61"/>
        <v>30</v>
      </c>
      <c r="Q420" s="4">
        <v>92.6</v>
      </c>
      <c r="R420" s="9" t="s">
        <v>672</v>
      </c>
      <c r="S420" s="4" t="s">
        <v>22</v>
      </c>
      <c r="T420" s="10"/>
      <c r="U420" s="10"/>
      <c r="V420" s="10"/>
      <c r="W420" s="10"/>
      <c r="X420" s="10"/>
    </row>
    <row r="421" spans="1:24" s="11" customFormat="1" x14ac:dyDescent="0.3">
      <c r="A421" s="4" t="str">
        <f t="shared" si="59"/>
        <v>Bucaramanga_20154</v>
      </c>
      <c r="B421" s="4" t="s">
        <v>813</v>
      </c>
      <c r="C421" s="4" t="str">
        <f t="shared" si="62"/>
        <v>BUC_01_20154</v>
      </c>
      <c r="D421" s="4" t="s">
        <v>809</v>
      </c>
      <c r="E421" s="5">
        <v>-15.07</v>
      </c>
      <c r="F421" s="5">
        <v>-2.645</v>
      </c>
      <c r="G421" s="4"/>
      <c r="H421" s="4">
        <v>7.1413888888999999</v>
      </c>
      <c r="I421" s="4">
        <v>-73.118333332999995</v>
      </c>
      <c r="J421" s="4">
        <v>1013</v>
      </c>
      <c r="K421" s="6">
        <v>42095</v>
      </c>
      <c r="L421" s="6">
        <v>42124</v>
      </c>
      <c r="M421" s="6">
        <f t="shared" si="54"/>
        <v>42109</v>
      </c>
      <c r="N421" s="4">
        <f t="shared" si="56"/>
        <v>2015</v>
      </c>
      <c r="O421" s="4">
        <f t="shared" si="60"/>
        <v>4</v>
      </c>
      <c r="P421" s="7">
        <f t="shared" si="61"/>
        <v>29</v>
      </c>
      <c r="Q421" s="4">
        <v>45.2</v>
      </c>
      <c r="R421" s="9" t="s">
        <v>672</v>
      </c>
      <c r="S421" s="4" t="s">
        <v>22</v>
      </c>
      <c r="T421" s="10"/>
      <c r="U421" s="10"/>
      <c r="V421" s="10"/>
      <c r="W421" s="10"/>
      <c r="X421" s="10"/>
    </row>
    <row r="422" spans="1:24" s="11" customFormat="1" x14ac:dyDescent="0.3">
      <c r="A422" s="4" t="str">
        <f t="shared" si="59"/>
        <v>Bucaramanga_20155</v>
      </c>
      <c r="B422" s="4" t="s">
        <v>814</v>
      </c>
      <c r="C422" s="4" t="str">
        <f t="shared" si="62"/>
        <v>BUC_01_20155</v>
      </c>
      <c r="D422" s="4" t="s">
        <v>809</v>
      </c>
      <c r="E422" s="5">
        <v>-32.11</v>
      </c>
      <c r="F422" s="5">
        <v>-4.7329999999999997</v>
      </c>
      <c r="G422" s="4"/>
      <c r="H422" s="4">
        <v>7.1413888888999999</v>
      </c>
      <c r="I422" s="4">
        <v>-73.118333332999995</v>
      </c>
      <c r="J422" s="4">
        <v>1013</v>
      </c>
      <c r="K422" s="6">
        <v>42125</v>
      </c>
      <c r="L422" s="6">
        <v>42155</v>
      </c>
      <c r="M422" s="6">
        <f t="shared" si="54"/>
        <v>42139</v>
      </c>
      <c r="N422" s="4">
        <f t="shared" si="56"/>
        <v>2015</v>
      </c>
      <c r="O422" s="4">
        <f t="shared" si="60"/>
        <v>5</v>
      </c>
      <c r="P422" s="7">
        <f t="shared" si="61"/>
        <v>30</v>
      </c>
      <c r="Q422" s="4">
        <v>144.19999999999999</v>
      </c>
      <c r="R422" s="9" t="s">
        <v>672</v>
      </c>
      <c r="S422" s="4" t="s">
        <v>22</v>
      </c>
      <c r="T422" s="10"/>
      <c r="U422" s="10"/>
      <c r="V422" s="10"/>
      <c r="W422" s="10"/>
      <c r="X422" s="10"/>
    </row>
    <row r="423" spans="1:24" s="11" customFormat="1" x14ac:dyDescent="0.3">
      <c r="A423" s="4" t="str">
        <f t="shared" si="59"/>
        <v>Bucaramanga_20156</v>
      </c>
      <c r="B423" s="4" t="s">
        <v>815</v>
      </c>
      <c r="C423" s="4" t="str">
        <f t="shared" si="62"/>
        <v>BUC_01_20156</v>
      </c>
      <c r="D423" s="4" t="s">
        <v>809</v>
      </c>
      <c r="E423" s="5">
        <v>-37.03</v>
      </c>
      <c r="F423" s="5">
        <v>-4.782</v>
      </c>
      <c r="G423" s="4"/>
      <c r="H423" s="4">
        <v>7.1413888888999999</v>
      </c>
      <c r="I423" s="4">
        <v>-73.118333332999995</v>
      </c>
      <c r="J423" s="4">
        <v>1013</v>
      </c>
      <c r="K423" s="6">
        <v>42156</v>
      </c>
      <c r="L423" s="6">
        <v>42185</v>
      </c>
      <c r="M423" s="6">
        <f t="shared" si="54"/>
        <v>42170</v>
      </c>
      <c r="N423" s="4">
        <f t="shared" si="56"/>
        <v>2015</v>
      </c>
      <c r="O423" s="4">
        <f t="shared" si="60"/>
        <v>6</v>
      </c>
      <c r="P423" s="7">
        <f t="shared" si="61"/>
        <v>29</v>
      </c>
      <c r="Q423" s="4">
        <v>30.5</v>
      </c>
      <c r="R423" s="9" t="s">
        <v>672</v>
      </c>
      <c r="S423" s="4" t="s">
        <v>22</v>
      </c>
      <c r="T423" s="10"/>
      <c r="U423" s="10"/>
      <c r="V423" s="10"/>
      <c r="W423" s="10"/>
      <c r="X423" s="10"/>
    </row>
    <row r="424" spans="1:24" s="11" customFormat="1" x14ac:dyDescent="0.3">
      <c r="A424" s="4" t="str">
        <f t="shared" si="59"/>
        <v>Bucaramanga_20157</v>
      </c>
      <c r="B424" s="4" t="s">
        <v>816</v>
      </c>
      <c r="C424" s="4" t="str">
        <f t="shared" si="62"/>
        <v>BUC_01_20157</v>
      </c>
      <c r="D424" s="4" t="s">
        <v>809</v>
      </c>
      <c r="E424" s="5">
        <v>-36.93</v>
      </c>
      <c r="F424" s="5">
        <v>-5.1189999999999998</v>
      </c>
      <c r="G424" s="4"/>
      <c r="H424" s="4">
        <v>7.1413888888999999</v>
      </c>
      <c r="I424" s="4">
        <v>-73.118333332999995</v>
      </c>
      <c r="J424" s="4">
        <v>1013</v>
      </c>
      <c r="K424" s="6">
        <v>42186</v>
      </c>
      <c r="L424" s="6">
        <v>42216</v>
      </c>
      <c r="M424" s="6">
        <f t="shared" si="54"/>
        <v>42200</v>
      </c>
      <c r="N424" s="4">
        <f t="shared" si="56"/>
        <v>2015</v>
      </c>
      <c r="O424" s="4">
        <f t="shared" si="60"/>
        <v>7</v>
      </c>
      <c r="P424" s="7">
        <f t="shared" si="61"/>
        <v>30</v>
      </c>
      <c r="Q424" s="4">
        <v>68.2</v>
      </c>
      <c r="R424" s="9" t="s">
        <v>672</v>
      </c>
      <c r="S424" s="4" t="s">
        <v>22</v>
      </c>
      <c r="T424" s="10"/>
      <c r="U424" s="10"/>
      <c r="V424" s="10"/>
      <c r="W424" s="10"/>
      <c r="X424" s="10"/>
    </row>
    <row r="425" spans="1:24" s="11" customFormat="1" x14ac:dyDescent="0.3">
      <c r="A425" s="4" t="str">
        <f t="shared" si="59"/>
        <v>Bucaramanga_20158</v>
      </c>
      <c r="B425" s="4" t="s">
        <v>817</v>
      </c>
      <c r="C425" s="4" t="str">
        <f t="shared" si="62"/>
        <v>BUC_01_20158</v>
      </c>
      <c r="D425" s="4" t="s">
        <v>809</v>
      </c>
      <c r="E425" s="5">
        <v>-37.880000000000003</v>
      </c>
      <c r="F425" s="5">
        <v>-5.6449999999999996</v>
      </c>
      <c r="G425" s="4"/>
      <c r="H425" s="4">
        <v>7.1413888888999999</v>
      </c>
      <c r="I425" s="4">
        <v>-73.118333332999995</v>
      </c>
      <c r="J425" s="4">
        <v>1013</v>
      </c>
      <c r="K425" s="6">
        <v>42217</v>
      </c>
      <c r="L425" s="6">
        <v>42247</v>
      </c>
      <c r="M425" s="6">
        <f t="shared" si="54"/>
        <v>42231</v>
      </c>
      <c r="N425" s="4">
        <f t="shared" si="56"/>
        <v>2015</v>
      </c>
      <c r="O425" s="4">
        <f t="shared" si="60"/>
        <v>8</v>
      </c>
      <c r="P425" s="7">
        <f t="shared" si="61"/>
        <v>30</v>
      </c>
      <c r="Q425" s="4">
        <v>114.1</v>
      </c>
      <c r="R425" s="9" t="s">
        <v>672</v>
      </c>
      <c r="S425" s="4" t="s">
        <v>22</v>
      </c>
      <c r="T425" s="10"/>
      <c r="U425" s="10"/>
      <c r="V425" s="10"/>
      <c r="W425" s="10"/>
      <c r="X425" s="10"/>
    </row>
    <row r="426" spans="1:24" s="11" customFormat="1" x14ac:dyDescent="0.3">
      <c r="A426" s="4" t="str">
        <f t="shared" si="59"/>
        <v>Bucaramanga_20159</v>
      </c>
      <c r="B426" s="4" t="s">
        <v>818</v>
      </c>
      <c r="C426" s="4" t="str">
        <f t="shared" si="62"/>
        <v>BUC_01_20159</v>
      </c>
      <c r="D426" s="4" t="s">
        <v>809</v>
      </c>
      <c r="E426" s="5">
        <v>-44.97</v>
      </c>
      <c r="F426" s="5">
        <v>-7.0039999999999996</v>
      </c>
      <c r="G426" s="4"/>
      <c r="H426" s="4">
        <v>7.1413888888999999</v>
      </c>
      <c r="I426" s="4">
        <v>-73.118333332999995</v>
      </c>
      <c r="J426" s="4">
        <v>1013</v>
      </c>
      <c r="K426" s="6">
        <v>42248</v>
      </c>
      <c r="L426" s="6">
        <v>42277</v>
      </c>
      <c r="M426" s="6">
        <f>K426+14</f>
        <v>42262</v>
      </c>
      <c r="N426" s="4">
        <f t="shared" si="56"/>
        <v>2015</v>
      </c>
      <c r="O426" s="4">
        <f t="shared" si="60"/>
        <v>9</v>
      </c>
      <c r="P426" s="7">
        <f t="shared" si="61"/>
        <v>29</v>
      </c>
      <c r="Q426" s="4">
        <v>46.8</v>
      </c>
      <c r="R426" s="9" t="s">
        <v>672</v>
      </c>
      <c r="S426" s="4" t="s">
        <v>22</v>
      </c>
      <c r="T426" s="10"/>
      <c r="U426" s="10"/>
      <c r="V426" s="10"/>
      <c r="W426" s="10"/>
      <c r="X426" s="10"/>
    </row>
    <row r="427" spans="1:24" s="11" customFormat="1" x14ac:dyDescent="0.3">
      <c r="A427" s="4" t="str">
        <f t="shared" si="59"/>
        <v>Bucaramanga_201510</v>
      </c>
      <c r="B427" s="4" t="s">
        <v>819</v>
      </c>
      <c r="C427" s="4" t="str">
        <f t="shared" si="62"/>
        <v>BUC_01_201510</v>
      </c>
      <c r="D427" s="4" t="s">
        <v>809</v>
      </c>
      <c r="E427" s="5">
        <v>-28.96</v>
      </c>
      <c r="F427" s="5">
        <v>-4.6219999999999999</v>
      </c>
      <c r="G427" s="4"/>
      <c r="H427" s="4">
        <v>7.1413888888999999</v>
      </c>
      <c r="I427" s="4">
        <v>-73.118333332999995</v>
      </c>
      <c r="J427" s="4">
        <v>1013</v>
      </c>
      <c r="K427" s="6">
        <v>42278</v>
      </c>
      <c r="L427" s="6">
        <v>42308</v>
      </c>
      <c r="M427" s="6">
        <f t="shared" si="54"/>
        <v>42292</v>
      </c>
      <c r="N427" s="4">
        <f t="shared" si="56"/>
        <v>2015</v>
      </c>
      <c r="O427" s="4">
        <f t="shared" si="60"/>
        <v>10</v>
      </c>
      <c r="P427" s="7">
        <f t="shared" si="61"/>
        <v>30</v>
      </c>
      <c r="Q427" s="4">
        <v>9.4</v>
      </c>
      <c r="R427" s="9" t="s">
        <v>672</v>
      </c>
      <c r="S427" s="4" t="s">
        <v>22</v>
      </c>
      <c r="T427" s="10"/>
      <c r="U427" s="10"/>
      <c r="V427" s="10"/>
      <c r="W427" s="10"/>
      <c r="X427" s="10"/>
    </row>
    <row r="428" spans="1:24" s="11" customFormat="1" x14ac:dyDescent="0.3">
      <c r="A428" s="4" t="str">
        <f t="shared" si="59"/>
        <v>Bucaramanga_201511</v>
      </c>
      <c r="B428" s="4" t="s">
        <v>820</v>
      </c>
      <c r="C428" s="4" t="str">
        <f t="shared" si="62"/>
        <v>BUC_01_201511</v>
      </c>
      <c r="D428" s="4" t="s">
        <v>809</v>
      </c>
      <c r="E428" s="5">
        <v>-52.33</v>
      </c>
      <c r="F428" s="5">
        <v>-7.8230000000000004</v>
      </c>
      <c r="G428" s="4"/>
      <c r="H428" s="4">
        <v>7.1413888888999999</v>
      </c>
      <c r="I428" s="4">
        <v>-73.118333332999995</v>
      </c>
      <c r="J428" s="4">
        <v>1013</v>
      </c>
      <c r="K428" s="6">
        <v>42309</v>
      </c>
      <c r="L428" s="6">
        <v>42338</v>
      </c>
      <c r="M428" s="6">
        <f t="shared" si="54"/>
        <v>42323</v>
      </c>
      <c r="N428" s="4">
        <f t="shared" si="56"/>
        <v>2015</v>
      </c>
      <c r="O428" s="4">
        <f t="shared" si="60"/>
        <v>11</v>
      </c>
      <c r="P428" s="7">
        <f t="shared" si="61"/>
        <v>29</v>
      </c>
      <c r="Q428" s="4">
        <v>80.3</v>
      </c>
      <c r="R428" s="9" t="s">
        <v>672</v>
      </c>
      <c r="S428" s="4" t="s">
        <v>22</v>
      </c>
      <c r="T428" s="10"/>
      <c r="U428" s="10"/>
      <c r="V428" s="10"/>
      <c r="W428" s="10"/>
      <c r="X428" s="10"/>
    </row>
    <row r="429" spans="1:24" s="11" customFormat="1" x14ac:dyDescent="0.3">
      <c r="A429" s="4" t="str">
        <f t="shared" si="59"/>
        <v>Bucaramanga_201512</v>
      </c>
      <c r="B429" s="4" t="s">
        <v>821</v>
      </c>
      <c r="C429" s="4" t="str">
        <f t="shared" si="62"/>
        <v>BUC_01_201512</v>
      </c>
      <c r="D429" s="4" t="s">
        <v>809</v>
      </c>
      <c r="E429" s="5">
        <v>-16.760000000000002</v>
      </c>
      <c r="F429" s="5">
        <v>-2.2599999999999998</v>
      </c>
      <c r="G429" s="4"/>
      <c r="H429" s="4">
        <v>7.1413888888999999</v>
      </c>
      <c r="I429" s="4">
        <v>-73.118333332999995</v>
      </c>
      <c r="J429" s="4">
        <v>1013</v>
      </c>
      <c r="K429" s="6">
        <v>42339</v>
      </c>
      <c r="L429" s="6">
        <v>42369</v>
      </c>
      <c r="M429" s="6">
        <f t="shared" si="54"/>
        <v>42353</v>
      </c>
      <c r="N429" s="4">
        <f t="shared" si="56"/>
        <v>2015</v>
      </c>
      <c r="O429" s="4">
        <f t="shared" si="60"/>
        <v>12</v>
      </c>
      <c r="P429" s="7">
        <f t="shared" si="61"/>
        <v>30</v>
      </c>
      <c r="Q429" s="4">
        <v>2.7</v>
      </c>
      <c r="R429" s="9" t="s">
        <v>672</v>
      </c>
      <c r="S429" s="4" t="s">
        <v>22</v>
      </c>
      <c r="T429" s="10"/>
      <c r="U429" s="10"/>
      <c r="V429" s="10"/>
      <c r="W429" s="10"/>
      <c r="X429" s="10"/>
    </row>
    <row r="430" spans="1:24" s="11" customFormat="1" x14ac:dyDescent="0.3">
      <c r="A430" s="4" t="str">
        <f t="shared" si="59"/>
        <v>Bucaramanga_20161</v>
      </c>
      <c r="B430" s="4" t="s">
        <v>822</v>
      </c>
      <c r="C430" s="4" t="str">
        <f t="shared" si="62"/>
        <v>BUC_01_20161</v>
      </c>
      <c r="D430" s="4" t="s">
        <v>809</v>
      </c>
      <c r="E430" s="5">
        <v>7.54</v>
      </c>
      <c r="F430" s="5">
        <v>-0.20499999999999999</v>
      </c>
      <c r="G430" s="4"/>
      <c r="H430" s="4">
        <v>7.1413888888999999</v>
      </c>
      <c r="I430" s="4">
        <v>-73.118333332999995</v>
      </c>
      <c r="J430" s="4">
        <v>1013</v>
      </c>
      <c r="K430" s="6">
        <v>42370</v>
      </c>
      <c r="L430" s="6">
        <v>42400</v>
      </c>
      <c r="M430" s="6">
        <f t="shared" si="54"/>
        <v>42384</v>
      </c>
      <c r="N430" s="4">
        <f t="shared" si="56"/>
        <v>2016</v>
      </c>
      <c r="O430" s="4">
        <f t="shared" si="60"/>
        <v>1</v>
      </c>
      <c r="P430" s="7">
        <f t="shared" si="61"/>
        <v>30</v>
      </c>
      <c r="Q430" s="4">
        <v>33.799999999999997</v>
      </c>
      <c r="R430" s="9" t="s">
        <v>672</v>
      </c>
      <c r="S430" s="4" t="s">
        <v>22</v>
      </c>
      <c r="T430" s="10"/>
      <c r="U430" s="10"/>
      <c r="V430" s="10"/>
      <c r="W430" s="10"/>
      <c r="X430" s="10"/>
    </row>
    <row r="431" spans="1:24" s="11" customFormat="1" x14ac:dyDescent="0.3">
      <c r="A431" s="4" t="str">
        <f t="shared" si="59"/>
        <v>Bucaramanga_20162</v>
      </c>
      <c r="B431" s="4" t="s">
        <v>823</v>
      </c>
      <c r="C431" s="4" t="str">
        <f t="shared" si="62"/>
        <v>BUC_01_20162</v>
      </c>
      <c r="D431" s="4" t="s">
        <v>809</v>
      </c>
      <c r="E431" s="5">
        <v>-23.4</v>
      </c>
      <c r="F431" s="5">
        <v>-4.0419999999999998</v>
      </c>
      <c r="G431" s="4"/>
      <c r="H431" s="4">
        <v>7.1413888888999999</v>
      </c>
      <c r="I431" s="4">
        <v>-73.118333332999995</v>
      </c>
      <c r="J431" s="4">
        <v>1013</v>
      </c>
      <c r="K431" s="6">
        <v>42401</v>
      </c>
      <c r="L431" s="6">
        <v>42429</v>
      </c>
      <c r="M431" s="6">
        <f t="shared" si="54"/>
        <v>42415</v>
      </c>
      <c r="N431" s="4">
        <f t="shared" si="56"/>
        <v>2016</v>
      </c>
      <c r="O431" s="4">
        <f t="shared" si="60"/>
        <v>2</v>
      </c>
      <c r="P431" s="7">
        <f t="shared" si="61"/>
        <v>28</v>
      </c>
      <c r="Q431" s="4">
        <v>110.4</v>
      </c>
      <c r="R431" s="9" t="s">
        <v>672</v>
      </c>
      <c r="S431" s="4" t="s">
        <v>22</v>
      </c>
      <c r="T431" s="10"/>
      <c r="U431" s="10"/>
      <c r="V431" s="10"/>
      <c r="W431" s="10"/>
      <c r="X431" s="10"/>
    </row>
    <row r="432" spans="1:24" s="11" customFormat="1" x14ac:dyDescent="0.3">
      <c r="A432" s="4" t="str">
        <f t="shared" si="59"/>
        <v>Bucaramanga_20163</v>
      </c>
      <c r="B432" s="4" t="s">
        <v>824</v>
      </c>
      <c r="C432" s="4" t="str">
        <f t="shared" si="62"/>
        <v>BUC_01_20163</v>
      </c>
      <c r="D432" s="4" t="s">
        <v>809</v>
      </c>
      <c r="E432" s="5">
        <v>10.69</v>
      </c>
      <c r="F432" s="5">
        <v>0.19500000000000001</v>
      </c>
      <c r="G432" s="4"/>
      <c r="H432" s="4">
        <v>7.1413888888999999</v>
      </c>
      <c r="I432" s="4">
        <v>-73.118333332999995</v>
      </c>
      <c r="J432" s="4">
        <v>1013</v>
      </c>
      <c r="K432" s="6">
        <v>42430</v>
      </c>
      <c r="L432" s="6">
        <v>42460</v>
      </c>
      <c r="M432" s="6">
        <f t="shared" si="54"/>
        <v>42444</v>
      </c>
      <c r="N432" s="4">
        <f t="shared" si="56"/>
        <v>2016</v>
      </c>
      <c r="O432" s="4">
        <f t="shared" si="60"/>
        <v>3</v>
      </c>
      <c r="P432" s="7">
        <f t="shared" si="61"/>
        <v>30</v>
      </c>
      <c r="Q432" s="4">
        <v>184</v>
      </c>
      <c r="R432" s="9" t="s">
        <v>672</v>
      </c>
      <c r="S432" s="4" t="s">
        <v>22</v>
      </c>
      <c r="T432" s="10"/>
      <c r="U432" s="10"/>
      <c r="V432" s="10"/>
      <c r="W432" s="10"/>
      <c r="X432" s="10"/>
    </row>
    <row r="433" spans="1:24" s="11" customFormat="1" x14ac:dyDescent="0.3">
      <c r="A433" s="4" t="str">
        <f t="shared" si="59"/>
        <v>Bucaramanga_20164</v>
      </c>
      <c r="B433" s="4" t="s">
        <v>825</v>
      </c>
      <c r="C433" s="4" t="str">
        <f t="shared" si="62"/>
        <v>BUC_01_20164</v>
      </c>
      <c r="D433" s="4" t="s">
        <v>809</v>
      </c>
      <c r="E433" s="5">
        <v>10.36</v>
      </c>
      <c r="F433" s="5">
        <v>0.34300000000000003</v>
      </c>
      <c r="G433" s="4"/>
      <c r="H433" s="4">
        <v>7.1413888888999999</v>
      </c>
      <c r="I433" s="4">
        <v>-73.118333332999995</v>
      </c>
      <c r="J433" s="4">
        <v>1013</v>
      </c>
      <c r="K433" s="6">
        <v>42461</v>
      </c>
      <c r="L433" s="6">
        <v>42490</v>
      </c>
      <c r="M433" s="6">
        <f t="shared" si="54"/>
        <v>42475</v>
      </c>
      <c r="N433" s="4">
        <f t="shared" si="56"/>
        <v>2016</v>
      </c>
      <c r="O433" s="4">
        <f t="shared" si="60"/>
        <v>4</v>
      </c>
      <c r="P433" s="7">
        <f t="shared" si="61"/>
        <v>29</v>
      </c>
      <c r="Q433" s="4">
        <v>82.9</v>
      </c>
      <c r="R433" s="9" t="s">
        <v>672</v>
      </c>
      <c r="S433" s="4" t="s">
        <v>22</v>
      </c>
      <c r="T433" s="10"/>
      <c r="U433" s="10"/>
      <c r="V433" s="10"/>
      <c r="W433" s="10"/>
      <c r="X433" s="10"/>
    </row>
    <row r="434" spans="1:24" s="11" customFormat="1" x14ac:dyDescent="0.3">
      <c r="A434" s="4" t="str">
        <f t="shared" si="59"/>
        <v>Bucaramanga_20165</v>
      </c>
      <c r="B434" s="4" t="s">
        <v>826</v>
      </c>
      <c r="C434" s="4" t="str">
        <f t="shared" si="62"/>
        <v>BUC_01_20165</v>
      </c>
      <c r="D434" s="4" t="s">
        <v>809</v>
      </c>
      <c r="E434" s="5">
        <v>-78.47</v>
      </c>
      <c r="F434" s="5">
        <v>-10.571</v>
      </c>
      <c r="G434" s="4"/>
      <c r="H434" s="4">
        <v>7.1413888888999999</v>
      </c>
      <c r="I434" s="4">
        <v>-73.118333332999995</v>
      </c>
      <c r="J434" s="4">
        <v>1013</v>
      </c>
      <c r="K434" s="6">
        <v>42491</v>
      </c>
      <c r="L434" s="6">
        <v>42521</v>
      </c>
      <c r="M434" s="6">
        <f t="shared" si="54"/>
        <v>42505</v>
      </c>
      <c r="N434" s="4">
        <f t="shared" si="56"/>
        <v>2016</v>
      </c>
      <c r="O434" s="4">
        <f t="shared" si="60"/>
        <v>5</v>
      </c>
      <c r="P434" s="7">
        <f t="shared" si="61"/>
        <v>30</v>
      </c>
      <c r="Q434" s="4">
        <v>146.55000000000001</v>
      </c>
      <c r="R434" s="9" t="s">
        <v>672</v>
      </c>
      <c r="S434" s="4" t="s">
        <v>22</v>
      </c>
      <c r="T434" s="10"/>
      <c r="U434" s="10"/>
      <c r="V434" s="10"/>
      <c r="W434" s="10"/>
      <c r="X434" s="10"/>
    </row>
    <row r="435" spans="1:24" s="11" customFormat="1" x14ac:dyDescent="0.3">
      <c r="A435" s="4" t="str">
        <f t="shared" si="59"/>
        <v>Bucaramanga_20166</v>
      </c>
      <c r="B435" s="4" t="s">
        <v>827</v>
      </c>
      <c r="C435" s="4" t="str">
        <f t="shared" si="62"/>
        <v>BUC_01_20166</v>
      </c>
      <c r="D435" s="4" t="s">
        <v>809</v>
      </c>
      <c r="E435" s="5">
        <v>-54.77</v>
      </c>
      <c r="F435" s="5">
        <v>-7.4279999999999999</v>
      </c>
      <c r="G435" s="4"/>
      <c r="H435" s="4">
        <v>7.1413888888999999</v>
      </c>
      <c r="I435" s="4">
        <v>-73.118333332999995</v>
      </c>
      <c r="J435" s="4">
        <v>1013</v>
      </c>
      <c r="K435" s="6">
        <v>42522</v>
      </c>
      <c r="L435" s="6">
        <v>42551</v>
      </c>
      <c r="M435" s="6">
        <f t="shared" si="54"/>
        <v>42536</v>
      </c>
      <c r="N435" s="4">
        <f t="shared" si="56"/>
        <v>2016</v>
      </c>
      <c r="O435" s="4">
        <f t="shared" si="60"/>
        <v>6</v>
      </c>
      <c r="P435" s="7">
        <f t="shared" si="61"/>
        <v>29</v>
      </c>
      <c r="Q435" s="4">
        <v>50.7</v>
      </c>
      <c r="R435" s="9" t="s">
        <v>672</v>
      </c>
      <c r="S435" s="4" t="s">
        <v>22</v>
      </c>
      <c r="T435" s="10"/>
      <c r="U435" s="10"/>
      <c r="V435" s="10"/>
      <c r="W435" s="10"/>
      <c r="X435" s="10"/>
    </row>
    <row r="436" spans="1:24" s="11" customFormat="1" x14ac:dyDescent="0.3">
      <c r="A436" s="4" t="str">
        <f t="shared" si="59"/>
        <v>Bucaramanga_20167</v>
      </c>
      <c r="B436" s="4" t="s">
        <v>828</v>
      </c>
      <c r="C436" s="4" t="str">
        <f t="shared" si="62"/>
        <v>BUC_01_20167</v>
      </c>
      <c r="D436" s="4" t="s">
        <v>809</v>
      </c>
      <c r="E436" s="5">
        <v>-54.53</v>
      </c>
      <c r="F436" s="5">
        <v>-7.7069999999999999</v>
      </c>
      <c r="G436" s="4"/>
      <c r="H436" s="4">
        <v>7.1413888888999999</v>
      </c>
      <c r="I436" s="4">
        <v>-73.118333332999995</v>
      </c>
      <c r="J436" s="4">
        <v>1013</v>
      </c>
      <c r="K436" s="6">
        <v>42552</v>
      </c>
      <c r="L436" s="6">
        <v>42582</v>
      </c>
      <c r="M436" s="6">
        <f t="shared" si="54"/>
        <v>42566</v>
      </c>
      <c r="N436" s="4">
        <f t="shared" si="56"/>
        <v>2016</v>
      </c>
      <c r="O436" s="4">
        <f t="shared" si="60"/>
        <v>7</v>
      </c>
      <c r="P436" s="7">
        <f t="shared" si="61"/>
        <v>30</v>
      </c>
      <c r="Q436" s="4">
        <v>66.3</v>
      </c>
      <c r="R436" s="9" t="s">
        <v>672</v>
      </c>
      <c r="S436" s="4" t="s">
        <v>22</v>
      </c>
      <c r="T436" s="10"/>
      <c r="U436" s="10"/>
      <c r="V436" s="10"/>
      <c r="W436" s="10"/>
      <c r="X436" s="10"/>
    </row>
    <row r="437" spans="1:24" s="11" customFormat="1" x14ac:dyDescent="0.3">
      <c r="A437" s="4" t="str">
        <f t="shared" si="59"/>
        <v>Bucaramanga_20168</v>
      </c>
      <c r="B437" s="4" t="s">
        <v>829</v>
      </c>
      <c r="C437" s="4" t="str">
        <f t="shared" si="62"/>
        <v>BUC_01_20168</v>
      </c>
      <c r="D437" s="4" t="s">
        <v>809</v>
      </c>
      <c r="E437" s="5">
        <v>-30.4</v>
      </c>
      <c r="F437" s="5">
        <v>-4.5449999999999999</v>
      </c>
      <c r="G437" s="4"/>
      <c r="H437" s="4">
        <v>7.1413888888999999</v>
      </c>
      <c r="I437" s="4">
        <v>-73.118333332999995</v>
      </c>
      <c r="J437" s="4">
        <v>1013</v>
      </c>
      <c r="K437" s="6">
        <v>42583</v>
      </c>
      <c r="L437" s="6">
        <v>42613</v>
      </c>
      <c r="M437" s="6">
        <f t="shared" si="54"/>
        <v>42597</v>
      </c>
      <c r="N437" s="4">
        <f t="shared" si="56"/>
        <v>2016</v>
      </c>
      <c r="O437" s="4">
        <f t="shared" si="60"/>
        <v>8</v>
      </c>
      <c r="P437" s="7">
        <f t="shared" si="61"/>
        <v>30</v>
      </c>
      <c r="Q437" s="4">
        <v>37.700000000000003</v>
      </c>
      <c r="R437" s="9" t="s">
        <v>672</v>
      </c>
      <c r="S437" s="4" t="s">
        <v>22</v>
      </c>
      <c r="T437" s="10"/>
      <c r="U437" s="10"/>
      <c r="V437" s="10"/>
      <c r="W437" s="10"/>
      <c r="X437" s="10"/>
    </row>
    <row r="438" spans="1:24" s="11" customFormat="1" x14ac:dyDescent="0.3">
      <c r="A438" s="4" t="str">
        <f t="shared" si="59"/>
        <v>Bucaramanga_20169</v>
      </c>
      <c r="B438" s="4" t="s">
        <v>830</v>
      </c>
      <c r="C438" s="4" t="str">
        <f t="shared" si="62"/>
        <v>BUC_01_20169</v>
      </c>
      <c r="D438" s="4" t="s">
        <v>809</v>
      </c>
      <c r="E438" s="5">
        <v>-35.92</v>
      </c>
      <c r="F438" s="5">
        <v>-5.4390000000000001</v>
      </c>
      <c r="G438" s="4"/>
      <c r="H438" s="4">
        <v>7.1413888888999999</v>
      </c>
      <c r="I438" s="4">
        <v>-73.118333332999995</v>
      </c>
      <c r="J438" s="4">
        <v>1013</v>
      </c>
      <c r="K438" s="6">
        <v>42614</v>
      </c>
      <c r="L438" s="6">
        <v>42643</v>
      </c>
      <c r="M438" s="6">
        <f t="shared" si="54"/>
        <v>42628</v>
      </c>
      <c r="N438" s="4">
        <f t="shared" si="56"/>
        <v>2016</v>
      </c>
      <c r="O438" s="4">
        <f t="shared" si="60"/>
        <v>9</v>
      </c>
      <c r="P438" s="7">
        <f t="shared" si="61"/>
        <v>29</v>
      </c>
      <c r="Q438" s="4">
        <v>80.599999999999994</v>
      </c>
      <c r="R438" s="9" t="s">
        <v>672</v>
      </c>
      <c r="S438" s="4" t="s">
        <v>22</v>
      </c>
      <c r="T438" s="10"/>
      <c r="U438" s="10"/>
      <c r="V438" s="10"/>
      <c r="W438" s="10"/>
      <c r="X438" s="10"/>
    </row>
    <row r="439" spans="1:24" s="11" customFormat="1" x14ac:dyDescent="0.3">
      <c r="A439" s="4" t="str">
        <f t="shared" si="59"/>
        <v>Bucaramanga_201610</v>
      </c>
      <c r="B439" s="4" t="s">
        <v>831</v>
      </c>
      <c r="C439" s="4" t="str">
        <f t="shared" si="62"/>
        <v>BUC_01_201610</v>
      </c>
      <c r="D439" s="4" t="s">
        <v>809</v>
      </c>
      <c r="E439" s="5">
        <v>-46.8</v>
      </c>
      <c r="F439" s="5">
        <v>-7.3689999999999998</v>
      </c>
      <c r="G439" s="4"/>
      <c r="H439" s="4">
        <v>7.1413888888999999</v>
      </c>
      <c r="I439" s="4">
        <v>-73.118333332999995</v>
      </c>
      <c r="J439" s="4">
        <v>1013</v>
      </c>
      <c r="K439" s="6">
        <v>42644</v>
      </c>
      <c r="L439" s="6">
        <v>42674</v>
      </c>
      <c r="M439" s="6">
        <f t="shared" si="54"/>
        <v>42658</v>
      </c>
      <c r="N439" s="4">
        <f t="shared" si="56"/>
        <v>2016</v>
      </c>
      <c r="O439" s="4">
        <f t="shared" si="60"/>
        <v>10</v>
      </c>
      <c r="P439" s="7">
        <f t="shared" si="61"/>
        <v>30</v>
      </c>
      <c r="Q439" s="4">
        <v>138.4</v>
      </c>
      <c r="R439" s="9"/>
      <c r="S439" s="4" t="s">
        <v>22</v>
      </c>
      <c r="T439" s="10"/>
      <c r="U439" s="10"/>
      <c r="V439" s="10"/>
      <c r="W439" s="10"/>
      <c r="X439" s="10"/>
    </row>
    <row r="440" spans="1:24" s="11" customFormat="1" x14ac:dyDescent="0.3">
      <c r="A440" s="4" t="str">
        <f t="shared" si="59"/>
        <v>Bucaramanga_201611</v>
      </c>
      <c r="B440" s="4" t="s">
        <v>832</v>
      </c>
      <c r="C440" s="4" t="str">
        <f t="shared" si="62"/>
        <v>BUC_01_201611</v>
      </c>
      <c r="D440" s="4" t="s">
        <v>809</v>
      </c>
      <c r="E440" s="5">
        <v>-66.39</v>
      </c>
      <c r="F440" s="5">
        <v>-9.7379999999999995</v>
      </c>
      <c r="G440" s="4"/>
      <c r="H440" s="4">
        <v>7.1413888888999999</v>
      </c>
      <c r="I440" s="4">
        <v>-73.118333332999995</v>
      </c>
      <c r="J440" s="4">
        <v>1013</v>
      </c>
      <c r="K440" s="6">
        <v>42675</v>
      </c>
      <c r="L440" s="6">
        <v>42704</v>
      </c>
      <c r="M440" s="6">
        <f t="shared" si="54"/>
        <v>42689</v>
      </c>
      <c r="N440" s="4">
        <f t="shared" si="56"/>
        <v>2016</v>
      </c>
      <c r="O440" s="4">
        <f t="shared" si="60"/>
        <v>11</v>
      </c>
      <c r="P440" s="7">
        <f t="shared" si="61"/>
        <v>29</v>
      </c>
      <c r="Q440" s="4">
        <v>189.7</v>
      </c>
      <c r="R440" s="9" t="s">
        <v>833</v>
      </c>
      <c r="S440" s="4" t="s">
        <v>22</v>
      </c>
      <c r="T440" s="10"/>
      <c r="U440" s="10"/>
      <c r="V440" s="10"/>
      <c r="W440" s="10"/>
      <c r="X440" s="10"/>
    </row>
    <row r="441" spans="1:24" s="11" customFormat="1" x14ac:dyDescent="0.3">
      <c r="A441" s="4" t="str">
        <f t="shared" si="59"/>
        <v>Bucaramanga_201612</v>
      </c>
      <c r="B441" s="4" t="s">
        <v>834</v>
      </c>
      <c r="C441" s="4" t="str">
        <f t="shared" si="62"/>
        <v>BUC_01_201612</v>
      </c>
      <c r="D441" s="4" t="s">
        <v>809</v>
      </c>
      <c r="E441" s="5">
        <v>-51.503197004312369</v>
      </c>
      <c r="F441" s="5">
        <v>-7.2125559230988756</v>
      </c>
      <c r="G441" s="4"/>
      <c r="H441" s="4">
        <v>7.1413888888999999</v>
      </c>
      <c r="I441" s="4">
        <v>-73.118333332999995</v>
      </c>
      <c r="J441" s="4">
        <v>1013</v>
      </c>
      <c r="K441" s="6">
        <v>42705</v>
      </c>
      <c r="L441" s="6">
        <v>42735</v>
      </c>
      <c r="M441" s="6">
        <f t="shared" si="54"/>
        <v>42719</v>
      </c>
      <c r="N441" s="4">
        <f t="shared" si="56"/>
        <v>2016</v>
      </c>
      <c r="O441" s="4">
        <f t="shared" si="60"/>
        <v>12</v>
      </c>
      <c r="P441" s="7">
        <f t="shared" si="61"/>
        <v>30</v>
      </c>
      <c r="Q441" s="8">
        <v>27.803394140135186</v>
      </c>
      <c r="R441" s="9" t="s">
        <v>835</v>
      </c>
      <c r="S441" s="4" t="s">
        <v>22</v>
      </c>
      <c r="T441" s="10"/>
      <c r="U441" s="10"/>
      <c r="V441" s="10"/>
      <c r="W441" s="10"/>
      <c r="X441" s="10"/>
    </row>
    <row r="442" spans="1:24" s="11" customFormat="1" x14ac:dyDescent="0.3">
      <c r="A442" s="4" t="str">
        <f t="shared" si="59"/>
        <v>Bucaramanga_20171</v>
      </c>
      <c r="B442" s="4" t="s">
        <v>836</v>
      </c>
      <c r="C442" s="4" t="str">
        <f t="shared" si="62"/>
        <v>BUC_01_20171</v>
      </c>
      <c r="D442" s="4" t="s">
        <v>809</v>
      </c>
      <c r="E442" s="5">
        <v>-24.874484063185037</v>
      </c>
      <c r="F442" s="5">
        <v>-4.0269307560440666</v>
      </c>
      <c r="G442" s="4"/>
      <c r="H442" s="4">
        <v>7.1413888888999999</v>
      </c>
      <c r="I442" s="4">
        <v>-73.118333332999995</v>
      </c>
      <c r="J442" s="4">
        <v>1013</v>
      </c>
      <c r="K442" s="6">
        <v>42736</v>
      </c>
      <c r="L442" s="6">
        <v>42766</v>
      </c>
      <c r="M442" s="6">
        <f t="shared" si="54"/>
        <v>42750</v>
      </c>
      <c r="N442" s="4">
        <f t="shared" si="56"/>
        <v>2017</v>
      </c>
      <c r="O442" s="4">
        <f t="shared" si="60"/>
        <v>1</v>
      </c>
      <c r="P442" s="7">
        <f t="shared" si="61"/>
        <v>30</v>
      </c>
      <c r="Q442" s="8">
        <v>10.5</v>
      </c>
      <c r="R442" s="9" t="s">
        <v>835</v>
      </c>
      <c r="S442" s="4" t="s">
        <v>22</v>
      </c>
      <c r="T442" s="10"/>
      <c r="U442" s="10"/>
      <c r="V442" s="10"/>
      <c r="W442" s="10"/>
      <c r="X442" s="10"/>
    </row>
    <row r="443" spans="1:24" s="11" customFormat="1" x14ac:dyDescent="0.3">
      <c r="A443" s="4" t="str">
        <f t="shared" si="59"/>
        <v>Bucaramanga_20172</v>
      </c>
      <c r="B443" s="4" t="s">
        <v>837</v>
      </c>
      <c r="C443" s="4" t="str">
        <f t="shared" si="62"/>
        <v>BUC_01_20172</v>
      </c>
      <c r="D443" s="4" t="s">
        <v>809</v>
      </c>
      <c r="E443" s="5">
        <v>5.335056982380479</v>
      </c>
      <c r="F443" s="5">
        <v>-1.2699711659539616</v>
      </c>
      <c r="G443" s="4"/>
      <c r="H443" s="4">
        <v>7.1413888888999999</v>
      </c>
      <c r="I443" s="4">
        <v>-73.118333332999995</v>
      </c>
      <c r="J443" s="4">
        <v>1013</v>
      </c>
      <c r="K443" s="6">
        <v>42767</v>
      </c>
      <c r="L443" s="6">
        <v>42794</v>
      </c>
      <c r="M443" s="6">
        <f t="shared" si="54"/>
        <v>42781</v>
      </c>
      <c r="N443" s="4">
        <f t="shared" si="56"/>
        <v>2017</v>
      </c>
      <c r="O443" s="4">
        <f t="shared" si="60"/>
        <v>2</v>
      </c>
      <c r="P443" s="7">
        <f t="shared" si="61"/>
        <v>27</v>
      </c>
      <c r="Q443" s="8">
        <v>36.700000000000003</v>
      </c>
      <c r="R443" s="9" t="s">
        <v>835</v>
      </c>
      <c r="S443" s="4" t="s">
        <v>22</v>
      </c>
      <c r="T443" s="10"/>
      <c r="U443" s="10"/>
      <c r="V443" s="10"/>
      <c r="W443" s="10"/>
      <c r="X443" s="10"/>
    </row>
    <row r="444" spans="1:24" s="11" customFormat="1" x14ac:dyDescent="0.3">
      <c r="A444" s="4" t="str">
        <f t="shared" si="59"/>
        <v>Bucaramanga_20173</v>
      </c>
      <c r="B444" s="4" t="s">
        <v>838</v>
      </c>
      <c r="C444" s="4" t="str">
        <f t="shared" si="62"/>
        <v>BUC_01_20173</v>
      </c>
      <c r="D444" s="4" t="s">
        <v>809</v>
      </c>
      <c r="E444" s="5">
        <v>-14.85130327202925</v>
      </c>
      <c r="F444" s="5">
        <v>-3.678037300763966</v>
      </c>
      <c r="G444" s="4"/>
      <c r="H444" s="4">
        <v>7.1413888888999999</v>
      </c>
      <c r="I444" s="4">
        <v>-73.118333332999995</v>
      </c>
      <c r="J444" s="4">
        <v>1013</v>
      </c>
      <c r="K444" s="6">
        <v>42795</v>
      </c>
      <c r="L444" s="6">
        <v>42825</v>
      </c>
      <c r="M444" s="6">
        <f t="shared" si="54"/>
        <v>42809</v>
      </c>
      <c r="N444" s="4">
        <f t="shared" si="56"/>
        <v>2017</v>
      </c>
      <c r="O444" s="4">
        <f t="shared" si="60"/>
        <v>3</v>
      </c>
      <c r="P444" s="7">
        <f t="shared" si="61"/>
        <v>30</v>
      </c>
      <c r="Q444" s="8">
        <v>78.2</v>
      </c>
      <c r="R444" s="9" t="s">
        <v>839</v>
      </c>
      <c r="S444" s="4" t="s">
        <v>22</v>
      </c>
      <c r="T444" s="10"/>
      <c r="U444" s="10"/>
      <c r="V444" s="10"/>
      <c r="W444" s="10"/>
      <c r="X444" s="10"/>
    </row>
    <row r="445" spans="1:24" s="11" customFormat="1" x14ac:dyDescent="0.3">
      <c r="A445" s="4" t="str">
        <f t="shared" si="59"/>
        <v>Bucaramanga_20174</v>
      </c>
      <c r="B445" s="4" t="s">
        <v>840</v>
      </c>
      <c r="C445" s="4" t="str">
        <f t="shared" si="62"/>
        <v>BUC_01_20174</v>
      </c>
      <c r="D445" s="4" t="s">
        <v>809</v>
      </c>
      <c r="E445" s="5">
        <v>-65.265307848568796</v>
      </c>
      <c r="F445" s="5">
        <v>-9.280494769846845</v>
      </c>
      <c r="G445" s="4"/>
      <c r="H445" s="4">
        <v>7.1413888888999999</v>
      </c>
      <c r="I445" s="4">
        <v>-73.118333332999995</v>
      </c>
      <c r="J445" s="4">
        <v>1013</v>
      </c>
      <c r="K445" s="6">
        <v>42826</v>
      </c>
      <c r="L445" s="6">
        <v>42855</v>
      </c>
      <c r="M445" s="6">
        <f t="shared" si="54"/>
        <v>42840</v>
      </c>
      <c r="N445" s="4">
        <f t="shared" si="56"/>
        <v>2017</v>
      </c>
      <c r="O445" s="4">
        <f t="shared" si="60"/>
        <v>4</v>
      </c>
      <c r="P445" s="7">
        <f t="shared" si="61"/>
        <v>29</v>
      </c>
      <c r="Q445" s="8">
        <v>106.5</v>
      </c>
      <c r="R445" s="9" t="s">
        <v>835</v>
      </c>
      <c r="S445" s="4" t="s">
        <v>22</v>
      </c>
      <c r="T445" s="10"/>
      <c r="U445" s="10"/>
      <c r="V445" s="10"/>
      <c r="W445" s="10"/>
      <c r="X445" s="10"/>
    </row>
    <row r="446" spans="1:24" s="11" customFormat="1" x14ac:dyDescent="0.3">
      <c r="A446" s="4" t="str">
        <f t="shared" si="59"/>
        <v>Bucaramanga_20175</v>
      </c>
      <c r="B446" s="4" t="s">
        <v>841</v>
      </c>
      <c r="C446" s="4" t="str">
        <f t="shared" si="62"/>
        <v>BUC_01_20175</v>
      </c>
      <c r="D446" s="4" t="s">
        <v>809</v>
      </c>
      <c r="E446" s="5">
        <v>-97.814999111359043</v>
      </c>
      <c r="F446" s="5">
        <v>-13.149004363191011</v>
      </c>
      <c r="G446" s="4"/>
      <c r="H446" s="4">
        <v>7.1413888888999999</v>
      </c>
      <c r="I446" s="4">
        <v>-73.118333332999995</v>
      </c>
      <c r="J446" s="4">
        <v>1013</v>
      </c>
      <c r="K446" s="6">
        <v>42856</v>
      </c>
      <c r="L446" s="6">
        <v>42886</v>
      </c>
      <c r="M446" s="6">
        <f t="shared" si="54"/>
        <v>42870</v>
      </c>
      <c r="N446" s="4">
        <f t="shared" si="56"/>
        <v>2017</v>
      </c>
      <c r="O446" s="4">
        <f t="shared" si="60"/>
        <v>5</v>
      </c>
      <c r="P446" s="7">
        <f t="shared" si="61"/>
        <v>30</v>
      </c>
      <c r="Q446" s="8">
        <v>85.6</v>
      </c>
      <c r="R446" s="9" t="s">
        <v>835</v>
      </c>
      <c r="S446" s="4" t="s">
        <v>22</v>
      </c>
      <c r="T446" s="10"/>
      <c r="U446" s="10"/>
      <c r="V446" s="10"/>
      <c r="W446" s="10"/>
      <c r="X446" s="10"/>
    </row>
    <row r="447" spans="1:24" s="11" customFormat="1" x14ac:dyDescent="0.3">
      <c r="A447" s="4" t="str">
        <f t="shared" si="59"/>
        <v>Bucaramanga_20176</v>
      </c>
      <c r="B447" s="4" t="s">
        <v>842</v>
      </c>
      <c r="C447" s="4" t="str">
        <f t="shared" si="62"/>
        <v>BUC_01_20176</v>
      </c>
      <c r="D447" s="4" t="s">
        <v>809</v>
      </c>
      <c r="E447" s="5">
        <v>-95.068732056539602</v>
      </c>
      <c r="F447" s="5">
        <v>-12.720338786226307</v>
      </c>
      <c r="G447" s="4"/>
      <c r="H447" s="4">
        <v>7.1413888888999999</v>
      </c>
      <c r="I447" s="4">
        <v>-73.118333332999995</v>
      </c>
      <c r="J447" s="4">
        <v>1013</v>
      </c>
      <c r="K447" s="6">
        <v>42887</v>
      </c>
      <c r="L447" s="6">
        <v>42916</v>
      </c>
      <c r="M447" s="6">
        <f t="shared" si="54"/>
        <v>42901</v>
      </c>
      <c r="N447" s="4">
        <f t="shared" si="56"/>
        <v>2017</v>
      </c>
      <c r="O447" s="4">
        <f t="shared" si="60"/>
        <v>6</v>
      </c>
      <c r="P447" s="7">
        <f t="shared" si="61"/>
        <v>29</v>
      </c>
      <c r="Q447" s="8">
        <v>76.2</v>
      </c>
      <c r="R447" s="9" t="s">
        <v>835</v>
      </c>
      <c r="S447" s="4" t="s">
        <v>22</v>
      </c>
      <c r="T447" s="10"/>
      <c r="U447" s="10"/>
      <c r="V447" s="10"/>
      <c r="W447" s="10"/>
      <c r="X447" s="10"/>
    </row>
    <row r="448" spans="1:24" s="11" customFormat="1" x14ac:dyDescent="0.3">
      <c r="A448" s="4" t="str">
        <f t="shared" si="59"/>
        <v>Bucaramanga_20177</v>
      </c>
      <c r="B448" s="4" t="s">
        <v>843</v>
      </c>
      <c r="C448" s="4" t="str">
        <f t="shared" si="62"/>
        <v>BUC_01_20177</v>
      </c>
      <c r="D448" s="4" t="s">
        <v>809</v>
      </c>
      <c r="E448" s="5">
        <v>-62.845503214460713</v>
      </c>
      <c r="F448" s="5">
        <v>-8.4932929536621486</v>
      </c>
      <c r="G448" s="4"/>
      <c r="H448" s="4">
        <v>7.1413888888999999</v>
      </c>
      <c r="I448" s="4">
        <v>-73.118333332999995</v>
      </c>
      <c r="J448" s="4">
        <v>1013</v>
      </c>
      <c r="K448" s="6">
        <v>42917</v>
      </c>
      <c r="L448" s="6">
        <v>42947</v>
      </c>
      <c r="M448" s="6">
        <f t="shared" si="54"/>
        <v>42931</v>
      </c>
      <c r="N448" s="4">
        <f t="shared" si="56"/>
        <v>2017</v>
      </c>
      <c r="O448" s="4">
        <f t="shared" si="60"/>
        <v>7</v>
      </c>
      <c r="P448" s="7">
        <f t="shared" si="61"/>
        <v>30</v>
      </c>
      <c r="Q448" s="8">
        <v>111.21357656054074</v>
      </c>
      <c r="R448" s="9" t="s">
        <v>835</v>
      </c>
      <c r="S448" s="4" t="s">
        <v>844</v>
      </c>
      <c r="T448" s="10"/>
      <c r="U448" s="10"/>
      <c r="V448" s="10"/>
      <c r="W448" s="10"/>
      <c r="X448" s="10"/>
    </row>
    <row r="449" spans="1:24" s="11" customFormat="1" x14ac:dyDescent="0.3">
      <c r="A449" s="4" t="str">
        <f t="shared" ref="A449:A468" si="63">D449&amp;"_"&amp;YEAR(M449)&amp;MONTH(M449)</f>
        <v>Bucaramanga_20178</v>
      </c>
      <c r="B449" s="4" t="s">
        <v>845</v>
      </c>
      <c r="C449" s="4" t="str">
        <f t="shared" si="62"/>
        <v>BUC_01_20178</v>
      </c>
      <c r="D449" s="4" t="s">
        <v>809</v>
      </c>
      <c r="E449" s="5">
        <v>-31.598644421755164</v>
      </c>
      <c r="F449" s="5">
        <v>-4.709815182333462</v>
      </c>
      <c r="G449" s="4"/>
      <c r="H449" s="4">
        <v>7.1413888888999999</v>
      </c>
      <c r="I449" s="4">
        <v>-73.118333332999995</v>
      </c>
      <c r="J449" s="4">
        <v>1013</v>
      </c>
      <c r="K449" s="6">
        <v>42948</v>
      </c>
      <c r="L449" s="6">
        <v>42978</v>
      </c>
      <c r="M449" s="6">
        <f t="shared" si="54"/>
        <v>42962</v>
      </c>
      <c r="N449" s="4">
        <f t="shared" si="56"/>
        <v>2017</v>
      </c>
      <c r="O449" s="4">
        <f t="shared" si="60"/>
        <v>8</v>
      </c>
      <c r="P449" s="7">
        <f t="shared" si="61"/>
        <v>30</v>
      </c>
      <c r="Q449" s="8">
        <v>26.504170114895224</v>
      </c>
      <c r="R449" s="9" t="s">
        <v>835</v>
      </c>
      <c r="S449" s="4" t="s">
        <v>844</v>
      </c>
      <c r="T449" s="10"/>
      <c r="U449" s="10"/>
      <c r="V449" s="10"/>
      <c r="W449" s="10"/>
      <c r="X449" s="10"/>
    </row>
    <row r="450" spans="1:24" s="11" customFormat="1" x14ac:dyDescent="0.3">
      <c r="A450" s="4" t="str">
        <f t="shared" si="63"/>
        <v>Bucaramanga_20179</v>
      </c>
      <c r="B450" s="4" t="s">
        <v>846</v>
      </c>
      <c r="C450" s="4" t="str">
        <f t="shared" si="62"/>
        <v>BUC_01_20179</v>
      </c>
      <c r="D450" s="4" t="s">
        <v>809</v>
      </c>
      <c r="E450" s="5">
        <v>-48.682103073026724</v>
      </c>
      <c r="F450" s="5">
        <v>-6.5042496118769577</v>
      </c>
      <c r="G450" s="4"/>
      <c r="H450" s="4">
        <v>7.1413888888999999</v>
      </c>
      <c r="I450" s="4">
        <v>-73.118333332999995</v>
      </c>
      <c r="J450" s="4">
        <v>1013</v>
      </c>
      <c r="K450" s="6">
        <v>42979</v>
      </c>
      <c r="L450" s="6">
        <v>43008</v>
      </c>
      <c r="M450" s="6">
        <f t="shared" si="54"/>
        <v>42993</v>
      </c>
      <c r="N450" s="4">
        <f t="shared" si="56"/>
        <v>2017</v>
      </c>
      <c r="O450" s="4">
        <f t="shared" si="60"/>
        <v>9</v>
      </c>
      <c r="P450" s="7">
        <f t="shared" si="61"/>
        <v>29</v>
      </c>
      <c r="Q450" s="8">
        <v>47.421676921258609</v>
      </c>
      <c r="R450" s="9" t="s">
        <v>835</v>
      </c>
      <c r="S450" s="4" t="s">
        <v>844</v>
      </c>
      <c r="T450" s="10"/>
      <c r="U450" s="10"/>
      <c r="V450" s="10"/>
      <c r="W450" s="10"/>
      <c r="X450" s="10"/>
    </row>
    <row r="451" spans="1:24" s="11" customFormat="1" x14ac:dyDescent="0.3">
      <c r="A451" s="4" t="str">
        <f t="shared" si="63"/>
        <v>Bucaramanga_201710</v>
      </c>
      <c r="B451" s="4" t="s">
        <v>847</v>
      </c>
      <c r="C451" s="4" t="str">
        <f t="shared" si="62"/>
        <v>BUC_01_201710</v>
      </c>
      <c r="D451" s="4" t="s">
        <v>809</v>
      </c>
      <c r="E451" s="5">
        <v>-72.620065674132093</v>
      </c>
      <c r="F451" s="5">
        <v>-9.3576370413660097</v>
      </c>
      <c r="G451" s="4"/>
      <c r="H451" s="4">
        <v>7.1413888888999999</v>
      </c>
      <c r="I451" s="4">
        <v>-73.118333332999995</v>
      </c>
      <c r="J451" s="4">
        <v>1013</v>
      </c>
      <c r="K451" s="6">
        <v>43009</v>
      </c>
      <c r="L451" s="6">
        <v>43039</v>
      </c>
      <c r="M451" s="6">
        <f t="shared" si="54"/>
        <v>43023</v>
      </c>
      <c r="N451" s="4">
        <f t="shared" si="56"/>
        <v>2017</v>
      </c>
      <c r="O451" s="4">
        <f t="shared" si="60"/>
        <v>10</v>
      </c>
      <c r="P451" s="7">
        <f t="shared" si="61"/>
        <v>30</v>
      </c>
      <c r="Q451" s="8">
        <v>150.6</v>
      </c>
      <c r="R451" s="9" t="s">
        <v>848</v>
      </c>
      <c r="S451" s="4" t="s">
        <v>844</v>
      </c>
      <c r="T451" s="10"/>
      <c r="U451" s="10"/>
      <c r="V451" s="10"/>
      <c r="W451" s="10"/>
      <c r="X451" s="10"/>
    </row>
    <row r="452" spans="1:24" s="11" customFormat="1" x14ac:dyDescent="0.3">
      <c r="A452" s="4" t="str">
        <f t="shared" si="63"/>
        <v>Bucaramanga_201711</v>
      </c>
      <c r="B452" s="4" t="s">
        <v>849</v>
      </c>
      <c r="C452" s="4" t="str">
        <f t="shared" si="62"/>
        <v>BUC_01_201711</v>
      </c>
      <c r="D452" s="4" t="s">
        <v>809</v>
      </c>
      <c r="E452" s="5">
        <v>-41.508981455659523</v>
      </c>
      <c r="F452" s="5">
        <v>-5.3949788120995894</v>
      </c>
      <c r="G452" s="4"/>
      <c r="H452" s="4">
        <v>7.1413888888999999</v>
      </c>
      <c r="I452" s="4">
        <v>-73.118333332999995</v>
      </c>
      <c r="J452" s="4">
        <v>1013</v>
      </c>
      <c r="K452" s="6">
        <v>43040</v>
      </c>
      <c r="L452" s="6">
        <v>43069</v>
      </c>
      <c r="M452" s="6">
        <f t="shared" si="54"/>
        <v>43054</v>
      </c>
      <c r="N452" s="4">
        <f t="shared" si="56"/>
        <v>2017</v>
      </c>
      <c r="O452" s="4">
        <f t="shared" si="60"/>
        <v>11</v>
      </c>
      <c r="P452" s="7">
        <f t="shared" si="61"/>
        <v>29</v>
      </c>
      <c r="Q452" s="8">
        <v>95.4929658551372</v>
      </c>
      <c r="R452" s="9" t="s">
        <v>848</v>
      </c>
      <c r="S452" s="4" t="s">
        <v>844</v>
      </c>
      <c r="T452" s="10"/>
      <c r="U452" s="10"/>
      <c r="V452" s="10"/>
      <c r="W452" s="10"/>
      <c r="X452" s="10"/>
    </row>
    <row r="453" spans="1:24" s="11" customFormat="1" x14ac:dyDescent="0.3">
      <c r="A453" s="4" t="str">
        <f t="shared" si="63"/>
        <v>Bucaramanga_201712</v>
      </c>
      <c r="B453" s="4" t="s">
        <v>850</v>
      </c>
      <c r="C453" s="4" t="str">
        <f t="shared" si="62"/>
        <v>BUC_01_201712</v>
      </c>
      <c r="D453" s="4" t="s">
        <v>809</v>
      </c>
      <c r="E453" s="5">
        <v>-13.4</v>
      </c>
      <c r="F453" s="5">
        <v>-2.9</v>
      </c>
      <c r="G453" s="4"/>
      <c r="H453" s="4">
        <v>7.1413888888999999</v>
      </c>
      <c r="I453" s="4">
        <v>-73.118333332999995</v>
      </c>
      <c r="J453" s="4">
        <v>1013</v>
      </c>
      <c r="K453" s="6">
        <v>43070</v>
      </c>
      <c r="L453" s="6">
        <v>43100</v>
      </c>
      <c r="M453" s="6">
        <f t="shared" si="54"/>
        <v>43084</v>
      </c>
      <c r="N453" s="4">
        <f t="shared" si="56"/>
        <v>2017</v>
      </c>
      <c r="O453" s="4">
        <f t="shared" si="60"/>
        <v>12</v>
      </c>
      <c r="P453" s="7">
        <f t="shared" si="61"/>
        <v>30</v>
      </c>
      <c r="Q453" s="8">
        <v>8.8347233716317408</v>
      </c>
      <c r="R453" s="9" t="s">
        <v>848</v>
      </c>
      <c r="S453" s="4" t="s">
        <v>844</v>
      </c>
      <c r="T453" s="10"/>
      <c r="U453" s="10"/>
      <c r="V453" s="10"/>
      <c r="W453" s="10"/>
      <c r="X453" s="10"/>
    </row>
    <row r="454" spans="1:24" s="48" customFormat="1" x14ac:dyDescent="0.3">
      <c r="A454" s="4" t="str">
        <f t="shared" si="63"/>
        <v>Bucaramanga_20181</v>
      </c>
      <c r="B454" s="4" t="s">
        <v>851</v>
      </c>
      <c r="C454" s="4" t="str">
        <f t="shared" si="62"/>
        <v>BUC_01_20181</v>
      </c>
      <c r="D454" s="4" t="s">
        <v>809</v>
      </c>
      <c r="E454" s="5">
        <v>-28.2</v>
      </c>
      <c r="F454" s="5">
        <v>-5.22</v>
      </c>
      <c r="G454" s="4"/>
      <c r="H454" s="4">
        <v>7.1413888888999999</v>
      </c>
      <c r="I454" s="4">
        <v>-73.118333332999995</v>
      </c>
      <c r="J454" s="4">
        <v>1013</v>
      </c>
      <c r="K454" s="6">
        <v>43101</v>
      </c>
      <c r="L454" s="6">
        <v>43131</v>
      </c>
      <c r="M454" s="6">
        <f t="shared" si="54"/>
        <v>43115</v>
      </c>
      <c r="N454" s="4">
        <f t="shared" si="56"/>
        <v>2018</v>
      </c>
      <c r="O454" s="4">
        <f t="shared" si="60"/>
        <v>1</v>
      </c>
      <c r="P454" s="7">
        <f t="shared" si="61"/>
        <v>30</v>
      </c>
      <c r="Q454" s="8">
        <v>34.299999999999997</v>
      </c>
      <c r="R454" s="9" t="s">
        <v>848</v>
      </c>
      <c r="S454" s="4" t="s">
        <v>844</v>
      </c>
      <c r="T454" s="10"/>
      <c r="U454" s="10"/>
      <c r="V454" s="10"/>
      <c r="W454" s="10"/>
      <c r="X454" s="10"/>
    </row>
    <row r="455" spans="1:24" s="11" customFormat="1" x14ac:dyDescent="0.3">
      <c r="A455" s="4" t="str">
        <f t="shared" si="63"/>
        <v>Bucaramanga_20182</v>
      </c>
      <c r="B455" s="4" t="s">
        <v>852</v>
      </c>
      <c r="C455" s="4" t="str">
        <f t="shared" si="62"/>
        <v>BUC_01_20182</v>
      </c>
      <c r="D455" s="4" t="s">
        <v>809</v>
      </c>
      <c r="E455" s="5">
        <v>1.4</v>
      </c>
      <c r="F455" s="5">
        <v>-1.51</v>
      </c>
      <c r="G455" s="4"/>
      <c r="H455" s="4">
        <v>7.1413888888999999</v>
      </c>
      <c r="I455" s="4">
        <v>-73.118333332999995</v>
      </c>
      <c r="J455" s="4">
        <v>1013</v>
      </c>
      <c r="K455" s="6">
        <v>43132</v>
      </c>
      <c r="L455" s="6">
        <v>43159</v>
      </c>
      <c r="M455" s="6">
        <f t="shared" si="54"/>
        <v>43146</v>
      </c>
      <c r="N455" s="4">
        <f t="shared" si="56"/>
        <v>2018</v>
      </c>
      <c r="O455" s="4">
        <f t="shared" si="60"/>
        <v>2</v>
      </c>
      <c r="P455" s="7">
        <f t="shared" si="61"/>
        <v>27</v>
      </c>
      <c r="Q455" s="8">
        <v>9.4193741829897242</v>
      </c>
      <c r="R455" s="9" t="s">
        <v>848</v>
      </c>
      <c r="S455" s="4" t="s">
        <v>844</v>
      </c>
      <c r="T455" s="10"/>
      <c r="U455" s="10"/>
      <c r="V455" s="10"/>
      <c r="W455" s="10"/>
      <c r="X455" s="10"/>
    </row>
    <row r="456" spans="1:24" s="11" customFormat="1" x14ac:dyDescent="0.3">
      <c r="A456" s="4" t="str">
        <f t="shared" si="63"/>
        <v>Bucaramanga_20183</v>
      </c>
      <c r="B456" s="4" t="s">
        <v>853</v>
      </c>
      <c r="C456" s="4" t="str">
        <f t="shared" si="62"/>
        <v>BUC_01_20183</v>
      </c>
      <c r="D456" s="4" t="s">
        <v>809</v>
      </c>
      <c r="E456" s="5">
        <v>-19.5</v>
      </c>
      <c r="F456" s="5">
        <v>-3.38</v>
      </c>
      <c r="G456" s="4"/>
      <c r="H456" s="4">
        <v>7.1413888888999999</v>
      </c>
      <c r="I456" s="4">
        <v>-73.118333332999995</v>
      </c>
      <c r="J456" s="4">
        <v>1013</v>
      </c>
      <c r="K456" s="6">
        <v>43160</v>
      </c>
      <c r="L456" s="6">
        <v>43190</v>
      </c>
      <c r="M456" s="6">
        <f t="shared" si="54"/>
        <v>43174</v>
      </c>
      <c r="N456" s="4">
        <f t="shared" si="56"/>
        <v>2018</v>
      </c>
      <c r="O456" s="4">
        <f t="shared" si="60"/>
        <v>3</v>
      </c>
      <c r="P456" s="7">
        <f t="shared" si="61"/>
        <v>30</v>
      </c>
      <c r="Q456" s="8">
        <v>16.759989925595509</v>
      </c>
      <c r="R456" s="9" t="s">
        <v>854</v>
      </c>
      <c r="S456" s="4" t="s">
        <v>844</v>
      </c>
      <c r="T456" s="10"/>
      <c r="U456" s="10"/>
      <c r="V456" s="10"/>
      <c r="W456" s="10"/>
      <c r="X456" s="10"/>
    </row>
    <row r="457" spans="1:24" s="11" customFormat="1" x14ac:dyDescent="0.3">
      <c r="A457" s="4" t="str">
        <f t="shared" si="63"/>
        <v>Bucaramanga_20184</v>
      </c>
      <c r="B457" s="4" t="s">
        <v>855</v>
      </c>
      <c r="C457" s="4" t="str">
        <f t="shared" si="62"/>
        <v>BUC_01_20184</v>
      </c>
      <c r="D457" s="4" t="s">
        <v>809</v>
      </c>
      <c r="E457" s="5">
        <v>-56.5</v>
      </c>
      <c r="F457" s="5">
        <v>-7.75</v>
      </c>
      <c r="G457" s="4"/>
      <c r="H457" s="4">
        <v>7.1413888888999999</v>
      </c>
      <c r="I457" s="4">
        <v>-73.118333332999995</v>
      </c>
      <c r="J457" s="4">
        <v>1013</v>
      </c>
      <c r="K457" s="6">
        <v>43191</v>
      </c>
      <c r="L457" s="6">
        <v>43220</v>
      </c>
      <c r="M457" s="6">
        <f t="shared" si="54"/>
        <v>43205</v>
      </c>
      <c r="N457" s="4">
        <f t="shared" si="56"/>
        <v>2018</v>
      </c>
      <c r="O457" s="4">
        <f t="shared" si="60"/>
        <v>4</v>
      </c>
      <c r="P457" s="7">
        <f t="shared" si="61"/>
        <v>29</v>
      </c>
      <c r="Q457" s="8">
        <v>46.772064908638633</v>
      </c>
      <c r="R457" s="9" t="s">
        <v>848</v>
      </c>
      <c r="S457" s="4" t="s">
        <v>844</v>
      </c>
      <c r="T457" s="10"/>
      <c r="U457" s="10"/>
      <c r="V457" s="10"/>
      <c r="W457" s="10"/>
      <c r="X457" s="10"/>
    </row>
    <row r="458" spans="1:24" s="11" customFormat="1" x14ac:dyDescent="0.3">
      <c r="A458" s="4" t="str">
        <f t="shared" si="63"/>
        <v>Bucaramanga_20185</v>
      </c>
      <c r="B458" s="4" t="s">
        <v>856</v>
      </c>
      <c r="C458" s="4" t="str">
        <f t="shared" si="62"/>
        <v>BUC_01_20185</v>
      </c>
      <c r="D458" s="4" t="s">
        <v>809</v>
      </c>
      <c r="E458" s="5">
        <v>-98.9</v>
      </c>
      <c r="F458" s="5">
        <v>-12.77</v>
      </c>
      <c r="G458" s="4"/>
      <c r="H458" s="4">
        <v>7.1413888888999999</v>
      </c>
      <c r="I458" s="4">
        <v>-73.118333332999995</v>
      </c>
      <c r="J458" s="4">
        <v>1013</v>
      </c>
      <c r="K458" s="6">
        <v>43221</v>
      </c>
      <c r="L458" s="6">
        <v>43251</v>
      </c>
      <c r="M458" s="6">
        <f t="shared" si="54"/>
        <v>43235</v>
      </c>
      <c r="N458" s="4">
        <f t="shared" si="56"/>
        <v>2018</v>
      </c>
      <c r="O458" s="4">
        <f t="shared" si="60"/>
        <v>5</v>
      </c>
      <c r="P458" s="7">
        <f t="shared" si="61"/>
        <v>30</v>
      </c>
      <c r="Q458" s="8">
        <v>139.69999999999996</v>
      </c>
      <c r="R458" s="9" t="s">
        <v>848</v>
      </c>
      <c r="S458" s="4" t="s">
        <v>844</v>
      </c>
      <c r="T458" s="10"/>
      <c r="U458" s="10"/>
      <c r="V458" s="10"/>
      <c r="W458" s="10"/>
      <c r="X458" s="10"/>
    </row>
    <row r="459" spans="1:24" s="11" customFormat="1" x14ac:dyDescent="0.3">
      <c r="A459" s="4" t="str">
        <f t="shared" si="63"/>
        <v>Bucaramanga_20186</v>
      </c>
      <c r="B459" s="4" t="s">
        <v>857</v>
      </c>
      <c r="C459" s="4" t="str">
        <f t="shared" si="62"/>
        <v>BUC_01_20186</v>
      </c>
      <c r="D459" s="4" t="s">
        <v>809</v>
      </c>
      <c r="E459" s="5">
        <v>-69.8</v>
      </c>
      <c r="F459" s="5">
        <v>-8.77</v>
      </c>
      <c r="G459" s="4"/>
      <c r="H459" s="4">
        <v>7.1413888888999999</v>
      </c>
      <c r="I459" s="4">
        <v>-73.118333332999995</v>
      </c>
      <c r="J459" s="4">
        <v>1013</v>
      </c>
      <c r="K459" s="6">
        <v>43252</v>
      </c>
      <c r="L459" s="6">
        <v>43281</v>
      </c>
      <c r="M459" s="6">
        <f t="shared" si="54"/>
        <v>43266</v>
      </c>
      <c r="N459" s="4">
        <f t="shared" si="56"/>
        <v>2018</v>
      </c>
      <c r="O459" s="4">
        <f t="shared" si="60"/>
        <v>6</v>
      </c>
      <c r="P459" s="7">
        <f t="shared" si="61"/>
        <v>29</v>
      </c>
      <c r="Q459" s="8">
        <v>67.899999999999991</v>
      </c>
      <c r="R459" s="9" t="s">
        <v>848</v>
      </c>
      <c r="S459" s="4" t="s">
        <v>844</v>
      </c>
      <c r="T459" s="10"/>
      <c r="U459" s="10"/>
      <c r="V459" s="10"/>
      <c r="W459" s="10"/>
      <c r="X459" s="10"/>
    </row>
    <row r="460" spans="1:24" s="11" customFormat="1" x14ac:dyDescent="0.3">
      <c r="A460" s="4" t="str">
        <f t="shared" si="63"/>
        <v>Bucaramanga_20187</v>
      </c>
      <c r="B460" s="4" t="s">
        <v>858</v>
      </c>
      <c r="C460" s="4" t="str">
        <f t="shared" si="62"/>
        <v>BUC_01_20187</v>
      </c>
      <c r="D460" s="4" t="s">
        <v>809</v>
      </c>
      <c r="E460" s="5">
        <v>-57.1</v>
      </c>
      <c r="F460" s="5">
        <v>-7.85</v>
      </c>
      <c r="G460" s="4"/>
      <c r="H460" s="4">
        <v>7.1413888888999999</v>
      </c>
      <c r="I460" s="4">
        <v>-73.118333332999995</v>
      </c>
      <c r="J460" s="4">
        <v>1013</v>
      </c>
      <c r="K460" s="6">
        <v>43282</v>
      </c>
      <c r="L460" s="6">
        <v>43311</v>
      </c>
      <c r="M460" s="6">
        <f t="shared" si="54"/>
        <v>43296</v>
      </c>
      <c r="N460" s="4">
        <f t="shared" si="56"/>
        <v>2018</v>
      </c>
      <c r="O460" s="4">
        <f t="shared" si="60"/>
        <v>7</v>
      </c>
      <c r="P460" s="7">
        <f t="shared" si="61"/>
        <v>29</v>
      </c>
      <c r="Q460" s="8">
        <v>110.19999999999999</v>
      </c>
      <c r="R460" s="9" t="s">
        <v>848</v>
      </c>
      <c r="S460" s="4" t="s">
        <v>844</v>
      </c>
      <c r="T460" s="10"/>
      <c r="U460" s="10"/>
      <c r="V460" s="10"/>
      <c r="W460" s="10"/>
      <c r="X460" s="10"/>
    </row>
    <row r="461" spans="1:24" s="11" customFormat="1" x14ac:dyDescent="0.3">
      <c r="A461" s="4" t="str">
        <f t="shared" si="63"/>
        <v>Bucaramanga_20188</v>
      </c>
      <c r="B461" s="4" t="s">
        <v>859</v>
      </c>
      <c r="C461" s="4" t="str">
        <f t="shared" si="62"/>
        <v>BUC_01_20188</v>
      </c>
      <c r="D461" s="4" t="s">
        <v>809</v>
      </c>
      <c r="E461" s="5">
        <v>-40.4</v>
      </c>
      <c r="F461" s="5">
        <v>-6.87</v>
      </c>
      <c r="G461" s="4"/>
      <c r="H461" s="4">
        <v>7.1413888888999999</v>
      </c>
      <c r="I461" s="4">
        <v>-73.118333332999995</v>
      </c>
      <c r="J461" s="4">
        <v>1013</v>
      </c>
      <c r="K461" s="6">
        <v>43313</v>
      </c>
      <c r="L461" s="6">
        <v>43343</v>
      </c>
      <c r="M461" s="6">
        <f t="shared" si="54"/>
        <v>43327</v>
      </c>
      <c r="N461" s="4">
        <f t="shared" si="56"/>
        <v>2018</v>
      </c>
      <c r="O461" s="4">
        <f t="shared" si="60"/>
        <v>8</v>
      </c>
      <c r="P461" s="7">
        <f t="shared" si="61"/>
        <v>30</v>
      </c>
      <c r="Q461" s="8">
        <v>21.3</v>
      </c>
      <c r="R461" s="9" t="s">
        <v>860</v>
      </c>
      <c r="S461" s="4" t="s">
        <v>844</v>
      </c>
      <c r="T461" s="10"/>
      <c r="U461" s="10"/>
      <c r="V461" s="10"/>
      <c r="W461" s="10"/>
      <c r="X461" s="10"/>
    </row>
    <row r="462" spans="1:24" s="11" customFormat="1" x14ac:dyDescent="0.3">
      <c r="A462" s="4" t="str">
        <f t="shared" si="63"/>
        <v>Bucaramanga_20189</v>
      </c>
      <c r="B462" s="4" t="s">
        <v>861</v>
      </c>
      <c r="C462" s="4" t="str">
        <f t="shared" si="62"/>
        <v>BUC_01_20189</v>
      </c>
      <c r="D462" s="4" t="s">
        <v>809</v>
      </c>
      <c r="E462" s="5">
        <v>-42.2</v>
      </c>
      <c r="F462" s="5">
        <v>-6.46</v>
      </c>
      <c r="G462" s="4"/>
      <c r="H462" s="4">
        <v>7.1413888888999999</v>
      </c>
      <c r="I462" s="4">
        <v>-73.118333332999995</v>
      </c>
      <c r="J462" s="4">
        <v>1013</v>
      </c>
      <c r="K462" s="6">
        <v>43344</v>
      </c>
      <c r="L462" s="6">
        <v>43373</v>
      </c>
      <c r="M462" s="6">
        <f t="shared" si="54"/>
        <v>43358</v>
      </c>
      <c r="N462" s="4">
        <f t="shared" si="56"/>
        <v>2018</v>
      </c>
      <c r="O462" s="4">
        <f t="shared" si="60"/>
        <v>9</v>
      </c>
      <c r="P462" s="7">
        <f t="shared" si="61"/>
        <v>29</v>
      </c>
      <c r="Q462" s="8">
        <v>18</v>
      </c>
      <c r="R462" s="9" t="s">
        <v>848</v>
      </c>
      <c r="S462" s="4" t="s">
        <v>844</v>
      </c>
      <c r="T462" s="10"/>
      <c r="U462" s="10"/>
      <c r="V462" s="10"/>
      <c r="W462" s="10"/>
      <c r="X462" s="10"/>
    </row>
    <row r="463" spans="1:24" s="11" customFormat="1" x14ac:dyDescent="0.3">
      <c r="A463" s="4" t="str">
        <f t="shared" si="63"/>
        <v>Bucaramanga_201810</v>
      </c>
      <c r="B463" s="4" t="s">
        <v>862</v>
      </c>
      <c r="C463" s="4" t="str">
        <f t="shared" si="62"/>
        <v>BUC_01_201810</v>
      </c>
      <c r="D463" s="4" t="s">
        <v>809</v>
      </c>
      <c r="E463" s="5">
        <v>-60.5</v>
      </c>
      <c r="F463" s="5">
        <v>-9.1199999999999992</v>
      </c>
      <c r="G463" s="4"/>
      <c r="H463" s="4">
        <v>7.1413888888999999</v>
      </c>
      <c r="I463" s="4">
        <v>-73.118333332999995</v>
      </c>
      <c r="J463" s="4">
        <v>1013</v>
      </c>
      <c r="K463" s="6">
        <v>43374</v>
      </c>
      <c r="L463" s="6">
        <v>43404</v>
      </c>
      <c r="M463" s="6">
        <f t="shared" si="54"/>
        <v>43388</v>
      </c>
      <c r="N463" s="4">
        <f t="shared" si="56"/>
        <v>2018</v>
      </c>
      <c r="O463" s="4">
        <f t="shared" si="60"/>
        <v>10</v>
      </c>
      <c r="P463" s="7">
        <f t="shared" si="61"/>
        <v>30</v>
      </c>
      <c r="Q463" s="8">
        <v>189.68670768503443</v>
      </c>
      <c r="R463" s="9" t="s">
        <v>848</v>
      </c>
      <c r="S463" s="4" t="s">
        <v>844</v>
      </c>
      <c r="T463" s="10"/>
      <c r="U463" s="10"/>
      <c r="V463" s="10"/>
      <c r="W463" s="10"/>
      <c r="X463" s="10"/>
    </row>
    <row r="464" spans="1:24" s="11" customFormat="1" x14ac:dyDescent="0.3">
      <c r="A464" s="4" t="str">
        <f t="shared" si="63"/>
        <v>Bucaramanga_201811</v>
      </c>
      <c r="B464" s="4" t="s">
        <v>863</v>
      </c>
      <c r="C464" s="4" t="str">
        <f t="shared" si="62"/>
        <v>BUC_01_201811</v>
      </c>
      <c r="D464" s="4" t="s">
        <v>809</v>
      </c>
      <c r="E464" s="5">
        <v>-55</v>
      </c>
      <c r="F464" s="5">
        <v>-8.3800000000000008</v>
      </c>
      <c r="G464" s="4"/>
      <c r="H464" s="4">
        <v>7.1413888888999999</v>
      </c>
      <c r="I464" s="4">
        <v>-73.118333332999995</v>
      </c>
      <c r="J464" s="4">
        <v>1013</v>
      </c>
      <c r="K464" s="6">
        <v>43405</v>
      </c>
      <c r="L464" s="6">
        <v>43434</v>
      </c>
      <c r="M464" s="6">
        <f t="shared" si="54"/>
        <v>43419</v>
      </c>
      <c r="N464" s="4">
        <f t="shared" si="56"/>
        <v>2018</v>
      </c>
      <c r="O464" s="4">
        <f t="shared" si="60"/>
        <v>11</v>
      </c>
      <c r="P464" s="7">
        <f t="shared" si="61"/>
        <v>29</v>
      </c>
      <c r="Q464" s="8">
        <v>118.22938629683654</v>
      </c>
      <c r="R464" s="9" t="s">
        <v>860</v>
      </c>
      <c r="S464" s="4" t="s">
        <v>844</v>
      </c>
      <c r="T464" s="10"/>
      <c r="U464" s="10"/>
      <c r="V464" s="10"/>
      <c r="W464" s="10"/>
      <c r="X464" s="10"/>
    </row>
    <row r="465" spans="1:24" s="11" customFormat="1" x14ac:dyDescent="0.3">
      <c r="A465" s="4" t="str">
        <f t="shared" si="63"/>
        <v>Bucaramanga_201812</v>
      </c>
      <c r="B465" s="4" t="s">
        <v>864</v>
      </c>
      <c r="C465" s="4" t="str">
        <f t="shared" si="62"/>
        <v>BUC_01_201812</v>
      </c>
      <c r="D465" s="4" t="s">
        <v>809</v>
      </c>
      <c r="E465" s="5">
        <v>-1</v>
      </c>
      <c r="F465" s="5">
        <v>-1.47</v>
      </c>
      <c r="G465" s="4"/>
      <c r="H465" s="4">
        <v>7.1413888888999999</v>
      </c>
      <c r="I465" s="4">
        <v>-73.118333332999995</v>
      </c>
      <c r="J465" s="4">
        <v>1013</v>
      </c>
      <c r="K465" s="6">
        <v>43435</v>
      </c>
      <c r="L465" s="6">
        <v>43465</v>
      </c>
      <c r="M465" s="6">
        <f t="shared" si="54"/>
        <v>43449</v>
      </c>
      <c r="N465" s="4">
        <f t="shared" si="56"/>
        <v>2018</v>
      </c>
      <c r="O465" s="4">
        <f t="shared" si="60"/>
        <v>12</v>
      </c>
      <c r="P465" s="7">
        <f t="shared" si="61"/>
        <v>30</v>
      </c>
      <c r="Q465" s="24">
        <v>18.189136353359469</v>
      </c>
      <c r="R465" s="9" t="s">
        <v>848</v>
      </c>
      <c r="S465" s="4" t="s">
        <v>844</v>
      </c>
      <c r="T465" s="10"/>
      <c r="U465" s="10"/>
      <c r="V465" s="10"/>
      <c r="W465" s="10"/>
      <c r="X465" s="10"/>
    </row>
    <row r="466" spans="1:24" s="11" customFormat="1" x14ac:dyDescent="0.3">
      <c r="A466" s="4" t="str">
        <f t="shared" si="63"/>
        <v>Bucaramanga_20192</v>
      </c>
      <c r="B466" s="4" t="s">
        <v>865</v>
      </c>
      <c r="C466" s="4" t="str">
        <f t="shared" si="62"/>
        <v>BUC_01_20192</v>
      </c>
      <c r="D466" s="4" t="s">
        <v>809</v>
      </c>
      <c r="E466" s="5">
        <v>5.4</v>
      </c>
      <c r="F466" s="5">
        <v>0.74</v>
      </c>
      <c r="G466" s="4"/>
      <c r="H466" s="4">
        <v>7.1413888888999999</v>
      </c>
      <c r="I466" s="4">
        <v>-73.118333332999995</v>
      </c>
      <c r="J466" s="4">
        <v>1013</v>
      </c>
      <c r="K466" s="6">
        <v>43497</v>
      </c>
      <c r="L466" s="6">
        <v>43524</v>
      </c>
      <c r="M466" s="6">
        <f t="shared" si="54"/>
        <v>43511</v>
      </c>
      <c r="N466" s="4">
        <f t="shared" si="56"/>
        <v>2019</v>
      </c>
      <c r="O466" s="4">
        <f t="shared" si="60"/>
        <v>2</v>
      </c>
      <c r="P466" s="7">
        <f t="shared" si="61"/>
        <v>27</v>
      </c>
      <c r="Q466" s="24">
        <v>29.232540567899143</v>
      </c>
      <c r="R466" s="9" t="s">
        <v>848</v>
      </c>
      <c r="S466" s="4" t="s">
        <v>844</v>
      </c>
      <c r="T466" s="10"/>
      <c r="U466" s="10"/>
      <c r="V466" s="10"/>
      <c r="W466" s="10"/>
      <c r="X466" s="10"/>
    </row>
    <row r="467" spans="1:24" s="11" customFormat="1" x14ac:dyDescent="0.3">
      <c r="A467" s="4" t="str">
        <f t="shared" si="63"/>
        <v>Bucaramanga_20193</v>
      </c>
      <c r="B467" s="4" t="s">
        <v>866</v>
      </c>
      <c r="C467" s="4" t="str">
        <f t="shared" si="62"/>
        <v>BUC_01_20193</v>
      </c>
      <c r="D467" s="4" t="s">
        <v>809</v>
      </c>
      <c r="E467" s="5">
        <v>-8.9</v>
      </c>
      <c r="F467" s="5">
        <v>-2.57</v>
      </c>
      <c r="G467" s="4"/>
      <c r="H467" s="4">
        <v>7.1413888888999999</v>
      </c>
      <c r="I467" s="4">
        <v>-73.118333332999995</v>
      </c>
      <c r="J467" s="4">
        <v>1013</v>
      </c>
      <c r="K467" s="6">
        <v>43525</v>
      </c>
      <c r="L467" s="6">
        <v>43555</v>
      </c>
      <c r="M467" s="6">
        <f t="shared" si="54"/>
        <v>43539</v>
      </c>
      <c r="N467" s="4">
        <f t="shared" si="56"/>
        <v>2019</v>
      </c>
      <c r="O467" s="4">
        <f t="shared" si="60"/>
        <v>3</v>
      </c>
      <c r="P467" s="7">
        <f t="shared" si="61"/>
        <v>30</v>
      </c>
      <c r="Q467" s="24">
        <v>18</v>
      </c>
      <c r="R467" s="9" t="s">
        <v>848</v>
      </c>
      <c r="S467" s="4" t="s">
        <v>844</v>
      </c>
      <c r="T467" s="10"/>
      <c r="U467" s="10"/>
      <c r="V467" s="10"/>
      <c r="W467" s="10"/>
      <c r="X467" s="10"/>
    </row>
    <row r="468" spans="1:24" s="11" customFormat="1" x14ac:dyDescent="0.3">
      <c r="A468" s="4" t="str">
        <f t="shared" si="63"/>
        <v>Bucaramanga_20194</v>
      </c>
      <c r="B468" s="4" t="s">
        <v>867</v>
      </c>
      <c r="C468" s="4" t="str">
        <f t="shared" si="62"/>
        <v>BUC_01_20194</v>
      </c>
      <c r="D468" s="4" t="s">
        <v>809</v>
      </c>
      <c r="E468" s="5">
        <v>-31.7</v>
      </c>
      <c r="F468" s="5">
        <v>-5.4</v>
      </c>
      <c r="G468" s="4"/>
      <c r="H468" s="4">
        <v>7.1413888888999999</v>
      </c>
      <c r="I468" s="4">
        <v>-73.118333332999995</v>
      </c>
      <c r="J468" s="4">
        <v>1013</v>
      </c>
      <c r="K468" s="6">
        <v>43556</v>
      </c>
      <c r="L468" s="6">
        <v>43585</v>
      </c>
      <c r="M468" s="6">
        <f t="shared" ref="M468:M490" si="64">K468+14</f>
        <v>43570</v>
      </c>
      <c r="N468" s="4">
        <f t="shared" si="56"/>
        <v>2019</v>
      </c>
      <c r="O468" s="4">
        <f t="shared" si="60"/>
        <v>4</v>
      </c>
      <c r="P468" s="7">
        <f t="shared" si="61"/>
        <v>29</v>
      </c>
      <c r="Q468" s="24">
        <v>139.5</v>
      </c>
      <c r="R468" s="9" t="s">
        <v>848</v>
      </c>
      <c r="S468" s="4" t="s">
        <v>844</v>
      </c>
      <c r="T468" s="10"/>
      <c r="U468" s="10"/>
      <c r="V468" s="10"/>
      <c r="W468" s="10"/>
      <c r="X468" s="10"/>
    </row>
    <row r="469" spans="1:24" s="11" customFormat="1" x14ac:dyDescent="0.3">
      <c r="A469" s="4" t="str">
        <f>D469&amp;"_"&amp;YEAR(M469)&amp;MONTH(M469)&amp;"-"&amp;6</f>
        <v>Bucaramanga_20195-6</v>
      </c>
      <c r="B469" s="4" t="s">
        <v>868</v>
      </c>
      <c r="C469" s="4" t="str">
        <f t="shared" si="62"/>
        <v>BUC_01_20195</v>
      </c>
      <c r="D469" s="4" t="s">
        <v>809</v>
      </c>
      <c r="E469" s="5">
        <v>-79.5</v>
      </c>
      <c r="F469" s="5">
        <v>-11.01</v>
      </c>
      <c r="G469" s="4"/>
      <c r="H469" s="4">
        <v>7.1413888888999999</v>
      </c>
      <c r="I469" s="4">
        <v>-73.118333332999995</v>
      </c>
      <c r="J469" s="4">
        <v>1013</v>
      </c>
      <c r="K469" s="6">
        <v>43586</v>
      </c>
      <c r="L469" s="6">
        <v>43646</v>
      </c>
      <c r="M469" s="6">
        <f t="shared" si="64"/>
        <v>43600</v>
      </c>
      <c r="N469" s="4">
        <f t="shared" ref="N469:N518" si="65">YEAR(M469)</f>
        <v>2019</v>
      </c>
      <c r="O469" s="19" t="s">
        <v>869</v>
      </c>
      <c r="P469" s="7">
        <f t="shared" si="61"/>
        <v>60</v>
      </c>
      <c r="Q469" s="24">
        <v>183.58035476640663</v>
      </c>
      <c r="R469" s="9" t="s">
        <v>870</v>
      </c>
      <c r="S469" s="4" t="s">
        <v>844</v>
      </c>
      <c r="T469" s="10"/>
      <c r="U469" s="10"/>
      <c r="V469" s="10"/>
      <c r="W469" s="10"/>
      <c r="X469" s="10"/>
    </row>
    <row r="470" spans="1:24" s="11" customFormat="1" x14ac:dyDescent="0.3">
      <c r="A470" s="4" t="str">
        <f t="shared" ref="A470:A499" si="66">D470&amp;"_"&amp;YEAR(M470)&amp;MONTH(M470)</f>
        <v>Bucaramanga_20197</v>
      </c>
      <c r="B470" s="4" t="s">
        <v>871</v>
      </c>
      <c r="C470" s="4" t="str">
        <f t="shared" si="62"/>
        <v>BUC_01_20197</v>
      </c>
      <c r="D470" s="4" t="s">
        <v>809</v>
      </c>
      <c r="E470" s="5">
        <v>-35.9</v>
      </c>
      <c r="F470" s="5">
        <v>-5.5</v>
      </c>
      <c r="G470" s="4"/>
      <c r="H470" s="4">
        <v>7.1413888888999999</v>
      </c>
      <c r="I470" s="4">
        <v>-73.118333332999995</v>
      </c>
      <c r="J470" s="4">
        <v>1013</v>
      </c>
      <c r="K470" s="6">
        <v>43647</v>
      </c>
      <c r="L470" s="6">
        <v>43677</v>
      </c>
      <c r="M470" s="6">
        <f t="shared" si="64"/>
        <v>43661</v>
      </c>
      <c r="N470" s="4">
        <f t="shared" si="65"/>
        <v>2019</v>
      </c>
      <c r="O470" s="4">
        <f t="shared" si="60"/>
        <v>7</v>
      </c>
      <c r="P470" s="7">
        <f t="shared" si="61"/>
        <v>30</v>
      </c>
      <c r="Q470" s="24">
        <v>75.400000000000006</v>
      </c>
      <c r="R470" s="9" t="s">
        <v>848</v>
      </c>
      <c r="S470" s="4" t="s">
        <v>844</v>
      </c>
      <c r="T470" s="10"/>
      <c r="U470" s="10"/>
      <c r="V470" s="10"/>
      <c r="W470" s="10"/>
      <c r="X470" s="10"/>
    </row>
    <row r="471" spans="1:24" s="11" customFormat="1" x14ac:dyDescent="0.3">
      <c r="A471" s="4" t="str">
        <f t="shared" si="66"/>
        <v>Bucaramanga_20198</v>
      </c>
      <c r="B471" s="4" t="s">
        <v>872</v>
      </c>
      <c r="C471" s="4" t="str">
        <f t="shared" si="62"/>
        <v>BUC_01_20198</v>
      </c>
      <c r="D471" s="4" t="s">
        <v>809</v>
      </c>
      <c r="E471" s="5">
        <v>-21.9</v>
      </c>
      <c r="F471" s="5">
        <v>-4.08</v>
      </c>
      <c r="G471" s="4"/>
      <c r="H471" s="4">
        <v>7.1413888888999999</v>
      </c>
      <c r="I471" s="4">
        <v>-73.118333332999995</v>
      </c>
      <c r="J471" s="4">
        <v>1013</v>
      </c>
      <c r="K471" s="6">
        <v>43678</v>
      </c>
      <c r="L471" s="6">
        <v>43708</v>
      </c>
      <c r="M471" s="6">
        <f t="shared" si="64"/>
        <v>43692</v>
      </c>
      <c r="N471" s="4">
        <f t="shared" si="65"/>
        <v>2019</v>
      </c>
      <c r="O471" s="4">
        <f t="shared" si="60"/>
        <v>8</v>
      </c>
      <c r="P471" s="7">
        <f t="shared" si="61"/>
        <v>30</v>
      </c>
      <c r="Q471" s="24">
        <v>24.1</v>
      </c>
      <c r="R471" s="9" t="s">
        <v>848</v>
      </c>
      <c r="S471" s="4" t="s">
        <v>844</v>
      </c>
      <c r="T471" s="10"/>
      <c r="U471" s="10"/>
      <c r="V471" s="10"/>
      <c r="W471" s="10"/>
      <c r="X471" s="10"/>
    </row>
    <row r="472" spans="1:24" s="11" customFormat="1" x14ac:dyDescent="0.3">
      <c r="A472" s="4" t="str">
        <f t="shared" si="66"/>
        <v>Bucaramanga_20199</v>
      </c>
      <c r="B472" s="4" t="s">
        <v>873</v>
      </c>
      <c r="C472" s="4" t="str">
        <f t="shared" si="62"/>
        <v>BUC_01_20199</v>
      </c>
      <c r="D472" s="4" t="s">
        <v>809</v>
      </c>
      <c r="E472" s="5">
        <v>-54</v>
      </c>
      <c r="F472" s="5">
        <v>-8.35</v>
      </c>
      <c r="G472" s="4"/>
      <c r="H472" s="4">
        <v>7.1413888888999999</v>
      </c>
      <c r="I472" s="4">
        <v>-73.118333332999995</v>
      </c>
      <c r="J472" s="4">
        <v>1013</v>
      </c>
      <c r="K472" s="6">
        <v>43709</v>
      </c>
      <c r="L472" s="6">
        <v>43738</v>
      </c>
      <c r="M472" s="6">
        <f t="shared" si="64"/>
        <v>43723</v>
      </c>
      <c r="N472" s="4">
        <f t="shared" si="65"/>
        <v>2019</v>
      </c>
      <c r="O472" s="4">
        <f t="shared" si="60"/>
        <v>9</v>
      </c>
      <c r="P472" s="7">
        <f t="shared" si="61"/>
        <v>29</v>
      </c>
      <c r="Q472" s="8">
        <v>73.795924633629838</v>
      </c>
      <c r="R472" s="9" t="s">
        <v>848</v>
      </c>
      <c r="S472" s="4" t="s">
        <v>844</v>
      </c>
      <c r="T472" s="10"/>
      <c r="U472" s="10"/>
      <c r="V472" s="10"/>
      <c r="W472" s="10"/>
      <c r="X472" s="10"/>
    </row>
    <row r="473" spans="1:24" s="11" customFormat="1" x14ac:dyDescent="0.3">
      <c r="A473" s="4" t="str">
        <f t="shared" si="66"/>
        <v>Bucaramanga_201910</v>
      </c>
      <c r="B473" s="4" t="s">
        <v>874</v>
      </c>
      <c r="C473" s="4" t="str">
        <f t="shared" si="62"/>
        <v>BUC_01_201910</v>
      </c>
      <c r="D473" s="4" t="s">
        <v>809</v>
      </c>
      <c r="E473" s="5">
        <v>-51.9</v>
      </c>
      <c r="F473" s="5">
        <v>-8.33</v>
      </c>
      <c r="G473" s="4"/>
      <c r="H473" s="4">
        <v>7.1413888888999999</v>
      </c>
      <c r="I473" s="4">
        <v>-73.118333332999995</v>
      </c>
      <c r="J473" s="4">
        <v>1013</v>
      </c>
      <c r="K473" s="6">
        <v>43739</v>
      </c>
      <c r="L473" s="6">
        <v>43769</v>
      </c>
      <c r="M473" s="6">
        <f t="shared" si="64"/>
        <v>43753</v>
      </c>
      <c r="N473" s="4">
        <f t="shared" si="65"/>
        <v>2019</v>
      </c>
      <c r="O473" s="4">
        <f t="shared" si="60"/>
        <v>10</v>
      </c>
      <c r="P473" s="7">
        <f t="shared" si="61"/>
        <v>30</v>
      </c>
      <c r="Q473" s="8">
        <v>82.500725602737589</v>
      </c>
      <c r="R473" s="9" t="s">
        <v>848</v>
      </c>
      <c r="S473" s="4" t="s">
        <v>844</v>
      </c>
      <c r="T473" s="10"/>
      <c r="U473" s="10"/>
      <c r="V473" s="10"/>
      <c r="W473" s="10"/>
      <c r="X473" s="10"/>
    </row>
    <row r="474" spans="1:24" s="11" customFormat="1" ht="16.2" customHeight="1" x14ac:dyDescent="0.3">
      <c r="A474" s="4" t="str">
        <f t="shared" si="66"/>
        <v>Bucaramanga_201911</v>
      </c>
      <c r="B474" s="4" t="s">
        <v>875</v>
      </c>
      <c r="C474" s="4" t="str">
        <f t="shared" si="62"/>
        <v>BUC_01_201911</v>
      </c>
      <c r="D474" s="4" t="s">
        <v>809</v>
      </c>
      <c r="E474" s="5">
        <v>-31.7</v>
      </c>
      <c r="F474" s="5">
        <v>-6.19</v>
      </c>
      <c r="G474" s="4"/>
      <c r="H474" s="4">
        <v>7.1413888888999999</v>
      </c>
      <c r="I474" s="4">
        <v>-73.118333332999995</v>
      </c>
      <c r="J474" s="4">
        <v>1013</v>
      </c>
      <c r="K474" s="6">
        <v>43770</v>
      </c>
      <c r="L474" s="6">
        <v>43799</v>
      </c>
      <c r="M474" s="6">
        <f t="shared" si="64"/>
        <v>43784</v>
      </c>
      <c r="N474" s="4">
        <f t="shared" si="65"/>
        <v>2019</v>
      </c>
      <c r="O474" s="4">
        <f t="shared" si="60"/>
        <v>11</v>
      </c>
      <c r="P474" s="7">
        <f t="shared" si="61"/>
        <v>29</v>
      </c>
      <c r="Q474" s="8">
        <v>23.9</v>
      </c>
      <c r="R474" s="9" t="s">
        <v>848</v>
      </c>
      <c r="S474" s="4" t="s">
        <v>844</v>
      </c>
      <c r="T474" s="10"/>
      <c r="U474" s="10"/>
      <c r="V474" s="10"/>
      <c r="W474" s="10"/>
      <c r="X474" s="10"/>
    </row>
    <row r="475" spans="1:24" s="11" customFormat="1" x14ac:dyDescent="0.3">
      <c r="A475" s="4" t="str">
        <f t="shared" si="66"/>
        <v>Bucaramanga_201912</v>
      </c>
      <c r="B475" s="4" t="s">
        <v>876</v>
      </c>
      <c r="C475" s="4" t="str">
        <f t="shared" si="62"/>
        <v>BUC_01_201912</v>
      </c>
      <c r="D475" s="4" t="s">
        <v>809</v>
      </c>
      <c r="E475" s="5">
        <v>-16.899999999999999</v>
      </c>
      <c r="F475" s="5">
        <v>-3.4</v>
      </c>
      <c r="G475" s="4"/>
      <c r="H475" s="4">
        <v>7.1413888888999999</v>
      </c>
      <c r="I475" s="4">
        <v>-73.118333332999995</v>
      </c>
      <c r="J475" s="4">
        <v>1013</v>
      </c>
      <c r="K475" s="6">
        <v>43800</v>
      </c>
      <c r="L475" s="6">
        <v>43830</v>
      </c>
      <c r="M475" s="6">
        <f t="shared" si="64"/>
        <v>43814</v>
      </c>
      <c r="N475" s="4">
        <f t="shared" si="65"/>
        <v>2019</v>
      </c>
      <c r="O475" s="4">
        <f t="shared" si="60"/>
        <v>12</v>
      </c>
      <c r="P475" s="7">
        <f t="shared" si="61"/>
        <v>30</v>
      </c>
      <c r="Q475" s="8">
        <v>25.8</v>
      </c>
      <c r="R475" s="9" t="s">
        <v>848</v>
      </c>
      <c r="S475" s="4" t="s">
        <v>844</v>
      </c>
      <c r="T475" s="10"/>
      <c r="U475" s="10"/>
      <c r="V475" s="10"/>
      <c r="W475" s="10"/>
      <c r="X475" s="10"/>
    </row>
    <row r="476" spans="1:24" s="11" customFormat="1" x14ac:dyDescent="0.3">
      <c r="A476" s="4" t="str">
        <f t="shared" si="66"/>
        <v>Bucaramanga_20201</v>
      </c>
      <c r="B476" s="4" t="s">
        <v>877</v>
      </c>
      <c r="C476" s="4" t="str">
        <f t="shared" si="62"/>
        <v>BUC_01_20201</v>
      </c>
      <c r="D476" s="4" t="s">
        <v>809</v>
      </c>
      <c r="E476" s="5">
        <v>1.3</v>
      </c>
      <c r="F476" s="5">
        <v>-1.4</v>
      </c>
      <c r="G476" s="4"/>
      <c r="H476" s="4">
        <v>7.1413888888999999</v>
      </c>
      <c r="I476" s="4">
        <v>-73.118333332999995</v>
      </c>
      <c r="J476" s="4">
        <v>1013</v>
      </c>
      <c r="K476" s="6">
        <v>43831</v>
      </c>
      <c r="L476" s="6">
        <v>43861</v>
      </c>
      <c r="M476" s="6">
        <f t="shared" si="64"/>
        <v>43845</v>
      </c>
      <c r="N476" s="4">
        <f t="shared" si="65"/>
        <v>2020</v>
      </c>
      <c r="O476" s="4">
        <f t="shared" si="60"/>
        <v>1</v>
      </c>
      <c r="P476" s="7">
        <f t="shared" si="61"/>
        <v>30</v>
      </c>
      <c r="Q476" s="8">
        <v>13</v>
      </c>
      <c r="R476" s="9" t="s">
        <v>848</v>
      </c>
      <c r="S476" s="4" t="s">
        <v>844</v>
      </c>
      <c r="T476" s="10"/>
      <c r="U476" s="10"/>
      <c r="V476" s="10"/>
      <c r="W476" s="10"/>
      <c r="X476" s="10"/>
    </row>
    <row r="477" spans="1:24" s="11" customFormat="1" x14ac:dyDescent="0.3">
      <c r="A477" s="4" t="str">
        <f t="shared" si="66"/>
        <v>Bucaramanga_20202</v>
      </c>
      <c r="B477" s="4" t="s">
        <v>878</v>
      </c>
      <c r="C477" s="4" t="str">
        <f t="shared" si="62"/>
        <v>BUC_01_20202</v>
      </c>
      <c r="D477" s="4" t="s">
        <v>809</v>
      </c>
      <c r="E477" s="5">
        <v>5.4</v>
      </c>
      <c r="F477" s="5">
        <v>-0.43</v>
      </c>
      <c r="G477" s="4"/>
      <c r="H477" s="4">
        <v>7.1413888888999999</v>
      </c>
      <c r="I477" s="4">
        <v>-73.118333332999995</v>
      </c>
      <c r="J477" s="4">
        <v>1013</v>
      </c>
      <c r="K477" s="6">
        <v>43862</v>
      </c>
      <c r="L477" s="6">
        <v>43890</v>
      </c>
      <c r="M477" s="6">
        <f t="shared" si="64"/>
        <v>43876</v>
      </c>
      <c r="N477" s="4">
        <f t="shared" si="65"/>
        <v>2020</v>
      </c>
      <c r="O477" s="4">
        <f t="shared" si="60"/>
        <v>2</v>
      </c>
      <c r="P477" s="7">
        <f t="shared" si="61"/>
        <v>28</v>
      </c>
      <c r="Q477" s="8">
        <v>11.6</v>
      </c>
      <c r="R477" s="9" t="s">
        <v>879</v>
      </c>
      <c r="S477" s="4" t="s">
        <v>844</v>
      </c>
      <c r="T477" s="10"/>
      <c r="U477" s="10"/>
      <c r="V477" s="10"/>
      <c r="W477" s="10"/>
      <c r="X477" s="10"/>
    </row>
    <row r="478" spans="1:24" s="11" customFormat="1" x14ac:dyDescent="0.3">
      <c r="A478" s="4" t="str">
        <f t="shared" si="66"/>
        <v>Bucaramanga_20219</v>
      </c>
      <c r="B478" s="4" t="s">
        <v>880</v>
      </c>
      <c r="C478" s="4" t="str">
        <f t="shared" si="62"/>
        <v>BUC_01_20219</v>
      </c>
      <c r="D478" s="4" t="s">
        <v>809</v>
      </c>
      <c r="E478" s="5">
        <v>-43</v>
      </c>
      <c r="F478" s="5">
        <v>-6.25</v>
      </c>
      <c r="G478" s="4"/>
      <c r="H478" s="4">
        <v>7.1413888888999999</v>
      </c>
      <c r="I478" s="4">
        <v>-73.118333332999995</v>
      </c>
      <c r="J478" s="4">
        <v>1013</v>
      </c>
      <c r="K478" s="6">
        <v>44442</v>
      </c>
      <c r="L478" s="6">
        <v>44471</v>
      </c>
      <c r="M478" s="6">
        <f t="shared" si="64"/>
        <v>44456</v>
      </c>
      <c r="N478" s="4">
        <f t="shared" si="65"/>
        <v>2021</v>
      </c>
      <c r="O478" s="4">
        <f t="shared" si="60"/>
        <v>9</v>
      </c>
      <c r="P478" s="7">
        <f t="shared" si="61"/>
        <v>29</v>
      </c>
      <c r="Q478" s="12">
        <v>147.0600406950627</v>
      </c>
      <c r="R478" s="9" t="s">
        <v>848</v>
      </c>
      <c r="S478" s="4" t="s">
        <v>844</v>
      </c>
      <c r="T478" s="10"/>
      <c r="U478" s="10"/>
      <c r="V478" s="10"/>
      <c r="W478" s="10"/>
      <c r="X478" s="10"/>
    </row>
    <row r="479" spans="1:24" s="11" customFormat="1" x14ac:dyDescent="0.3">
      <c r="A479" s="4" t="str">
        <f t="shared" si="66"/>
        <v>Bucaramanga_202110</v>
      </c>
      <c r="B479" s="4" t="s">
        <v>882</v>
      </c>
      <c r="C479" s="4" t="str">
        <f t="shared" si="62"/>
        <v>BUC_01_202110</v>
      </c>
      <c r="D479" s="4" t="s">
        <v>809</v>
      </c>
      <c r="E479" s="5">
        <v>-78.599999999999994</v>
      </c>
      <c r="F479" s="5">
        <v>-11.41</v>
      </c>
      <c r="G479" s="4"/>
      <c r="H479" s="4">
        <v>7.1413888888999999</v>
      </c>
      <c r="I479" s="4">
        <v>-73.118333332999995</v>
      </c>
      <c r="J479" s="4">
        <v>1013</v>
      </c>
      <c r="K479" s="6">
        <f>L478+1</f>
        <v>44472</v>
      </c>
      <c r="L479" s="6">
        <v>44500</v>
      </c>
      <c r="M479" s="6">
        <f t="shared" si="64"/>
        <v>44486</v>
      </c>
      <c r="N479" s="4">
        <f t="shared" si="65"/>
        <v>2021</v>
      </c>
      <c r="O479" s="4">
        <f t="shared" si="60"/>
        <v>10</v>
      </c>
      <c r="P479" s="7">
        <f t="shared" si="61"/>
        <v>28</v>
      </c>
      <c r="Q479" s="12">
        <v>170</v>
      </c>
      <c r="R479" s="9" t="s">
        <v>883</v>
      </c>
      <c r="S479" s="4" t="s">
        <v>844</v>
      </c>
      <c r="T479" s="10"/>
      <c r="U479" s="10"/>
      <c r="V479" s="10"/>
      <c r="W479" s="10"/>
      <c r="X479" s="10"/>
    </row>
    <row r="480" spans="1:24" s="11" customFormat="1" x14ac:dyDescent="0.3">
      <c r="A480" s="4" t="str">
        <f t="shared" si="66"/>
        <v>Bucaramanga_202111</v>
      </c>
      <c r="B480" s="4" t="s">
        <v>884</v>
      </c>
      <c r="C480" s="4" t="str">
        <f t="shared" si="62"/>
        <v>BUC_01_202111</v>
      </c>
      <c r="D480" s="4" t="s">
        <v>809</v>
      </c>
      <c r="E480" s="5">
        <v>-74.7</v>
      </c>
      <c r="F480" s="5">
        <v>-10.8</v>
      </c>
      <c r="G480" s="4"/>
      <c r="H480" s="4">
        <v>7.1413888888999999</v>
      </c>
      <c r="I480" s="4">
        <v>-73.118333332999995</v>
      </c>
      <c r="J480" s="4">
        <v>1013</v>
      </c>
      <c r="K480" s="6">
        <v>44501</v>
      </c>
      <c r="L480" s="6">
        <v>44530</v>
      </c>
      <c r="M480" s="6">
        <f t="shared" si="64"/>
        <v>44515</v>
      </c>
      <c r="N480" s="4">
        <f t="shared" si="65"/>
        <v>2021</v>
      </c>
      <c r="O480" s="4">
        <f t="shared" si="60"/>
        <v>11</v>
      </c>
      <c r="P480" s="7">
        <f t="shared" si="61"/>
        <v>29</v>
      </c>
      <c r="Q480" s="12">
        <v>157.19006725125465</v>
      </c>
      <c r="R480" s="9" t="s">
        <v>848</v>
      </c>
      <c r="S480" s="4" t="s">
        <v>844</v>
      </c>
      <c r="T480" s="10"/>
      <c r="U480" s="10"/>
      <c r="V480" s="10"/>
      <c r="W480" s="10"/>
      <c r="X480" s="10"/>
    </row>
    <row r="481" spans="1:24" s="11" customFormat="1" x14ac:dyDescent="0.3">
      <c r="A481" s="4" t="str">
        <f t="shared" si="66"/>
        <v>Bucaramanga_202112</v>
      </c>
      <c r="B481" s="4" t="s">
        <v>885</v>
      </c>
      <c r="C481" s="4" t="str">
        <f t="shared" si="62"/>
        <v>BUC_01_202112</v>
      </c>
      <c r="D481" s="4" t="s">
        <v>809</v>
      </c>
      <c r="E481" s="5">
        <v>-7.9</v>
      </c>
      <c r="F481" s="5">
        <v>-2.84</v>
      </c>
      <c r="G481" s="4"/>
      <c r="H481" s="4">
        <v>7.1413888888999999</v>
      </c>
      <c r="I481" s="4">
        <v>-73.118333332999995</v>
      </c>
      <c r="J481" s="4">
        <v>1013</v>
      </c>
      <c r="K481" s="6">
        <v>44531</v>
      </c>
      <c r="L481" s="6">
        <v>44563</v>
      </c>
      <c r="M481" s="6">
        <f t="shared" si="64"/>
        <v>44545</v>
      </c>
      <c r="N481" s="4">
        <f t="shared" si="65"/>
        <v>2021</v>
      </c>
      <c r="O481" s="4">
        <f t="shared" ref="O481:O518" si="67">(MONTH(M481))</f>
        <v>12</v>
      </c>
      <c r="P481" s="7">
        <f t="shared" ref="P481:P518" si="68">L481-K481</f>
        <v>32</v>
      </c>
      <c r="Q481" s="12">
        <v>33.200000000000003</v>
      </c>
      <c r="R481" s="9" t="s">
        <v>848</v>
      </c>
      <c r="S481" s="4" t="s">
        <v>844</v>
      </c>
      <c r="T481" s="10"/>
      <c r="U481" s="10"/>
      <c r="V481" s="10"/>
      <c r="W481" s="10"/>
      <c r="X481" s="10"/>
    </row>
    <row r="482" spans="1:24" s="11" customFormat="1" x14ac:dyDescent="0.3">
      <c r="A482" s="4" t="str">
        <f t="shared" si="66"/>
        <v>Bucaramanga_20221</v>
      </c>
      <c r="B482" s="4" t="s">
        <v>886</v>
      </c>
      <c r="C482" s="4" t="str">
        <f t="shared" ref="C482:C501" si="69">"BUC_01_"&amp;YEAR(K482)&amp;""&amp;MONTH(K482)</f>
        <v>BUC_01_20221</v>
      </c>
      <c r="D482" s="4" t="s">
        <v>809</v>
      </c>
      <c r="E482" s="5">
        <v>6.4</v>
      </c>
      <c r="F482" s="5">
        <v>-1.2</v>
      </c>
      <c r="G482" s="4"/>
      <c r="H482" s="4">
        <v>7.1413888888999999</v>
      </c>
      <c r="I482" s="4">
        <v>-73.118333332999995</v>
      </c>
      <c r="J482" s="4">
        <v>1013</v>
      </c>
      <c r="K482" s="6">
        <f>L481+1</f>
        <v>44564</v>
      </c>
      <c r="L482" s="6">
        <v>44592</v>
      </c>
      <c r="M482" s="6">
        <f t="shared" si="64"/>
        <v>44578</v>
      </c>
      <c r="N482" s="4">
        <f t="shared" si="65"/>
        <v>2022</v>
      </c>
      <c r="O482" s="4">
        <f t="shared" si="67"/>
        <v>1</v>
      </c>
      <c r="P482" s="7">
        <f t="shared" si="68"/>
        <v>28</v>
      </c>
      <c r="Q482" s="8">
        <v>14.671072943450435</v>
      </c>
      <c r="R482" s="9" t="s">
        <v>848</v>
      </c>
      <c r="S482" s="4" t="s">
        <v>844</v>
      </c>
      <c r="T482" s="10"/>
      <c r="U482" s="10"/>
      <c r="V482" s="10"/>
      <c r="W482" s="10"/>
      <c r="X482" s="10"/>
    </row>
    <row r="483" spans="1:24" s="11" customFormat="1" x14ac:dyDescent="0.3">
      <c r="A483" s="4" t="str">
        <f t="shared" si="66"/>
        <v>Bucaramanga_20222</v>
      </c>
      <c r="B483" s="4" t="s">
        <v>887</v>
      </c>
      <c r="C483" s="4" t="str">
        <f t="shared" si="69"/>
        <v>BUC_01_20222</v>
      </c>
      <c r="D483" s="4" t="s">
        <v>809</v>
      </c>
      <c r="E483" s="5">
        <v>-3.5</v>
      </c>
      <c r="F483" s="5">
        <v>-2.2200000000000002</v>
      </c>
      <c r="G483" s="4"/>
      <c r="H483" s="4">
        <v>7.1413888888999999</v>
      </c>
      <c r="I483" s="4">
        <v>-73.118333332999995</v>
      </c>
      <c r="J483" s="4">
        <v>1013</v>
      </c>
      <c r="K483" s="6">
        <f t="shared" ref="K483:K500" si="70">L482+1</f>
        <v>44593</v>
      </c>
      <c r="L483" s="6">
        <v>44620</v>
      </c>
      <c r="M483" s="6">
        <f t="shared" si="64"/>
        <v>44607</v>
      </c>
      <c r="N483" s="4">
        <f t="shared" si="65"/>
        <v>2022</v>
      </c>
      <c r="O483" s="4">
        <f t="shared" si="67"/>
        <v>2</v>
      </c>
      <c r="P483" s="7">
        <f t="shared" si="68"/>
        <v>27</v>
      </c>
      <c r="Q483" s="8">
        <v>14.671072943450435</v>
      </c>
      <c r="R483" s="9" t="s">
        <v>848</v>
      </c>
      <c r="S483" s="4" t="s">
        <v>844</v>
      </c>
      <c r="T483" s="10"/>
      <c r="U483" s="10"/>
      <c r="V483" s="10"/>
      <c r="W483" s="10"/>
      <c r="X483" s="10"/>
    </row>
    <row r="484" spans="1:24" s="11" customFormat="1" x14ac:dyDescent="0.3">
      <c r="A484" s="4" t="str">
        <f t="shared" si="66"/>
        <v>Bucaramanga_20223</v>
      </c>
      <c r="B484" s="4" t="s">
        <v>888</v>
      </c>
      <c r="C484" s="4" t="str">
        <f t="shared" si="69"/>
        <v>BUC_01_20223</v>
      </c>
      <c r="D484" s="4" t="s">
        <v>809</v>
      </c>
      <c r="E484" s="5">
        <v>-26.7</v>
      </c>
      <c r="F484" s="5">
        <v>-4.33</v>
      </c>
      <c r="G484" s="4"/>
      <c r="H484" s="4">
        <v>7.1413888888999999</v>
      </c>
      <c r="I484" s="4">
        <v>-73.118333332999995</v>
      </c>
      <c r="J484" s="4">
        <v>1013</v>
      </c>
      <c r="K484" s="6">
        <f t="shared" si="70"/>
        <v>44621</v>
      </c>
      <c r="L484" s="6">
        <f>K484+30</f>
        <v>44651</v>
      </c>
      <c r="M484" s="6">
        <f t="shared" si="64"/>
        <v>44635</v>
      </c>
      <c r="N484" s="4">
        <f t="shared" si="65"/>
        <v>2022</v>
      </c>
      <c r="O484" s="4">
        <f t="shared" si="67"/>
        <v>3</v>
      </c>
      <c r="P484" s="7">
        <f t="shared" si="68"/>
        <v>30</v>
      </c>
      <c r="Q484" s="8">
        <v>13.836735868805601</v>
      </c>
      <c r="R484" s="9"/>
      <c r="S484" s="4" t="s">
        <v>844</v>
      </c>
      <c r="T484" s="10"/>
      <c r="U484" s="10"/>
      <c r="V484" s="10"/>
      <c r="W484" s="10"/>
      <c r="X484" s="10"/>
    </row>
    <row r="485" spans="1:24" s="11" customFormat="1" ht="16.5" customHeight="1" x14ac:dyDescent="0.3">
      <c r="A485" s="4" t="str">
        <f t="shared" si="66"/>
        <v>Bucaramanga_20224</v>
      </c>
      <c r="B485" s="4" t="s">
        <v>889</v>
      </c>
      <c r="C485" s="4" t="str">
        <f t="shared" si="69"/>
        <v>BUC_01_20224</v>
      </c>
      <c r="D485" s="4" t="s">
        <v>809</v>
      </c>
      <c r="E485" s="5">
        <v>-77.8</v>
      </c>
      <c r="F485" s="5">
        <v>-11.03</v>
      </c>
      <c r="G485" s="4"/>
      <c r="H485" s="4">
        <v>7.1413888888999999</v>
      </c>
      <c r="I485" s="4">
        <v>-73.118333332999995</v>
      </c>
      <c r="J485" s="4">
        <v>1013</v>
      </c>
      <c r="K485" s="6">
        <f t="shared" si="70"/>
        <v>44652</v>
      </c>
      <c r="L485" s="6">
        <v>44681</v>
      </c>
      <c r="M485" s="6">
        <f t="shared" si="64"/>
        <v>44666</v>
      </c>
      <c r="N485" s="4">
        <f t="shared" si="65"/>
        <v>2022</v>
      </c>
      <c r="O485" s="4">
        <f t="shared" si="67"/>
        <v>4</v>
      </c>
      <c r="P485" s="7">
        <f t="shared" si="68"/>
        <v>29</v>
      </c>
      <c r="Q485" s="8">
        <v>146.16270283949572</v>
      </c>
      <c r="R485" s="9"/>
      <c r="S485" s="4" t="s">
        <v>844</v>
      </c>
      <c r="T485" s="10"/>
      <c r="U485" s="10"/>
      <c r="V485" s="10"/>
      <c r="W485" s="10"/>
      <c r="X485" s="10"/>
    </row>
    <row r="486" spans="1:24" s="11" customFormat="1" x14ac:dyDescent="0.3">
      <c r="A486" s="4" t="str">
        <f t="shared" si="66"/>
        <v>Bucaramanga_20225</v>
      </c>
      <c r="B486" s="4" t="s">
        <v>890</v>
      </c>
      <c r="C486" s="4" t="str">
        <f t="shared" si="69"/>
        <v>BUC_01_20225</v>
      </c>
      <c r="D486" s="4" t="s">
        <v>809</v>
      </c>
      <c r="E486" s="5">
        <v>-78.2</v>
      </c>
      <c r="F486" s="5">
        <v>-10.87</v>
      </c>
      <c r="G486" s="4"/>
      <c r="H486" s="4">
        <v>7.1413888888999999</v>
      </c>
      <c r="I486" s="4">
        <v>-73.118333332999995</v>
      </c>
      <c r="J486" s="4">
        <v>1013</v>
      </c>
      <c r="K486" s="6">
        <f t="shared" si="70"/>
        <v>44682</v>
      </c>
      <c r="L486" s="6">
        <v>44712</v>
      </c>
      <c r="M486" s="6">
        <f t="shared" si="64"/>
        <v>44696</v>
      </c>
      <c r="N486" s="4">
        <f t="shared" si="65"/>
        <v>2022</v>
      </c>
      <c r="O486" s="4">
        <f t="shared" si="67"/>
        <v>5</v>
      </c>
      <c r="P486" s="7">
        <f t="shared" si="68"/>
        <v>30</v>
      </c>
      <c r="Q486" s="8">
        <v>142</v>
      </c>
      <c r="R486" s="9"/>
      <c r="S486" s="4" t="s">
        <v>844</v>
      </c>
      <c r="T486" s="10"/>
      <c r="U486" s="10"/>
      <c r="V486" s="10"/>
      <c r="W486" s="10"/>
      <c r="X486" s="10"/>
    </row>
    <row r="487" spans="1:24" s="11" customFormat="1" x14ac:dyDescent="0.3">
      <c r="A487" s="4" t="str">
        <f t="shared" si="66"/>
        <v>Bucaramanga_20226</v>
      </c>
      <c r="B487" s="4" t="s">
        <v>891</v>
      </c>
      <c r="C487" s="4" t="str">
        <f t="shared" si="69"/>
        <v>BUC_01_20226</v>
      </c>
      <c r="D487" s="4" t="s">
        <v>809</v>
      </c>
      <c r="E487" s="5">
        <v>-91.4</v>
      </c>
      <c r="F487" s="5">
        <v>-12.46</v>
      </c>
      <c r="G487" s="4"/>
      <c r="H487" s="4">
        <v>7.1413888888999999</v>
      </c>
      <c r="I487" s="4">
        <v>-73.118333332999995</v>
      </c>
      <c r="J487" s="4">
        <v>1013</v>
      </c>
      <c r="K487" s="6">
        <f t="shared" si="70"/>
        <v>44713</v>
      </c>
      <c r="L487" s="6">
        <f>K487+30</f>
        <v>44743</v>
      </c>
      <c r="M487" s="6">
        <f t="shared" si="64"/>
        <v>44727</v>
      </c>
      <c r="N487" s="4">
        <f t="shared" si="65"/>
        <v>2022</v>
      </c>
      <c r="O487" s="4">
        <f t="shared" si="67"/>
        <v>6</v>
      </c>
      <c r="P487" s="7">
        <f t="shared" si="68"/>
        <v>30</v>
      </c>
      <c r="Q487" s="8">
        <v>141.12174926557086</v>
      </c>
      <c r="R487" s="9"/>
      <c r="S487" s="4" t="s">
        <v>844</v>
      </c>
      <c r="T487" s="10"/>
      <c r="U487" s="10"/>
      <c r="V487" s="10"/>
      <c r="W487" s="10"/>
      <c r="X487" s="10"/>
    </row>
    <row r="488" spans="1:24" s="11" customFormat="1" x14ac:dyDescent="0.3">
      <c r="A488" s="4" t="str">
        <f t="shared" si="66"/>
        <v>Bucaramanga_20227</v>
      </c>
      <c r="B488" s="4" t="s">
        <v>892</v>
      </c>
      <c r="C488" s="4" t="str">
        <f t="shared" si="69"/>
        <v>BUC_01_20227</v>
      </c>
      <c r="D488" s="4" t="s">
        <v>809</v>
      </c>
      <c r="E488" s="5">
        <v>-64.900000000000006</v>
      </c>
      <c r="F488" s="5">
        <v>-9.19</v>
      </c>
      <c r="G488" s="4"/>
      <c r="H488" s="4">
        <v>7.1413888888999999</v>
      </c>
      <c r="I488" s="4">
        <v>-73.118333332999995</v>
      </c>
      <c r="J488" s="4">
        <v>1013</v>
      </c>
      <c r="K488" s="6">
        <f t="shared" si="70"/>
        <v>44744</v>
      </c>
      <c r="L488" s="6">
        <f>K488+30</f>
        <v>44774</v>
      </c>
      <c r="M488" s="6">
        <f t="shared" si="64"/>
        <v>44758</v>
      </c>
      <c r="N488" s="4">
        <f t="shared" si="65"/>
        <v>2022</v>
      </c>
      <c r="O488" s="4">
        <f t="shared" si="67"/>
        <v>7</v>
      </c>
      <c r="P488" s="7">
        <f t="shared" si="68"/>
        <v>30</v>
      </c>
      <c r="Q488" s="8">
        <v>122.95756371653698</v>
      </c>
      <c r="R488" s="9"/>
      <c r="S488" s="4" t="s">
        <v>844</v>
      </c>
      <c r="T488" s="10"/>
      <c r="U488" s="10"/>
      <c r="V488" s="10"/>
      <c r="W488" s="10"/>
      <c r="X488" s="10"/>
    </row>
    <row r="489" spans="1:24" s="11" customFormat="1" x14ac:dyDescent="0.3">
      <c r="A489" s="4" t="str">
        <f t="shared" si="66"/>
        <v>Bucaramanga_20228</v>
      </c>
      <c r="B489" s="4" t="s">
        <v>893</v>
      </c>
      <c r="C489" s="4" t="str">
        <f t="shared" si="69"/>
        <v>BUC_01_20228</v>
      </c>
      <c r="D489" s="4" t="s">
        <v>809</v>
      </c>
      <c r="E489" s="5">
        <v>-51</v>
      </c>
      <c r="F489" s="5">
        <v>-7.71</v>
      </c>
      <c r="G489" s="4"/>
      <c r="H489" s="4">
        <v>7.1413888888999999</v>
      </c>
      <c r="I489" s="4">
        <v>-73.118333332999995</v>
      </c>
      <c r="J489" s="4">
        <v>1013</v>
      </c>
      <c r="K489" s="6">
        <f t="shared" si="70"/>
        <v>44775</v>
      </c>
      <c r="L489" s="6">
        <f>K489+29</f>
        <v>44804</v>
      </c>
      <c r="M489" s="6">
        <f t="shared" si="64"/>
        <v>44789</v>
      </c>
      <c r="N489" s="4">
        <f t="shared" si="65"/>
        <v>2022</v>
      </c>
      <c r="O489" s="4">
        <f t="shared" si="67"/>
        <v>8</v>
      </c>
      <c r="P489" s="7">
        <f t="shared" si="68"/>
        <v>29</v>
      </c>
      <c r="Q489" s="8">
        <v>83.834702534002489</v>
      </c>
      <c r="R489" s="9"/>
      <c r="S489" s="4" t="s">
        <v>844</v>
      </c>
      <c r="T489" s="10"/>
      <c r="U489" s="10"/>
      <c r="V489" s="10"/>
      <c r="W489" s="10"/>
      <c r="X489" s="10"/>
    </row>
    <row r="490" spans="1:24" s="11" customFormat="1" x14ac:dyDescent="0.3">
      <c r="A490" s="4" t="str">
        <f t="shared" si="66"/>
        <v>Bucaramanga_20229</v>
      </c>
      <c r="B490" s="4" t="s">
        <v>894</v>
      </c>
      <c r="C490" s="4" t="str">
        <f t="shared" si="69"/>
        <v>BUC_01_20229</v>
      </c>
      <c r="D490" s="4" t="s">
        <v>809</v>
      </c>
      <c r="E490" s="5">
        <v>-54</v>
      </c>
      <c r="F490" s="5">
        <v>-7.75</v>
      </c>
      <c r="G490" s="4"/>
      <c r="H490" s="4">
        <v>7.1413888888999999</v>
      </c>
      <c r="I490" s="4">
        <v>-73.118333332999995</v>
      </c>
      <c r="J490" s="4">
        <v>1013</v>
      </c>
      <c r="K490" s="6">
        <f t="shared" si="70"/>
        <v>44805</v>
      </c>
      <c r="L490" s="6">
        <f>K490+29</f>
        <v>44834</v>
      </c>
      <c r="M490" s="6">
        <f t="shared" si="64"/>
        <v>44819</v>
      </c>
      <c r="N490" s="4">
        <f t="shared" si="65"/>
        <v>2022</v>
      </c>
      <c r="O490" s="4">
        <f t="shared" si="67"/>
        <v>9</v>
      </c>
      <c r="P490" s="7">
        <f t="shared" si="68"/>
        <v>29</v>
      </c>
      <c r="Q490" s="8">
        <v>78.245722365068985</v>
      </c>
      <c r="R490" s="9"/>
      <c r="S490" s="4" t="s">
        <v>844</v>
      </c>
      <c r="T490" s="10"/>
      <c r="U490" s="10"/>
      <c r="V490" s="10"/>
      <c r="W490" s="10"/>
      <c r="X490" s="10"/>
    </row>
    <row r="491" spans="1:24" s="11" customFormat="1" x14ac:dyDescent="0.3">
      <c r="A491" s="4" t="str">
        <f t="shared" si="66"/>
        <v>Bucaramanga_202210</v>
      </c>
      <c r="B491" s="4" t="s">
        <v>895</v>
      </c>
      <c r="C491" s="4" t="str">
        <f t="shared" si="69"/>
        <v>BUC_01_202210</v>
      </c>
      <c r="D491" s="4" t="s">
        <v>809</v>
      </c>
      <c r="E491" s="5">
        <v>-63.1</v>
      </c>
      <c r="F491" s="5">
        <v>-9.6</v>
      </c>
      <c r="G491" s="4"/>
      <c r="H491" s="4">
        <v>7.1413888888999999</v>
      </c>
      <c r="I491" s="4">
        <v>-73.118333332999995</v>
      </c>
      <c r="J491" s="4">
        <v>1013</v>
      </c>
      <c r="K491" s="6">
        <f t="shared" si="70"/>
        <v>44835</v>
      </c>
      <c r="L491" s="6">
        <f>K491+30</f>
        <v>44865</v>
      </c>
      <c r="M491" s="6">
        <f>K491+14</f>
        <v>44849</v>
      </c>
      <c r="N491" s="4">
        <f t="shared" si="65"/>
        <v>2022</v>
      </c>
      <c r="O491" s="4">
        <f t="shared" si="67"/>
        <v>10</v>
      </c>
      <c r="P491" s="7">
        <f t="shared" si="68"/>
        <v>30</v>
      </c>
      <c r="Q491" s="8">
        <v>22.3</v>
      </c>
      <c r="R491" s="9"/>
      <c r="S491" s="4" t="s">
        <v>844</v>
      </c>
      <c r="T491" s="10"/>
      <c r="U491" s="10"/>
      <c r="V491" s="10"/>
      <c r="W491" s="10"/>
      <c r="X491" s="10"/>
    </row>
    <row r="492" spans="1:24" s="11" customFormat="1" x14ac:dyDescent="0.3">
      <c r="A492" s="4" t="str">
        <f t="shared" si="66"/>
        <v>Bucaramanga_20231</v>
      </c>
      <c r="B492" s="4" t="s">
        <v>896</v>
      </c>
      <c r="C492" s="4" t="str">
        <f t="shared" si="69"/>
        <v>BUC_01_20231</v>
      </c>
      <c r="D492" s="4" t="s">
        <v>809</v>
      </c>
      <c r="E492" s="5">
        <v>-34.5</v>
      </c>
      <c r="F492" s="5">
        <v>-5.98</v>
      </c>
      <c r="G492" s="4"/>
      <c r="H492" s="4">
        <v>7.1413888888999999</v>
      </c>
      <c r="I492" s="4">
        <v>-73.118333332999995</v>
      </c>
      <c r="J492" s="4">
        <v>1013</v>
      </c>
      <c r="K492" s="6">
        <v>44927</v>
      </c>
      <c r="L492" s="6">
        <f>K492+30</f>
        <v>44957</v>
      </c>
      <c r="M492" s="6">
        <f t="shared" ref="M492:M511" si="71">K492+14</f>
        <v>44941</v>
      </c>
      <c r="N492" s="4">
        <f t="shared" si="65"/>
        <v>2023</v>
      </c>
      <c r="O492" s="4">
        <f t="shared" si="67"/>
        <v>1</v>
      </c>
      <c r="P492" s="7">
        <f t="shared" si="68"/>
        <v>30</v>
      </c>
      <c r="Q492" s="15">
        <v>104.79337816750311</v>
      </c>
      <c r="R492" s="9"/>
      <c r="S492" s="4" t="s">
        <v>844</v>
      </c>
      <c r="T492" s="10"/>
      <c r="U492" s="10"/>
      <c r="V492" s="10"/>
      <c r="W492" s="10"/>
      <c r="X492" s="10"/>
    </row>
    <row r="493" spans="1:24" s="11" customFormat="1" x14ac:dyDescent="0.3">
      <c r="A493" s="4" t="str">
        <f t="shared" si="66"/>
        <v>Bucaramanga_20232</v>
      </c>
      <c r="B493" s="4" t="s">
        <v>897</v>
      </c>
      <c r="C493" s="4" t="str">
        <f t="shared" si="69"/>
        <v>BUC_01_20232</v>
      </c>
      <c r="D493" s="4" t="s">
        <v>809</v>
      </c>
      <c r="E493" s="5">
        <v>-12.4</v>
      </c>
      <c r="F493" s="5">
        <v>-3.17</v>
      </c>
      <c r="G493" s="4"/>
      <c r="H493" s="4">
        <v>7.1413888888999999</v>
      </c>
      <c r="I493" s="4">
        <v>-73.118333332999995</v>
      </c>
      <c r="J493" s="4">
        <v>1013</v>
      </c>
      <c r="K493" s="6">
        <f t="shared" si="70"/>
        <v>44958</v>
      </c>
      <c r="L493" s="6">
        <f>K493+27</f>
        <v>44985</v>
      </c>
      <c r="M493" s="6">
        <f t="shared" si="71"/>
        <v>44972</v>
      </c>
      <c r="N493" s="4">
        <f t="shared" si="65"/>
        <v>2023</v>
      </c>
      <c r="O493" s="4">
        <f t="shared" si="67"/>
        <v>2</v>
      </c>
      <c r="P493" s="7">
        <f t="shared" si="68"/>
        <v>27</v>
      </c>
      <c r="Q493" s="15">
        <v>69.862252111668738</v>
      </c>
      <c r="R493" s="9"/>
      <c r="S493" s="4" t="s">
        <v>844</v>
      </c>
      <c r="T493" s="10"/>
      <c r="U493" s="10"/>
      <c r="V493" s="10"/>
      <c r="W493" s="10"/>
      <c r="X493" s="10"/>
    </row>
    <row r="494" spans="1:24" s="11" customFormat="1" x14ac:dyDescent="0.3">
      <c r="A494" s="4" t="str">
        <f t="shared" si="66"/>
        <v>Bucaramanga_20233</v>
      </c>
      <c r="B494" s="4" t="s">
        <v>898</v>
      </c>
      <c r="C494" s="4" t="str">
        <f t="shared" si="69"/>
        <v>BUC_01_20233</v>
      </c>
      <c r="D494" s="4" t="s">
        <v>809</v>
      </c>
      <c r="E494" s="5">
        <v>-11.7</v>
      </c>
      <c r="F494" s="5">
        <v>-2.94</v>
      </c>
      <c r="G494" s="4"/>
      <c r="H494" s="4">
        <v>7.1413888888999999</v>
      </c>
      <c r="I494" s="4">
        <v>-73.118333332999995</v>
      </c>
      <c r="J494" s="4">
        <v>1013</v>
      </c>
      <c r="K494" s="6">
        <f t="shared" si="70"/>
        <v>44986</v>
      </c>
      <c r="L494" s="6">
        <f>K494+30</f>
        <v>45016</v>
      </c>
      <c r="M494" s="6">
        <f t="shared" si="71"/>
        <v>45000</v>
      </c>
      <c r="N494" s="4">
        <f t="shared" si="65"/>
        <v>2023</v>
      </c>
      <c r="O494" s="4">
        <f t="shared" si="67"/>
        <v>3</v>
      </c>
      <c r="P494" s="7">
        <f t="shared" si="68"/>
        <v>30</v>
      </c>
      <c r="Q494" s="15">
        <v>30.2</v>
      </c>
      <c r="R494" s="9"/>
      <c r="S494" s="4" t="s">
        <v>844</v>
      </c>
      <c r="T494" s="10"/>
      <c r="U494" s="10"/>
      <c r="V494" s="10"/>
      <c r="W494" s="10"/>
      <c r="X494" s="10"/>
    </row>
    <row r="495" spans="1:24" s="11" customFormat="1" x14ac:dyDescent="0.3">
      <c r="A495" s="4" t="str">
        <f t="shared" si="66"/>
        <v>Bucaramanga_20234</v>
      </c>
      <c r="B495" s="4" t="s">
        <v>899</v>
      </c>
      <c r="C495" s="4" t="str">
        <f t="shared" si="69"/>
        <v>BUC_01_20234</v>
      </c>
      <c r="D495" s="4" t="s">
        <v>809</v>
      </c>
      <c r="E495" s="5">
        <v>-18.8</v>
      </c>
      <c r="F495" s="5">
        <v>-3.63</v>
      </c>
      <c r="G495" s="4"/>
      <c r="H495" s="4">
        <v>7.1413888888999999</v>
      </c>
      <c r="I495" s="4">
        <v>-73.118333332999995</v>
      </c>
      <c r="J495" s="4">
        <v>1013</v>
      </c>
      <c r="K495" s="6">
        <f t="shared" si="70"/>
        <v>45017</v>
      </c>
      <c r="L495" s="6">
        <f>K495+29</f>
        <v>45046</v>
      </c>
      <c r="M495" s="6">
        <f t="shared" si="71"/>
        <v>45031</v>
      </c>
      <c r="N495" s="4">
        <f t="shared" si="65"/>
        <v>2023</v>
      </c>
      <c r="O495" s="4">
        <f t="shared" si="67"/>
        <v>4</v>
      </c>
      <c r="P495" s="7">
        <f t="shared" si="68"/>
        <v>29</v>
      </c>
      <c r="Q495" s="15">
        <v>18.399999999999999</v>
      </c>
      <c r="R495" s="9"/>
      <c r="S495" s="4" t="s">
        <v>844</v>
      </c>
      <c r="T495" s="10"/>
      <c r="U495" s="10"/>
      <c r="V495" s="10"/>
      <c r="W495" s="10"/>
      <c r="X495" s="10"/>
    </row>
    <row r="496" spans="1:24" s="11" customFormat="1" x14ac:dyDescent="0.3">
      <c r="A496" s="4" t="str">
        <f t="shared" si="66"/>
        <v>Bucaramanga_20235</v>
      </c>
      <c r="B496" s="4" t="s">
        <v>900</v>
      </c>
      <c r="C496" s="4" t="str">
        <f t="shared" si="69"/>
        <v>BUC_01_20235</v>
      </c>
      <c r="D496" s="4" t="s">
        <v>809</v>
      </c>
      <c r="E496" s="5">
        <v>-75.5</v>
      </c>
      <c r="F496" s="5">
        <v>-10.54</v>
      </c>
      <c r="G496" s="4"/>
      <c r="H496" s="4">
        <v>7.1413888888999999</v>
      </c>
      <c r="I496" s="4">
        <v>-73.118333332999995</v>
      </c>
      <c r="J496" s="4">
        <v>1013</v>
      </c>
      <c r="K496" s="6">
        <f t="shared" si="70"/>
        <v>45047</v>
      </c>
      <c r="L496" s="6">
        <f>K496+30</f>
        <v>45077</v>
      </c>
      <c r="M496" s="6">
        <f t="shared" si="71"/>
        <v>45061</v>
      </c>
      <c r="N496" s="4">
        <f t="shared" si="65"/>
        <v>2023</v>
      </c>
      <c r="O496" s="4">
        <f t="shared" si="67"/>
        <v>5</v>
      </c>
      <c r="P496" s="7">
        <f t="shared" si="68"/>
        <v>30</v>
      </c>
      <c r="Q496" s="15">
        <v>62.177404379385173</v>
      </c>
      <c r="R496" s="9"/>
      <c r="S496" s="4" t="s">
        <v>844</v>
      </c>
      <c r="T496" s="10"/>
      <c r="U496" s="10"/>
      <c r="V496" s="10"/>
      <c r="W496" s="10"/>
      <c r="X496" s="10"/>
    </row>
    <row r="497" spans="1:24" s="11" customFormat="1" x14ac:dyDescent="0.3">
      <c r="A497" s="4" t="str">
        <f t="shared" si="66"/>
        <v>Bucaramanga_20236</v>
      </c>
      <c r="B497" s="4" t="s">
        <v>901</v>
      </c>
      <c r="C497" s="4" t="str">
        <f t="shared" si="69"/>
        <v>BUC_01_20236</v>
      </c>
      <c r="D497" s="4" t="s">
        <v>809</v>
      </c>
      <c r="E497" s="5">
        <v>-54</v>
      </c>
      <c r="F497" s="5">
        <v>-8.02</v>
      </c>
      <c r="G497" s="4"/>
      <c r="H497" s="4">
        <v>7.1413888888999999</v>
      </c>
      <c r="I497" s="4">
        <v>-73.118333332999995</v>
      </c>
      <c r="J497" s="4">
        <v>1013</v>
      </c>
      <c r="K497" s="6">
        <f t="shared" si="70"/>
        <v>45078</v>
      </c>
      <c r="L497" s="6">
        <f>K497+29</f>
        <v>45107</v>
      </c>
      <c r="M497" s="6">
        <f t="shared" si="71"/>
        <v>45092</v>
      </c>
      <c r="N497" s="4">
        <f t="shared" si="65"/>
        <v>2023</v>
      </c>
      <c r="O497" s="4">
        <f t="shared" si="67"/>
        <v>6</v>
      </c>
      <c r="P497" s="7">
        <f t="shared" si="68"/>
        <v>29</v>
      </c>
      <c r="Q497" s="15">
        <v>88.725060181819302</v>
      </c>
      <c r="R497" s="9"/>
      <c r="S497" s="4" t="s">
        <v>844</v>
      </c>
      <c r="T497" s="10"/>
      <c r="U497" s="10"/>
      <c r="V497" s="10"/>
      <c r="W497" s="10"/>
      <c r="X497" s="10"/>
    </row>
    <row r="498" spans="1:24" s="11" customFormat="1" x14ac:dyDescent="0.3">
      <c r="A498" s="4" t="str">
        <f t="shared" si="66"/>
        <v>Bucaramanga_20237</v>
      </c>
      <c r="B498" s="4" t="s">
        <v>902</v>
      </c>
      <c r="C498" s="4" t="str">
        <f t="shared" si="69"/>
        <v>BUC_01_20237</v>
      </c>
      <c r="D498" s="4" t="s">
        <v>809</v>
      </c>
      <c r="E498" s="5">
        <v>-29.5</v>
      </c>
      <c r="F498" s="5">
        <v>-4.72</v>
      </c>
      <c r="G498" s="4"/>
      <c r="H498" s="4">
        <v>7.1413888888999999</v>
      </c>
      <c r="I498" s="4">
        <v>-73.118333332999995</v>
      </c>
      <c r="J498" s="4">
        <v>1013</v>
      </c>
      <c r="K498" s="6">
        <f t="shared" si="70"/>
        <v>45108</v>
      </c>
      <c r="L498" s="6">
        <f>K498+30</f>
        <v>45138</v>
      </c>
      <c r="M498" s="6">
        <f t="shared" si="71"/>
        <v>45122</v>
      </c>
      <c r="N498" s="4">
        <f t="shared" si="65"/>
        <v>2023</v>
      </c>
      <c r="O498" s="4">
        <f t="shared" si="67"/>
        <v>7</v>
      </c>
      <c r="P498" s="7">
        <f t="shared" si="68"/>
        <v>30</v>
      </c>
      <c r="Q498" s="15">
        <v>64.273271942735235</v>
      </c>
      <c r="R498" s="26" t="s">
        <v>903</v>
      </c>
      <c r="S498" s="4" t="s">
        <v>844</v>
      </c>
      <c r="T498" s="10"/>
      <c r="U498" s="10"/>
      <c r="V498" s="10"/>
      <c r="W498" s="10"/>
      <c r="X498" s="10"/>
    </row>
    <row r="499" spans="1:24" s="11" customFormat="1" x14ac:dyDescent="0.3">
      <c r="A499" s="4" t="str">
        <f t="shared" si="66"/>
        <v>Bucaramanga_20238</v>
      </c>
      <c r="B499" s="4" t="s">
        <v>904</v>
      </c>
      <c r="C499" s="4" t="str">
        <f t="shared" si="69"/>
        <v>BUC_01_20238</v>
      </c>
      <c r="D499" s="4" t="s">
        <v>809</v>
      </c>
      <c r="E499" s="5">
        <v>-50.7</v>
      </c>
      <c r="F499" s="5">
        <v>-7.69</v>
      </c>
      <c r="G499" s="4"/>
      <c r="H499" s="4">
        <v>7.1413888888999999</v>
      </c>
      <c r="I499" s="4">
        <v>-73.118333332999995</v>
      </c>
      <c r="J499" s="4">
        <v>1013</v>
      </c>
      <c r="K499" s="6">
        <f t="shared" si="70"/>
        <v>45139</v>
      </c>
      <c r="L499" s="6">
        <f>K499+30</f>
        <v>45169</v>
      </c>
      <c r="M499" s="6">
        <f t="shared" si="71"/>
        <v>45153</v>
      </c>
      <c r="N499" s="4">
        <f t="shared" si="65"/>
        <v>2023</v>
      </c>
      <c r="O499" s="4">
        <f t="shared" si="67"/>
        <v>8</v>
      </c>
      <c r="P499" s="7">
        <f t="shared" si="68"/>
        <v>30</v>
      </c>
      <c r="Q499" s="15">
        <v>52.396689083751554</v>
      </c>
      <c r="R499" s="12"/>
      <c r="S499" s="4" t="s">
        <v>844</v>
      </c>
      <c r="T499" s="10"/>
      <c r="U499" s="10"/>
      <c r="V499" s="10"/>
      <c r="W499" s="10"/>
      <c r="X499" s="10"/>
    </row>
    <row r="500" spans="1:24" s="49" customFormat="1" x14ac:dyDescent="0.3">
      <c r="A500" s="4" t="str">
        <f t="shared" ref="A500:A518" si="72">D500&amp;"_"&amp;YEAR(M500)&amp;MONTH(M500)</f>
        <v>Bucaramanga_20239</v>
      </c>
      <c r="B500" s="4" t="s">
        <v>905</v>
      </c>
      <c r="C500" s="4" t="str">
        <f t="shared" si="69"/>
        <v>BUC_01_20239</v>
      </c>
      <c r="D500" s="4" t="s">
        <v>809</v>
      </c>
      <c r="E500" s="5">
        <v>2.7</v>
      </c>
      <c r="F500" s="5">
        <v>7.0000000000000007E-2</v>
      </c>
      <c r="G500" s="4"/>
      <c r="H500" s="4">
        <v>7.1413888888999999</v>
      </c>
      <c r="I500" s="4">
        <v>-73.118333332999995</v>
      </c>
      <c r="J500" s="4">
        <v>1013</v>
      </c>
      <c r="K500" s="6">
        <f t="shared" si="70"/>
        <v>45170</v>
      </c>
      <c r="L500" s="6">
        <f>K500+29</f>
        <v>45199</v>
      </c>
      <c r="M500" s="6">
        <f t="shared" si="71"/>
        <v>45184</v>
      </c>
      <c r="N500" s="4">
        <f t="shared" si="65"/>
        <v>2023</v>
      </c>
      <c r="O500" s="4">
        <f t="shared" si="67"/>
        <v>9</v>
      </c>
      <c r="P500" s="7">
        <f t="shared" si="68"/>
        <v>29</v>
      </c>
      <c r="Q500" s="15">
        <v>14.671072943450435</v>
      </c>
      <c r="R500" s="12"/>
      <c r="S500" s="4" t="s">
        <v>844</v>
      </c>
      <c r="T500" s="10"/>
      <c r="U500" s="10"/>
      <c r="V500" s="10"/>
      <c r="W500" s="10"/>
      <c r="X500" s="10"/>
    </row>
    <row r="501" spans="1:24" s="49" customFormat="1" x14ac:dyDescent="0.3">
      <c r="A501" s="4" t="str">
        <f t="shared" si="72"/>
        <v>Bucaramanga_202310</v>
      </c>
      <c r="B501" s="4" t="s">
        <v>906</v>
      </c>
      <c r="C501" s="4" t="str">
        <f t="shared" si="69"/>
        <v>BUC_01_202310</v>
      </c>
      <c r="D501" s="4" t="s">
        <v>809</v>
      </c>
      <c r="E501" s="5">
        <v>-20.6</v>
      </c>
      <c r="F501" s="5">
        <v>-2.61</v>
      </c>
      <c r="G501" s="4"/>
      <c r="H501" s="4">
        <v>7.1413888888999999</v>
      </c>
      <c r="I501" s="4">
        <v>-73.118333332999995</v>
      </c>
      <c r="J501" s="4">
        <v>1013</v>
      </c>
      <c r="K501" s="6">
        <f>L500+1</f>
        <v>45200</v>
      </c>
      <c r="L501" s="6">
        <f>K501+30</f>
        <v>45230</v>
      </c>
      <c r="M501" s="6">
        <f t="shared" si="71"/>
        <v>45214</v>
      </c>
      <c r="N501" s="4">
        <f t="shared" si="65"/>
        <v>2023</v>
      </c>
      <c r="O501" s="4">
        <f t="shared" si="67"/>
        <v>10</v>
      </c>
      <c r="P501" s="7">
        <f t="shared" si="68"/>
        <v>30</v>
      </c>
      <c r="Q501" s="15">
        <v>17.465563027917185</v>
      </c>
      <c r="R501" s="26" t="s">
        <v>907</v>
      </c>
      <c r="S501" s="4" t="s">
        <v>844</v>
      </c>
      <c r="T501" s="10"/>
      <c r="U501" s="10"/>
      <c r="V501" s="10"/>
      <c r="W501" s="10"/>
      <c r="X501" s="10"/>
    </row>
    <row r="502" spans="1:24" s="49" customFormat="1" x14ac:dyDescent="0.3">
      <c r="A502" s="4" t="str">
        <f t="shared" si="72"/>
        <v>Bucaramanga_202311</v>
      </c>
      <c r="B502" s="4" t="s">
        <v>908</v>
      </c>
      <c r="C502" s="4" t="str">
        <f>"BUC_01_"&amp;YEAR(K502)&amp;""&amp;MONTH(K502)</f>
        <v>BUC_01_202311</v>
      </c>
      <c r="D502" s="4" t="s">
        <v>809</v>
      </c>
      <c r="E502" s="5">
        <v>-53.2</v>
      </c>
      <c r="F502" s="5">
        <v>-8.06</v>
      </c>
      <c r="G502" s="4"/>
      <c r="H502" s="4">
        <v>7.1413888888999999</v>
      </c>
      <c r="I502" s="4">
        <v>-73.118333332999995</v>
      </c>
      <c r="J502" s="4">
        <v>1013</v>
      </c>
      <c r="K502" s="6">
        <v>45231</v>
      </c>
      <c r="L502" s="6">
        <f>K502+29</f>
        <v>45260</v>
      </c>
      <c r="M502" s="6">
        <f t="shared" si="71"/>
        <v>45245</v>
      </c>
      <c r="N502" s="4">
        <f t="shared" si="65"/>
        <v>2023</v>
      </c>
      <c r="O502" s="4">
        <f t="shared" si="67"/>
        <v>11</v>
      </c>
      <c r="P502" s="7">
        <f t="shared" si="68"/>
        <v>29</v>
      </c>
      <c r="Q502" s="15">
        <v>104.79337816750311</v>
      </c>
      <c r="R502" s="26"/>
      <c r="S502" s="4" t="s">
        <v>844</v>
      </c>
      <c r="T502" s="10"/>
      <c r="U502" s="10"/>
      <c r="V502" s="10"/>
      <c r="W502" s="10"/>
      <c r="X502" s="10"/>
    </row>
    <row r="503" spans="1:24" s="49" customFormat="1" x14ac:dyDescent="0.3">
      <c r="A503" s="4" t="str">
        <f t="shared" si="72"/>
        <v>Bucaramanga_202312</v>
      </c>
      <c r="B503" s="4" t="s">
        <v>909</v>
      </c>
      <c r="C503" s="4" t="str">
        <f>"BUC_01_"&amp;YEAR(K503)&amp;""&amp;MONTH(K503)</f>
        <v>BUC_01_202312</v>
      </c>
      <c r="D503" s="4" t="s">
        <v>809</v>
      </c>
      <c r="E503" s="5">
        <v>-7.2</v>
      </c>
      <c r="F503" s="5">
        <v>-2.4</v>
      </c>
      <c r="G503" s="4"/>
      <c r="H503" s="4">
        <v>7.1413888888999999</v>
      </c>
      <c r="I503" s="4">
        <v>-73.118333332999995</v>
      </c>
      <c r="J503" s="4">
        <v>1013</v>
      </c>
      <c r="K503" s="6">
        <v>45261</v>
      </c>
      <c r="L503" s="6">
        <f>K503+30</f>
        <v>45291</v>
      </c>
      <c r="M503" s="6">
        <f t="shared" si="71"/>
        <v>45275</v>
      </c>
      <c r="N503" s="4">
        <f t="shared" si="65"/>
        <v>2023</v>
      </c>
      <c r="O503" s="4">
        <f t="shared" si="67"/>
        <v>12</v>
      </c>
      <c r="P503" s="7">
        <f t="shared" si="68"/>
        <v>30</v>
      </c>
      <c r="Q503" s="15">
        <v>9.0820927745169353</v>
      </c>
      <c r="R503" s="26"/>
      <c r="S503" s="4" t="s">
        <v>844</v>
      </c>
      <c r="T503" s="10"/>
      <c r="U503" s="10"/>
      <c r="V503" s="10"/>
      <c r="W503" s="10"/>
      <c r="X503" s="10"/>
    </row>
    <row r="504" spans="1:24" s="49" customFormat="1" x14ac:dyDescent="0.3">
      <c r="A504" s="4" t="str">
        <f t="shared" si="72"/>
        <v>Bucaramanga_20241</v>
      </c>
      <c r="B504" s="4" t="s">
        <v>910</v>
      </c>
      <c r="C504" s="4" t="str">
        <f>"BUC_01_"&amp;YEAR(K504)&amp;""&amp;MONTH(K504)</f>
        <v>BUC_01_20241</v>
      </c>
      <c r="D504" s="4" t="s">
        <v>809</v>
      </c>
      <c r="E504" s="5">
        <v>3.5</v>
      </c>
      <c r="F504" s="5">
        <v>-1.29</v>
      </c>
      <c r="G504" s="4"/>
      <c r="H504" s="4">
        <v>7.1413888888999999</v>
      </c>
      <c r="I504" s="4">
        <v>-73.118333332999995</v>
      </c>
      <c r="J504" s="4">
        <v>1013</v>
      </c>
      <c r="K504" s="6">
        <f>L503+1</f>
        <v>45292</v>
      </c>
      <c r="L504" s="6">
        <f>K504+30</f>
        <v>45322</v>
      </c>
      <c r="M504" s="6">
        <f t="shared" si="71"/>
        <v>45306</v>
      </c>
      <c r="N504" s="4">
        <f t="shared" si="65"/>
        <v>2024</v>
      </c>
      <c r="O504" s="4">
        <f t="shared" si="67"/>
        <v>1</v>
      </c>
      <c r="P504" s="7">
        <f t="shared" si="68"/>
        <v>30</v>
      </c>
      <c r="Q504" s="8">
        <v>10.8985113294203</v>
      </c>
      <c r="R504" s="26"/>
      <c r="S504" s="4" t="s">
        <v>844</v>
      </c>
      <c r="T504" s="10"/>
      <c r="U504" s="10"/>
      <c r="V504" s="10"/>
      <c r="W504" s="10"/>
      <c r="X504" s="10"/>
    </row>
    <row r="505" spans="1:24" s="49" customFormat="1" x14ac:dyDescent="0.3">
      <c r="A505" s="4" t="str">
        <f t="shared" si="72"/>
        <v>Bucaramanga_20242</v>
      </c>
      <c r="B505" s="4" t="s">
        <v>911</v>
      </c>
      <c r="C505" s="4" t="str">
        <f>"BUC_01_"&amp;YEAR(K505)&amp;""&amp;MONTH(K505)</f>
        <v>BUC_01_20242</v>
      </c>
      <c r="D505" s="4" t="s">
        <v>809</v>
      </c>
      <c r="E505" s="5">
        <v>2.8</v>
      </c>
      <c r="F505" s="5">
        <v>-1.38</v>
      </c>
      <c r="G505" s="4"/>
      <c r="H505" s="4">
        <v>7.1413888888999999</v>
      </c>
      <c r="I505" s="4">
        <v>-73.118333332999995</v>
      </c>
      <c r="J505" s="4">
        <v>1013</v>
      </c>
      <c r="K505" s="6">
        <f t="shared" ref="K505:K518" si="73">L504+1</f>
        <v>45323</v>
      </c>
      <c r="L505" s="6">
        <f>K505+28</f>
        <v>45351</v>
      </c>
      <c r="M505" s="6">
        <f t="shared" si="71"/>
        <v>45337</v>
      </c>
      <c r="N505" s="4">
        <f t="shared" si="65"/>
        <v>2024</v>
      </c>
      <c r="O505" s="4">
        <f t="shared" si="67"/>
        <v>2</v>
      </c>
      <c r="P505" s="7">
        <f t="shared" si="68"/>
        <v>28</v>
      </c>
      <c r="Q505" s="8">
        <v>64.273271942735235</v>
      </c>
      <c r="R505" s="26"/>
      <c r="S505" s="4" t="s">
        <v>844</v>
      </c>
      <c r="T505" s="10"/>
      <c r="U505" s="10"/>
      <c r="V505" s="10"/>
      <c r="W505" s="10"/>
      <c r="X505" s="10"/>
    </row>
    <row r="506" spans="1:24" s="49" customFormat="1" x14ac:dyDescent="0.3">
      <c r="A506" s="4" t="str">
        <f t="shared" si="72"/>
        <v>Bucaramanga_20244</v>
      </c>
      <c r="B506" s="4" t="s">
        <v>913</v>
      </c>
      <c r="C506" s="4" t="str">
        <f t="shared" ref="C506:C512" si="74">"BUC_01_"&amp;YEAR(K506)&amp;""&amp;MONTH(K506)</f>
        <v>BUC_01_20244</v>
      </c>
      <c r="D506" s="4" t="s">
        <v>809</v>
      </c>
      <c r="E506" s="5">
        <v>-44.1</v>
      </c>
      <c r="F506" s="5">
        <v>-7.05</v>
      </c>
      <c r="G506" s="4"/>
      <c r="H506" s="4">
        <v>7.1413888888999999</v>
      </c>
      <c r="I506" s="4">
        <v>-73.118333332999995</v>
      </c>
      <c r="J506" s="4">
        <v>1013</v>
      </c>
      <c r="K506" s="6">
        <v>45383</v>
      </c>
      <c r="L506" s="6">
        <f>K506+30</f>
        <v>45413</v>
      </c>
      <c r="M506" s="6">
        <f t="shared" si="71"/>
        <v>45397</v>
      </c>
      <c r="N506" s="4">
        <f t="shared" si="65"/>
        <v>2024</v>
      </c>
      <c r="O506" s="4">
        <f t="shared" si="67"/>
        <v>4</v>
      </c>
      <c r="P506" s="7">
        <f t="shared" si="68"/>
        <v>30</v>
      </c>
      <c r="Q506" s="8">
        <v>116.66996102648679</v>
      </c>
      <c r="R506" s="26"/>
      <c r="S506" s="4"/>
      <c r="T506" s="10"/>
      <c r="U506" s="10"/>
      <c r="V506" s="10"/>
      <c r="W506" s="10"/>
      <c r="X506" s="10"/>
    </row>
    <row r="507" spans="1:24" s="49" customFormat="1" x14ac:dyDescent="0.3">
      <c r="A507" s="4" t="str">
        <f t="shared" si="72"/>
        <v>Bucaramanga_20245</v>
      </c>
      <c r="B507" s="4" t="s">
        <v>914</v>
      </c>
      <c r="C507" s="4" t="str">
        <f t="shared" si="74"/>
        <v>BUC_01_20245</v>
      </c>
      <c r="D507" s="4" t="s">
        <v>809</v>
      </c>
      <c r="E507" s="5">
        <v>-97.8</v>
      </c>
      <c r="F507" s="5">
        <v>-10.71</v>
      </c>
      <c r="G507" s="4"/>
      <c r="H507" s="4">
        <v>7.1413888888999999</v>
      </c>
      <c r="I507" s="4">
        <v>-73.118333332999995</v>
      </c>
      <c r="J507" s="4">
        <v>1013</v>
      </c>
      <c r="K507" s="6">
        <f t="shared" si="73"/>
        <v>45414</v>
      </c>
      <c r="L507" s="6">
        <f>K507+29</f>
        <v>45443</v>
      </c>
      <c r="M507" s="6">
        <f t="shared" si="71"/>
        <v>45428</v>
      </c>
      <c r="N507" s="4">
        <f t="shared" si="65"/>
        <v>2024</v>
      </c>
      <c r="O507" s="4">
        <f t="shared" si="67"/>
        <v>5</v>
      </c>
      <c r="P507" s="7">
        <f t="shared" si="68"/>
        <v>29</v>
      </c>
      <c r="Q507" s="8">
        <v>94.314040350752791</v>
      </c>
      <c r="R507" s="26" t="s">
        <v>915</v>
      </c>
      <c r="S507" s="4"/>
      <c r="T507" s="10"/>
      <c r="U507" s="10"/>
      <c r="V507" s="10"/>
      <c r="W507" s="10"/>
      <c r="X507" s="10"/>
    </row>
    <row r="508" spans="1:24" s="49" customFormat="1" x14ac:dyDescent="0.3">
      <c r="A508" s="4" t="str">
        <f t="shared" si="72"/>
        <v>Bucaramanga_20246</v>
      </c>
      <c r="B508" s="4" t="s">
        <v>916</v>
      </c>
      <c r="C508" s="4" t="str">
        <f t="shared" si="74"/>
        <v>BUC_01_20246</v>
      </c>
      <c r="D508" s="4" t="s">
        <v>809</v>
      </c>
      <c r="E508" s="5">
        <v>-106.9</v>
      </c>
      <c r="F508" s="5">
        <v>-13.47</v>
      </c>
      <c r="G508" s="4"/>
      <c r="H508" s="4">
        <v>7.1413888888999999</v>
      </c>
      <c r="I508" s="4">
        <v>-73.118333332999995</v>
      </c>
      <c r="J508" s="4">
        <v>1013</v>
      </c>
      <c r="K508" s="6">
        <f t="shared" si="73"/>
        <v>45444</v>
      </c>
      <c r="L508" s="6">
        <f>K508+30</f>
        <v>45474</v>
      </c>
      <c r="M508" s="6">
        <f t="shared" si="71"/>
        <v>45458</v>
      </c>
      <c r="N508" s="4">
        <f t="shared" si="65"/>
        <v>2024</v>
      </c>
      <c r="O508" s="4">
        <f t="shared" si="67"/>
        <v>6</v>
      </c>
      <c r="P508" s="7">
        <f t="shared" si="68"/>
        <v>30</v>
      </c>
      <c r="Q508" s="15">
        <v>158.58731229348803</v>
      </c>
      <c r="R508" s="26"/>
      <c r="S508" s="4"/>
      <c r="T508" s="10"/>
      <c r="U508" s="10"/>
      <c r="V508" s="10"/>
      <c r="W508" s="10"/>
      <c r="X508" s="10"/>
    </row>
    <row r="509" spans="1:24" s="49" customFormat="1" x14ac:dyDescent="0.3">
      <c r="A509" s="4" t="str">
        <f t="shared" si="72"/>
        <v>Bucaramanga_20247</v>
      </c>
      <c r="B509" s="4" t="s">
        <v>917</v>
      </c>
      <c r="C509" s="4" t="str">
        <f t="shared" si="74"/>
        <v>BUC_01_20247</v>
      </c>
      <c r="D509" s="4" t="s">
        <v>809</v>
      </c>
      <c r="E509" s="5">
        <v>-40.5</v>
      </c>
      <c r="F509" s="5">
        <v>-6.2</v>
      </c>
      <c r="G509" s="4"/>
      <c r="H509" s="4">
        <v>7.1413888888999999</v>
      </c>
      <c r="I509" s="4">
        <v>-73.118333332999995</v>
      </c>
      <c r="J509" s="4">
        <v>1013</v>
      </c>
      <c r="K509" s="6">
        <f t="shared" si="73"/>
        <v>45475</v>
      </c>
      <c r="L509" s="6">
        <f>K509+29</f>
        <v>45504</v>
      </c>
      <c r="M509" s="6">
        <f t="shared" si="71"/>
        <v>45489</v>
      </c>
      <c r="N509" s="4">
        <f t="shared" si="65"/>
        <v>2024</v>
      </c>
      <c r="O509" s="4">
        <f t="shared" si="67"/>
        <v>7</v>
      </c>
      <c r="P509" s="7">
        <f t="shared" si="68"/>
        <v>29</v>
      </c>
      <c r="Q509" s="8">
        <v>99.204397998569604</v>
      </c>
      <c r="R509" s="26"/>
      <c r="S509" s="4"/>
      <c r="T509" s="10"/>
      <c r="U509" s="10"/>
      <c r="V509" s="10"/>
      <c r="W509" s="10"/>
      <c r="X509" s="10"/>
    </row>
    <row r="510" spans="1:24" s="49" customFormat="1" x14ac:dyDescent="0.3">
      <c r="A510" s="4" t="str">
        <f t="shared" si="72"/>
        <v>Bucaramanga_20248</v>
      </c>
      <c r="B510" s="4" t="s">
        <v>918</v>
      </c>
      <c r="C510" s="4" t="str">
        <f t="shared" si="74"/>
        <v>BUC_01_20248</v>
      </c>
      <c r="D510" s="4" t="s">
        <v>809</v>
      </c>
      <c r="E510" s="5">
        <v>-25.5</v>
      </c>
      <c r="F510" s="5">
        <v>-4.0199999999999996</v>
      </c>
      <c r="G510" s="4"/>
      <c r="H510" s="4">
        <v>7.1413888888999999</v>
      </c>
      <c r="I510" s="4">
        <v>-73.118333332999995</v>
      </c>
      <c r="J510" s="4">
        <v>1013</v>
      </c>
      <c r="K510" s="6">
        <f t="shared" si="73"/>
        <v>45505</v>
      </c>
      <c r="L510" s="6">
        <f>K510+31</f>
        <v>45536</v>
      </c>
      <c r="M510" s="6">
        <f t="shared" si="71"/>
        <v>45519</v>
      </c>
      <c r="N510" s="4">
        <f t="shared" si="65"/>
        <v>2024</v>
      </c>
      <c r="O510" s="4">
        <f t="shared" si="67"/>
        <v>8</v>
      </c>
      <c r="P510" s="7">
        <f t="shared" si="68"/>
        <v>31</v>
      </c>
      <c r="Q510" s="8">
        <v>24.451788239084056</v>
      </c>
      <c r="R510" s="26"/>
      <c r="S510" s="4"/>
      <c r="T510" s="10"/>
      <c r="U510" s="10"/>
      <c r="V510" s="10"/>
      <c r="W510" s="10"/>
      <c r="X510" s="10"/>
    </row>
    <row r="511" spans="1:24" s="49" customFormat="1" x14ac:dyDescent="0.3">
      <c r="A511" s="4" t="str">
        <f t="shared" si="72"/>
        <v>Bucaramanga_20249</v>
      </c>
      <c r="B511" s="4" t="s">
        <v>919</v>
      </c>
      <c r="C511" s="4" t="str">
        <f t="shared" si="74"/>
        <v>BUC_01_20249</v>
      </c>
      <c r="D511" s="4" t="s">
        <v>809</v>
      </c>
      <c r="E511" s="5">
        <v>-15.4</v>
      </c>
      <c r="F511" s="5">
        <v>-0.89</v>
      </c>
      <c r="G511" s="4"/>
      <c r="H511" s="4">
        <v>7.1413888888999999</v>
      </c>
      <c r="I511" s="4">
        <v>-73.118333332999995</v>
      </c>
      <c r="J511" s="4">
        <v>1013</v>
      </c>
      <c r="K511" s="6">
        <f t="shared" si="73"/>
        <v>45537</v>
      </c>
      <c r="L511" s="6">
        <f>K511+28</f>
        <v>45565</v>
      </c>
      <c r="M511" s="6">
        <f t="shared" si="71"/>
        <v>45551</v>
      </c>
      <c r="N511" s="4">
        <f t="shared" si="65"/>
        <v>2024</v>
      </c>
      <c r="O511" s="4">
        <f t="shared" si="67"/>
        <v>9</v>
      </c>
      <c r="P511" s="7">
        <f t="shared" si="68"/>
        <v>28</v>
      </c>
      <c r="Q511" s="15">
        <v>9.5</v>
      </c>
      <c r="R511" s="26"/>
      <c r="S511" s="4"/>
      <c r="T511" s="10"/>
      <c r="U511" s="10"/>
      <c r="V511" s="10"/>
      <c r="W511" s="10"/>
      <c r="X511" s="10"/>
    </row>
    <row r="512" spans="1:24" s="49" customFormat="1" x14ac:dyDescent="0.3">
      <c r="A512" s="4" t="str">
        <f t="shared" si="72"/>
        <v>Bucaramanga_202410</v>
      </c>
      <c r="B512" s="4" t="s">
        <v>920</v>
      </c>
      <c r="C512" s="4" t="str">
        <f t="shared" si="74"/>
        <v>BUC_01_202410</v>
      </c>
      <c r="D512" s="4" t="s">
        <v>809</v>
      </c>
      <c r="E512" s="5">
        <v>-44</v>
      </c>
      <c r="F512" s="5">
        <v>-7.06</v>
      </c>
      <c r="G512" s="4"/>
      <c r="H512" s="4">
        <v>7.1413888888999999</v>
      </c>
      <c r="I512" s="4">
        <v>-73.118333332999995</v>
      </c>
      <c r="J512" s="4">
        <v>1013</v>
      </c>
      <c r="K512" s="6">
        <f t="shared" si="73"/>
        <v>45566</v>
      </c>
      <c r="L512" s="6">
        <f>K512+30</f>
        <v>45596</v>
      </c>
      <c r="M512" s="6">
        <f>K512+14</f>
        <v>45580</v>
      </c>
      <c r="N512" s="4">
        <f t="shared" si="65"/>
        <v>2024</v>
      </c>
      <c r="O512" s="4">
        <f t="shared" si="67"/>
        <v>10</v>
      </c>
      <c r="P512" s="7">
        <f t="shared" si="68"/>
        <v>30</v>
      </c>
      <c r="Q512" s="8">
        <v>94.314040350752791</v>
      </c>
      <c r="R512" s="26"/>
      <c r="S512" s="4"/>
      <c r="T512" s="10"/>
      <c r="U512" s="10"/>
      <c r="V512" s="10"/>
      <c r="W512" s="10"/>
      <c r="X512" s="10"/>
    </row>
    <row r="513" spans="1:24" s="49" customFormat="1" x14ac:dyDescent="0.3">
      <c r="A513" s="4" t="str">
        <f t="shared" si="72"/>
        <v>Bucaramanga_202411</v>
      </c>
      <c r="B513" s="4" t="s">
        <v>921</v>
      </c>
      <c r="C513" s="4" t="str">
        <f>"BUC_01_"&amp;YEAR(K513)&amp;""&amp;MONTH(K513)</f>
        <v>BUC_01_202411</v>
      </c>
      <c r="D513" s="4" t="s">
        <v>809</v>
      </c>
      <c r="E513" s="5">
        <v>-85.6</v>
      </c>
      <c r="F513" s="5">
        <v>-12.15</v>
      </c>
      <c r="G513" s="4"/>
      <c r="H513" s="4">
        <v>7.1413888888999999</v>
      </c>
      <c r="I513" s="4">
        <v>-73.118333332999995</v>
      </c>
      <c r="J513" s="4">
        <v>1013</v>
      </c>
      <c r="K513" s="6">
        <f t="shared" si="73"/>
        <v>45597</v>
      </c>
      <c r="L513" s="6">
        <f>K513+29</f>
        <v>45626</v>
      </c>
      <c r="M513" s="6">
        <f>K513+14</f>
        <v>45611</v>
      </c>
      <c r="N513" s="4">
        <f t="shared" si="65"/>
        <v>2024</v>
      </c>
      <c r="O513" s="4">
        <f t="shared" si="67"/>
        <v>11</v>
      </c>
      <c r="P513" s="7">
        <f t="shared" si="68"/>
        <v>29</v>
      </c>
      <c r="Q513" s="8">
        <v>160.68317985683808</v>
      </c>
      <c r="R513" s="26"/>
      <c r="S513" s="4"/>
      <c r="T513" s="10"/>
      <c r="U513" s="10"/>
      <c r="V513" s="10"/>
      <c r="W513" s="10"/>
      <c r="X513" s="10"/>
    </row>
    <row r="514" spans="1:24" s="49" customFormat="1" x14ac:dyDescent="0.3">
      <c r="A514" s="4" t="str">
        <f t="shared" si="72"/>
        <v>Bucaramanga_202412</v>
      </c>
      <c r="B514" s="4" t="s">
        <v>922</v>
      </c>
      <c r="C514" s="4" t="str">
        <f>"BUC_01_"&amp;YEAR(K514)&amp;""&amp;MONTH(K514)</f>
        <v>BUC_01_202412</v>
      </c>
      <c r="D514" s="4" t="s">
        <v>809</v>
      </c>
      <c r="E514" s="5">
        <v>1.3</v>
      </c>
      <c r="F514" s="5">
        <v>-1.17</v>
      </c>
      <c r="G514" s="4"/>
      <c r="H514" s="4">
        <v>7.1413888888999999</v>
      </c>
      <c r="I514" s="4">
        <v>-73.118333332999995</v>
      </c>
      <c r="J514" s="4">
        <v>1013</v>
      </c>
      <c r="K514" s="6">
        <f t="shared" si="73"/>
        <v>45627</v>
      </c>
      <c r="L514" s="6">
        <f>K514+32</f>
        <v>45659</v>
      </c>
      <c r="M514" s="6">
        <f>K514+14</f>
        <v>45641</v>
      </c>
      <c r="N514" s="4">
        <f t="shared" si="65"/>
        <v>2024</v>
      </c>
      <c r="O514" s="4">
        <f t="shared" si="67"/>
        <v>12</v>
      </c>
      <c r="P514" s="7">
        <f t="shared" si="68"/>
        <v>32</v>
      </c>
      <c r="Q514" s="8">
        <v>5.2396689083751555</v>
      </c>
      <c r="R514" s="26"/>
      <c r="S514" s="4"/>
      <c r="T514" s="10"/>
      <c r="U514" s="10"/>
      <c r="V514" s="10"/>
      <c r="W514" s="10"/>
      <c r="X514" s="10"/>
    </row>
    <row r="515" spans="1:24" s="49" customFormat="1" x14ac:dyDescent="0.3">
      <c r="A515" s="4" t="str">
        <f t="shared" si="72"/>
        <v>Bucaramanga_20251</v>
      </c>
      <c r="B515" s="4" t="s">
        <v>923</v>
      </c>
      <c r="C515" s="4" t="str">
        <f t="shared" ref="C515:C518" si="75">"BUC_01_"&amp;YEAR(K515)&amp;""&amp;MONTH(K515)</f>
        <v>BUC_01_20251</v>
      </c>
      <c r="D515" s="4" t="s">
        <v>809</v>
      </c>
      <c r="E515" s="5">
        <v>3.3</v>
      </c>
      <c r="F515" s="5">
        <v>0.65</v>
      </c>
      <c r="G515" s="4"/>
      <c r="H515" s="4">
        <v>7.1413888888999999</v>
      </c>
      <c r="I515" s="4">
        <v>-73.118333332999995</v>
      </c>
      <c r="J515" s="4">
        <v>1013</v>
      </c>
      <c r="K515" s="6">
        <f t="shared" si="73"/>
        <v>45660</v>
      </c>
      <c r="L515" s="6">
        <f>K515+28</f>
        <v>45688</v>
      </c>
      <c r="M515" s="6">
        <f t="shared" ref="M515:M518" si="76">K515+14</f>
        <v>45674</v>
      </c>
      <c r="N515" s="4">
        <f t="shared" si="65"/>
        <v>2025</v>
      </c>
      <c r="O515" s="4">
        <f t="shared" si="67"/>
        <v>1</v>
      </c>
      <c r="P515" s="7">
        <f t="shared" si="68"/>
        <v>28</v>
      </c>
      <c r="Q515" s="8">
        <v>1.0479337816750312</v>
      </c>
      <c r="R515" s="26" t="s">
        <v>924</v>
      </c>
      <c r="S515" s="4"/>
      <c r="T515" s="10"/>
      <c r="U515" s="10"/>
      <c r="V515" s="10"/>
      <c r="W515" s="10"/>
      <c r="X515" s="10"/>
    </row>
    <row r="516" spans="1:24" s="49" customFormat="1" x14ac:dyDescent="0.3">
      <c r="A516" s="4" t="str">
        <f t="shared" si="72"/>
        <v>Bucaramanga_20252</v>
      </c>
      <c r="B516" s="4" t="s">
        <v>925</v>
      </c>
      <c r="C516" s="4" t="str">
        <f t="shared" si="75"/>
        <v>BUC_01_20252</v>
      </c>
      <c r="D516" s="4" t="s">
        <v>809</v>
      </c>
      <c r="E516" s="5">
        <v>5.4</v>
      </c>
      <c r="F516" s="5">
        <v>-1.02</v>
      </c>
      <c r="G516" s="4"/>
      <c r="H516" s="4">
        <v>7.1413888888999999</v>
      </c>
      <c r="I516" s="4">
        <v>-73.118333332999995</v>
      </c>
      <c r="J516" s="4">
        <v>1013</v>
      </c>
      <c r="K516" s="6">
        <f t="shared" si="73"/>
        <v>45689</v>
      </c>
      <c r="L516" s="6">
        <f>K516+27</f>
        <v>45716</v>
      </c>
      <c r="M516" s="6">
        <f t="shared" si="76"/>
        <v>45703</v>
      </c>
      <c r="N516" s="4">
        <f t="shared" si="65"/>
        <v>2025</v>
      </c>
      <c r="O516" s="4">
        <f t="shared" si="67"/>
        <v>2</v>
      </c>
      <c r="P516" s="7">
        <f t="shared" si="68"/>
        <v>27</v>
      </c>
      <c r="Q516" s="8">
        <v>22.006609415175653</v>
      </c>
      <c r="R516" s="26"/>
      <c r="S516" s="4"/>
      <c r="T516" s="10"/>
      <c r="U516" s="10"/>
      <c r="V516" s="10"/>
      <c r="W516" s="10"/>
      <c r="X516" s="10"/>
    </row>
    <row r="517" spans="1:24" s="49" customFormat="1" x14ac:dyDescent="0.3">
      <c r="A517" s="4" t="str">
        <f t="shared" si="72"/>
        <v>Bucaramanga_20253</v>
      </c>
      <c r="B517" s="4" t="s">
        <v>926</v>
      </c>
      <c r="C517" s="4" t="str">
        <f t="shared" si="75"/>
        <v>BUC_01_20253</v>
      </c>
      <c r="D517" s="4" t="s">
        <v>809</v>
      </c>
      <c r="E517" s="5">
        <v>12.7</v>
      </c>
      <c r="F517" s="5">
        <v>-0.03</v>
      </c>
      <c r="G517" s="4"/>
      <c r="H517" s="4">
        <v>7.1413888888999999</v>
      </c>
      <c r="I517" s="4">
        <v>-73.118333332999995</v>
      </c>
      <c r="J517" s="4">
        <v>1013</v>
      </c>
      <c r="K517" s="6">
        <f t="shared" si="73"/>
        <v>45717</v>
      </c>
      <c r="L517" s="6">
        <f>K517+30</f>
        <v>45747</v>
      </c>
      <c r="M517" s="6">
        <f t="shared" si="76"/>
        <v>45731</v>
      </c>
      <c r="N517" s="4">
        <f t="shared" si="65"/>
        <v>2025</v>
      </c>
      <c r="O517" s="4">
        <f t="shared" si="67"/>
        <v>3</v>
      </c>
      <c r="P517" s="7">
        <f t="shared" si="68"/>
        <v>30</v>
      </c>
      <c r="Q517" s="8" t="s">
        <v>927</v>
      </c>
      <c r="R517" s="26"/>
      <c r="S517" s="4"/>
      <c r="T517" s="10"/>
      <c r="U517" s="10"/>
      <c r="V517" s="10"/>
      <c r="W517" s="10"/>
      <c r="X517" s="10"/>
    </row>
    <row r="518" spans="1:24" s="49" customFormat="1" x14ac:dyDescent="0.3">
      <c r="A518" s="4" t="str">
        <f t="shared" si="72"/>
        <v>Bucaramanga_20254</v>
      </c>
      <c r="B518" s="4" t="s">
        <v>928</v>
      </c>
      <c r="C518" s="4" t="str">
        <f t="shared" si="75"/>
        <v>BUC_01_20254</v>
      </c>
      <c r="D518" s="4" t="s">
        <v>809</v>
      </c>
      <c r="E518" s="5">
        <v>-58</v>
      </c>
      <c r="F518" s="5">
        <v>-8.3000000000000007</v>
      </c>
      <c r="G518" s="4"/>
      <c r="H518" s="4">
        <v>7.1413888888999999</v>
      </c>
      <c r="I518" s="4">
        <v>-73.118333332999995</v>
      </c>
      <c r="J518" s="4">
        <v>1013</v>
      </c>
      <c r="K518" s="6">
        <f t="shared" si="73"/>
        <v>45748</v>
      </c>
      <c r="L518" s="6">
        <f t="shared" ref="L518" si="77">K518+29</f>
        <v>45777</v>
      </c>
      <c r="M518" s="6">
        <f t="shared" si="76"/>
        <v>45762</v>
      </c>
      <c r="N518" s="4">
        <f t="shared" si="65"/>
        <v>2025</v>
      </c>
      <c r="O518" s="4">
        <f t="shared" si="67"/>
        <v>4</v>
      </c>
      <c r="P518" s="7">
        <f t="shared" si="68"/>
        <v>29</v>
      </c>
      <c r="Q518" s="8" t="s">
        <v>929</v>
      </c>
      <c r="R518" s="26"/>
      <c r="S518" s="4"/>
      <c r="T518" s="10"/>
      <c r="U518" s="10"/>
      <c r="V518" s="10"/>
      <c r="W518" s="10"/>
      <c r="X518" s="10"/>
    </row>
    <row r="519" spans="1:24" s="11" customFormat="1" x14ac:dyDescent="0.3">
      <c r="A519" s="4"/>
      <c r="B519" s="4"/>
      <c r="C519" s="4"/>
      <c r="D519" s="4"/>
      <c r="E519" s="5"/>
      <c r="F519" s="5"/>
      <c r="G519" s="4"/>
      <c r="H519" s="4"/>
      <c r="I519" s="4"/>
      <c r="J519" s="4"/>
      <c r="K519" s="6"/>
      <c r="L519" s="6"/>
      <c r="M519" s="6"/>
      <c r="N519" s="4"/>
      <c r="O519" s="4"/>
      <c r="P519" s="7"/>
      <c r="Q519" s="8"/>
      <c r="R519" s="9"/>
      <c r="S519" s="4"/>
      <c r="T519" s="10"/>
      <c r="U519" s="10"/>
      <c r="V519" s="10"/>
      <c r="W519" s="10"/>
      <c r="X519" s="10"/>
    </row>
    <row r="520" spans="1:24" s="11" customFormat="1" x14ac:dyDescent="0.3">
      <c r="A520" s="4" t="str">
        <f t="shared" ref="A520:A551" si="78">D520&amp;"_"&amp;YEAR(M520)&amp;MONTH(M520)</f>
        <v>Carmen de Tonchalá_20169</v>
      </c>
      <c r="B520" s="4" t="s">
        <v>930</v>
      </c>
      <c r="C520" s="4" t="str">
        <f>"CTON_01_"&amp;YEAR(K520)&amp;""&amp;MONTH(K520)</f>
        <v>CTON_01_20169</v>
      </c>
      <c r="D520" s="4" t="s">
        <v>931</v>
      </c>
      <c r="E520" s="5">
        <v>-35.4</v>
      </c>
      <c r="F520" s="5">
        <v>-5.04</v>
      </c>
      <c r="G520" s="4"/>
      <c r="H520" s="4">
        <v>7.8466940000000003</v>
      </c>
      <c r="I520" s="4">
        <v>-72.566666999999995</v>
      </c>
      <c r="J520" s="4">
        <v>285</v>
      </c>
      <c r="K520" s="6">
        <v>42626</v>
      </c>
      <c r="L520" s="6">
        <v>42643</v>
      </c>
      <c r="M520" s="6">
        <f t="shared" ref="M520:M583" si="79">K520+14</f>
        <v>42640</v>
      </c>
      <c r="N520" s="4">
        <f t="shared" ref="N520:N583" si="80">YEAR(M520)</f>
        <v>2016</v>
      </c>
      <c r="O520" s="4">
        <f t="shared" ref="O520:O582" si="81">(MONTH(M520))</f>
        <v>9</v>
      </c>
      <c r="P520" s="7">
        <f t="shared" ref="P520:P582" si="82">L520-K520</f>
        <v>17</v>
      </c>
      <c r="Q520" s="8">
        <v>28.181035256804936</v>
      </c>
      <c r="R520" s="9" t="s">
        <v>932</v>
      </c>
      <c r="S520" s="4" t="s">
        <v>844</v>
      </c>
      <c r="T520" s="10"/>
      <c r="U520" s="10"/>
      <c r="V520" s="10"/>
      <c r="W520" s="10"/>
      <c r="X520" s="10"/>
    </row>
    <row r="521" spans="1:24" s="11" customFormat="1" x14ac:dyDescent="0.3">
      <c r="A521" s="4" t="str">
        <f t="shared" si="78"/>
        <v>Carmen de Tonchalá_201610</v>
      </c>
      <c r="B521" s="4" t="s">
        <v>933</v>
      </c>
      <c r="C521" s="4" t="str">
        <f t="shared" ref="C521:C569" si="83">"CTON_01_"&amp;YEAR(K521)&amp;""&amp;MONTH(K521)</f>
        <v>CTON_01_201610</v>
      </c>
      <c r="D521" s="4" t="s">
        <v>931</v>
      </c>
      <c r="E521" s="5">
        <v>-29.8</v>
      </c>
      <c r="F521" s="5">
        <v>-4.78</v>
      </c>
      <c r="G521" s="4"/>
      <c r="H521" s="4">
        <v>7.8466940000000003</v>
      </c>
      <c r="I521" s="4">
        <v>-72.566666999999995</v>
      </c>
      <c r="J521" s="4">
        <v>285</v>
      </c>
      <c r="K521" s="6">
        <v>42644</v>
      </c>
      <c r="L521" s="6">
        <v>42674</v>
      </c>
      <c r="M521" s="6">
        <f t="shared" si="79"/>
        <v>42658</v>
      </c>
      <c r="N521" s="4">
        <f t="shared" si="80"/>
        <v>2016</v>
      </c>
      <c r="O521" s="4">
        <f t="shared" si="81"/>
        <v>10</v>
      </c>
      <c r="P521" s="7">
        <f t="shared" si="82"/>
        <v>30</v>
      </c>
      <c r="Q521" s="8">
        <v>83.977221528310281</v>
      </c>
      <c r="R521" s="9" t="s">
        <v>932</v>
      </c>
      <c r="S521" s="4" t="s">
        <v>844</v>
      </c>
      <c r="T521" s="10"/>
      <c r="U521" s="10"/>
      <c r="V521" s="10"/>
      <c r="W521" s="10"/>
      <c r="X521" s="10"/>
    </row>
    <row r="522" spans="1:24" s="11" customFormat="1" x14ac:dyDescent="0.3">
      <c r="A522" s="4" t="str">
        <f t="shared" si="78"/>
        <v>Carmen de Tonchalá_201611</v>
      </c>
      <c r="B522" s="4" t="s">
        <v>934</v>
      </c>
      <c r="C522" s="4" t="str">
        <f t="shared" si="83"/>
        <v>CTON_01_201611</v>
      </c>
      <c r="D522" s="4" t="s">
        <v>931</v>
      </c>
      <c r="E522" s="5">
        <v>-31.8</v>
      </c>
      <c r="F522" s="5">
        <v>-4.0599999999999996</v>
      </c>
      <c r="G522" s="4"/>
      <c r="H522" s="4">
        <v>7.8466940000000003</v>
      </c>
      <c r="I522" s="4">
        <v>-72.566666999999995</v>
      </c>
      <c r="J522" s="4">
        <v>285</v>
      </c>
      <c r="K522" s="6">
        <v>42675</v>
      </c>
      <c r="L522" s="6">
        <v>42704</v>
      </c>
      <c r="M522" s="6">
        <f t="shared" si="79"/>
        <v>42689</v>
      </c>
      <c r="N522" s="4">
        <f t="shared" si="80"/>
        <v>2016</v>
      </c>
      <c r="O522" s="4">
        <f t="shared" si="81"/>
        <v>11</v>
      </c>
      <c r="P522" s="7">
        <f t="shared" si="82"/>
        <v>29</v>
      </c>
      <c r="Q522" s="8">
        <v>34.51893876837552</v>
      </c>
      <c r="R522" s="9" t="s">
        <v>932</v>
      </c>
      <c r="S522" s="4" t="s">
        <v>844</v>
      </c>
      <c r="T522" s="10"/>
      <c r="U522" s="10"/>
      <c r="V522" s="10"/>
      <c r="W522" s="10"/>
      <c r="X522" s="10"/>
    </row>
    <row r="523" spans="1:24" s="11" customFormat="1" x14ac:dyDescent="0.3">
      <c r="A523" s="4" t="str">
        <f t="shared" si="78"/>
        <v>Carmen de Tonchalá_201612</v>
      </c>
      <c r="B523" s="4" t="s">
        <v>935</v>
      </c>
      <c r="C523" s="4" t="str">
        <f t="shared" si="83"/>
        <v>CTON_01_201612</v>
      </c>
      <c r="D523" s="4" t="s">
        <v>931</v>
      </c>
      <c r="E523" s="5">
        <v>-16.2</v>
      </c>
      <c r="F523" s="5">
        <v>-2.91</v>
      </c>
      <c r="G523" s="4"/>
      <c r="H523" s="4">
        <v>7.8466940000000003</v>
      </c>
      <c r="I523" s="4">
        <v>-72.566666999999995</v>
      </c>
      <c r="J523" s="4">
        <v>285</v>
      </c>
      <c r="K523" s="6">
        <v>42705</v>
      </c>
      <c r="L523" s="6">
        <v>42735</v>
      </c>
      <c r="M523" s="6">
        <f t="shared" si="79"/>
        <v>42719</v>
      </c>
      <c r="N523" s="4">
        <f t="shared" si="80"/>
        <v>2016</v>
      </c>
      <c r="O523" s="4">
        <f t="shared" si="81"/>
        <v>12</v>
      </c>
      <c r="P523" s="7">
        <f t="shared" si="82"/>
        <v>30</v>
      </c>
      <c r="Q523" s="8">
        <v>151.30000000000001</v>
      </c>
      <c r="R523" s="9" t="s">
        <v>932</v>
      </c>
      <c r="S523" s="4" t="s">
        <v>844</v>
      </c>
      <c r="T523" s="10"/>
      <c r="U523" s="10"/>
      <c r="V523" s="10"/>
      <c r="W523" s="10"/>
      <c r="X523" s="10"/>
    </row>
    <row r="524" spans="1:24" s="11" customFormat="1" x14ac:dyDescent="0.3">
      <c r="A524" s="4" t="str">
        <f t="shared" si="78"/>
        <v>Carmen de Tonchalá_20171</v>
      </c>
      <c r="B524" s="4" t="s">
        <v>936</v>
      </c>
      <c r="C524" s="4" t="str">
        <f t="shared" si="83"/>
        <v>CTON_01_20171</v>
      </c>
      <c r="D524" s="4" t="s">
        <v>931</v>
      </c>
      <c r="E524" s="5">
        <v>-14.7</v>
      </c>
      <c r="F524" s="5">
        <v>-2.4500000000000002</v>
      </c>
      <c r="G524" s="4"/>
      <c r="H524" s="4">
        <v>7.8466940000000003</v>
      </c>
      <c r="I524" s="4">
        <v>-72.566666999999995</v>
      </c>
      <c r="J524" s="4">
        <v>285</v>
      </c>
      <c r="K524" s="6">
        <v>42736</v>
      </c>
      <c r="L524" s="6">
        <v>42766</v>
      </c>
      <c r="M524" s="6">
        <f t="shared" si="79"/>
        <v>42750</v>
      </c>
      <c r="N524" s="4">
        <f t="shared" si="80"/>
        <v>2017</v>
      </c>
      <c r="O524" s="4">
        <f t="shared" si="81"/>
        <v>1</v>
      </c>
      <c r="P524" s="7">
        <f t="shared" si="82"/>
        <v>30</v>
      </c>
      <c r="Q524" s="8">
        <v>84.316752073572999</v>
      </c>
      <c r="R524" s="9" t="s">
        <v>932</v>
      </c>
      <c r="S524" s="4" t="s">
        <v>844</v>
      </c>
      <c r="T524" s="10"/>
      <c r="U524" s="10"/>
      <c r="V524" s="10"/>
      <c r="W524" s="10"/>
      <c r="X524" s="10"/>
    </row>
    <row r="525" spans="1:24" s="11" customFormat="1" x14ac:dyDescent="0.3">
      <c r="A525" s="4" t="str">
        <f t="shared" si="78"/>
        <v>Carmen de Tonchalá_20172</v>
      </c>
      <c r="B525" s="4" t="s">
        <v>937</v>
      </c>
      <c r="C525" s="4" t="str">
        <f t="shared" si="83"/>
        <v>CTON_01_20172</v>
      </c>
      <c r="D525" s="4" t="s">
        <v>931</v>
      </c>
      <c r="E525" s="5">
        <v>15.7</v>
      </c>
      <c r="F525" s="5">
        <v>1.02</v>
      </c>
      <c r="G525" s="4"/>
      <c r="H525" s="4">
        <v>7.8466940000000003</v>
      </c>
      <c r="I525" s="4">
        <v>-72.566666999999995</v>
      </c>
      <c r="J525" s="4">
        <v>285</v>
      </c>
      <c r="K525" s="6">
        <v>42767</v>
      </c>
      <c r="L525" s="6">
        <v>42794</v>
      </c>
      <c r="M525" s="6">
        <f t="shared" si="79"/>
        <v>42781</v>
      </c>
      <c r="N525" s="4">
        <f t="shared" si="80"/>
        <v>2017</v>
      </c>
      <c r="O525" s="4">
        <f t="shared" si="81"/>
        <v>2</v>
      </c>
      <c r="P525" s="7">
        <f t="shared" si="82"/>
        <v>27</v>
      </c>
      <c r="Q525" s="8">
        <v>37.348359978898102</v>
      </c>
      <c r="R525" s="9" t="s">
        <v>932</v>
      </c>
      <c r="S525" s="4" t="s">
        <v>844</v>
      </c>
      <c r="T525" s="10"/>
      <c r="U525" s="10"/>
      <c r="V525" s="10"/>
      <c r="W525" s="10"/>
      <c r="X525" s="10"/>
    </row>
    <row r="526" spans="1:24" s="11" customFormat="1" x14ac:dyDescent="0.3">
      <c r="A526" s="4" t="str">
        <f t="shared" si="78"/>
        <v>Carmen de Tonchalá_20173</v>
      </c>
      <c r="B526" s="4" t="s">
        <v>938</v>
      </c>
      <c r="C526" s="4" t="str">
        <f t="shared" si="83"/>
        <v>CTON_01_20173</v>
      </c>
      <c r="D526" s="4" t="s">
        <v>931</v>
      </c>
      <c r="E526" s="5">
        <v>-16.7</v>
      </c>
      <c r="F526" s="5">
        <v>-2.75</v>
      </c>
      <c r="G526" s="4"/>
      <c r="H526" s="4">
        <v>7.8466940000000003</v>
      </c>
      <c r="I526" s="4">
        <v>-72.566666999999995</v>
      </c>
      <c r="J526" s="4">
        <v>285</v>
      </c>
      <c r="K526" s="6">
        <v>42795</v>
      </c>
      <c r="L526" s="6">
        <v>42825</v>
      </c>
      <c r="M526" s="6">
        <f t="shared" si="79"/>
        <v>42809</v>
      </c>
      <c r="N526" s="4">
        <f t="shared" si="80"/>
        <v>2017</v>
      </c>
      <c r="O526" s="4">
        <f t="shared" si="81"/>
        <v>3</v>
      </c>
      <c r="P526" s="7">
        <f t="shared" si="82"/>
        <v>30</v>
      </c>
      <c r="Q526" s="8">
        <v>107.63118284827908</v>
      </c>
      <c r="R526" s="9" t="s">
        <v>932</v>
      </c>
      <c r="S526" s="4" t="s">
        <v>844</v>
      </c>
      <c r="T526" s="10"/>
      <c r="U526" s="10"/>
      <c r="V526" s="10"/>
      <c r="W526" s="10"/>
      <c r="X526" s="10"/>
    </row>
    <row r="527" spans="1:24" s="11" customFormat="1" x14ac:dyDescent="0.3">
      <c r="A527" s="4" t="str">
        <f t="shared" si="78"/>
        <v>Carmen de Tonchalá_20174</v>
      </c>
      <c r="B527" s="4" t="s">
        <v>939</v>
      </c>
      <c r="C527" s="4" t="str">
        <f t="shared" si="83"/>
        <v>CTON_01_20174</v>
      </c>
      <c r="D527" s="4" t="s">
        <v>931</v>
      </c>
      <c r="E527" s="5">
        <v>-27.5</v>
      </c>
      <c r="F527" s="5">
        <v>-3.6</v>
      </c>
      <c r="G527" s="4"/>
      <c r="H527" s="4">
        <v>7.8466940000000003</v>
      </c>
      <c r="I527" s="4">
        <v>-72.566666999999995</v>
      </c>
      <c r="J527" s="4">
        <v>285</v>
      </c>
      <c r="K527" s="6">
        <v>42826</v>
      </c>
      <c r="L527" s="6">
        <v>42855</v>
      </c>
      <c r="M527" s="6">
        <f t="shared" si="79"/>
        <v>42840</v>
      </c>
      <c r="N527" s="4">
        <f t="shared" si="80"/>
        <v>2017</v>
      </c>
      <c r="O527" s="4">
        <f t="shared" si="81"/>
        <v>4</v>
      </c>
      <c r="P527" s="7">
        <f t="shared" si="82"/>
        <v>29</v>
      </c>
      <c r="Q527" s="8">
        <v>125.51312489878181</v>
      </c>
      <c r="R527" s="9" t="s">
        <v>932</v>
      </c>
      <c r="S527" s="4" t="s">
        <v>844</v>
      </c>
      <c r="T527" s="10"/>
      <c r="U527" s="10"/>
      <c r="V527" s="10"/>
      <c r="W527" s="10"/>
      <c r="X527" s="10"/>
    </row>
    <row r="528" spans="1:24" s="11" customFormat="1" x14ac:dyDescent="0.3">
      <c r="A528" s="4" t="str">
        <f t="shared" si="78"/>
        <v>Carmen de Tonchalá_20175</v>
      </c>
      <c r="B528" s="4" t="s">
        <v>940</v>
      </c>
      <c r="C528" s="4" t="str">
        <f t="shared" si="83"/>
        <v>CTON_01_20175</v>
      </c>
      <c r="D528" s="4" t="s">
        <v>931</v>
      </c>
      <c r="E528" s="5">
        <v>-57.5</v>
      </c>
      <c r="F528" s="5">
        <v>-7.5</v>
      </c>
      <c r="G528" s="4"/>
      <c r="H528" s="4">
        <v>7.8466940000000003</v>
      </c>
      <c r="I528" s="4">
        <v>-72.566666999999995</v>
      </c>
      <c r="J528" s="4">
        <v>285</v>
      </c>
      <c r="K528" s="6">
        <v>42856</v>
      </c>
      <c r="L528" s="6">
        <v>42886</v>
      </c>
      <c r="M528" s="6">
        <f t="shared" si="79"/>
        <v>42870</v>
      </c>
      <c r="N528" s="4">
        <f t="shared" si="80"/>
        <v>2017</v>
      </c>
      <c r="O528" s="4">
        <f t="shared" si="81"/>
        <v>5</v>
      </c>
      <c r="P528" s="7">
        <f t="shared" si="82"/>
        <v>30</v>
      </c>
      <c r="Q528" s="8">
        <v>56.475247362030771</v>
      </c>
      <c r="R528" s="9" t="s">
        <v>932</v>
      </c>
      <c r="S528" s="4" t="s">
        <v>844</v>
      </c>
      <c r="T528" s="10"/>
      <c r="U528" s="10"/>
      <c r="V528" s="10"/>
      <c r="W528" s="10"/>
      <c r="X528" s="10"/>
    </row>
    <row r="529" spans="1:24" s="11" customFormat="1" x14ac:dyDescent="0.3">
      <c r="A529" s="4" t="str">
        <f t="shared" si="78"/>
        <v>Carmen de Tonchalá_20176</v>
      </c>
      <c r="B529" s="4" t="s">
        <v>941</v>
      </c>
      <c r="C529" s="4" t="str">
        <f t="shared" si="83"/>
        <v>CTON_01_20176</v>
      </c>
      <c r="D529" s="4" t="s">
        <v>931</v>
      </c>
      <c r="E529" s="5">
        <v>-51.4</v>
      </c>
      <c r="F529" s="5">
        <v>-6</v>
      </c>
      <c r="G529" s="4"/>
      <c r="H529" s="4">
        <v>7.8466940000000003</v>
      </c>
      <c r="I529" s="4">
        <v>-72.566666999999995</v>
      </c>
      <c r="J529" s="4">
        <v>285</v>
      </c>
      <c r="K529" s="6">
        <v>42887</v>
      </c>
      <c r="L529" s="6">
        <v>42916</v>
      </c>
      <c r="M529" s="6">
        <f t="shared" si="79"/>
        <v>42901</v>
      </c>
      <c r="N529" s="4">
        <f t="shared" si="80"/>
        <v>2017</v>
      </c>
      <c r="O529" s="4">
        <f t="shared" si="81"/>
        <v>6</v>
      </c>
      <c r="P529" s="7">
        <f t="shared" si="82"/>
        <v>29</v>
      </c>
      <c r="Q529" s="8">
        <v>78.374967531475576</v>
      </c>
      <c r="R529" s="9" t="s">
        <v>942</v>
      </c>
      <c r="S529" s="4" t="s">
        <v>844</v>
      </c>
      <c r="T529" s="10"/>
      <c r="U529" s="10"/>
      <c r="V529" s="10"/>
      <c r="W529" s="10"/>
      <c r="X529" s="10"/>
    </row>
    <row r="530" spans="1:24" s="11" customFormat="1" x14ac:dyDescent="0.3">
      <c r="A530" s="4" t="str">
        <f t="shared" si="78"/>
        <v>Carmen de Tonchalá_20178</v>
      </c>
      <c r="B530" s="4" t="s">
        <v>943</v>
      </c>
      <c r="C530" s="4" t="str">
        <f t="shared" si="83"/>
        <v>CTON_01_20178</v>
      </c>
      <c r="D530" s="4" t="s">
        <v>931</v>
      </c>
      <c r="E530" s="5">
        <v>-51</v>
      </c>
      <c r="F530" s="5">
        <v>-5.51</v>
      </c>
      <c r="G530" s="4"/>
      <c r="H530" s="4">
        <v>7.8466940000000003</v>
      </c>
      <c r="I530" s="4">
        <v>-72.566666999999995</v>
      </c>
      <c r="J530" s="4">
        <v>285</v>
      </c>
      <c r="K530" s="6">
        <v>42948</v>
      </c>
      <c r="L530" s="6">
        <v>42978</v>
      </c>
      <c r="M530" s="6">
        <f t="shared" si="79"/>
        <v>42962</v>
      </c>
      <c r="N530" s="4">
        <f t="shared" si="80"/>
        <v>2017</v>
      </c>
      <c r="O530" s="4">
        <f t="shared" si="81"/>
        <v>8</v>
      </c>
      <c r="P530" s="7">
        <f t="shared" si="82"/>
        <v>30</v>
      </c>
      <c r="Q530" s="8">
        <v>22.63536968418067</v>
      </c>
      <c r="R530" s="9" t="s">
        <v>932</v>
      </c>
      <c r="S530" s="4" t="s">
        <v>844</v>
      </c>
      <c r="T530" s="10"/>
      <c r="U530" s="10"/>
      <c r="V530" s="10"/>
      <c r="W530" s="10"/>
      <c r="X530" s="10"/>
    </row>
    <row r="531" spans="1:24" s="11" customFormat="1" x14ac:dyDescent="0.3">
      <c r="A531" s="4" t="str">
        <f t="shared" si="78"/>
        <v>Carmen de Tonchalá_20179</v>
      </c>
      <c r="B531" s="4" t="s">
        <v>944</v>
      </c>
      <c r="C531" s="4" t="str">
        <f t="shared" si="83"/>
        <v>CTON_01_20179</v>
      </c>
      <c r="D531" s="4" t="s">
        <v>931</v>
      </c>
      <c r="E531" s="5">
        <v>0</v>
      </c>
      <c r="F531" s="5">
        <v>0.48</v>
      </c>
      <c r="G531" s="4"/>
      <c r="H531" s="4">
        <v>7.8466940000000003</v>
      </c>
      <c r="I531" s="4">
        <v>-72.566666999999995</v>
      </c>
      <c r="J531" s="4">
        <v>285</v>
      </c>
      <c r="K531" s="6">
        <v>42979</v>
      </c>
      <c r="L531" s="6">
        <v>43008</v>
      </c>
      <c r="M531" s="6">
        <f t="shared" si="79"/>
        <v>42993</v>
      </c>
      <c r="N531" s="4">
        <f t="shared" si="80"/>
        <v>2017</v>
      </c>
      <c r="O531" s="4">
        <f t="shared" si="81"/>
        <v>9</v>
      </c>
      <c r="P531" s="7">
        <f t="shared" si="82"/>
        <v>29</v>
      </c>
      <c r="Q531" s="8">
        <v>17.655588353660924</v>
      </c>
      <c r="R531" s="9" t="s">
        <v>932</v>
      </c>
      <c r="S531" s="4" t="s">
        <v>844</v>
      </c>
      <c r="T531" s="10"/>
      <c r="U531" s="10"/>
      <c r="V531" s="10"/>
      <c r="W531" s="10"/>
      <c r="X531" s="10"/>
    </row>
    <row r="532" spans="1:24" s="11" customFormat="1" x14ac:dyDescent="0.3">
      <c r="A532" s="4" t="str">
        <f t="shared" si="78"/>
        <v>Carmen de Tonchalá_201710</v>
      </c>
      <c r="B532" s="4" t="s">
        <v>945</v>
      </c>
      <c r="C532" s="4" t="str">
        <f t="shared" si="83"/>
        <v>CTON_01_201710</v>
      </c>
      <c r="D532" s="4" t="s">
        <v>931</v>
      </c>
      <c r="E532" s="5">
        <v>-30.5</v>
      </c>
      <c r="F532" s="5">
        <v>-3.9</v>
      </c>
      <c r="G532" s="4"/>
      <c r="H532" s="4">
        <v>7.8466940000000003</v>
      </c>
      <c r="I532" s="4">
        <v>-72.566666999999995</v>
      </c>
      <c r="J532" s="4">
        <v>285</v>
      </c>
      <c r="K532" s="6">
        <v>43009</v>
      </c>
      <c r="L532" s="6">
        <v>43039</v>
      </c>
      <c r="M532" s="6">
        <f t="shared" si="79"/>
        <v>43023</v>
      </c>
      <c r="N532" s="4">
        <f t="shared" si="80"/>
        <v>2017</v>
      </c>
      <c r="O532" s="4">
        <f t="shared" si="81"/>
        <v>10</v>
      </c>
      <c r="P532" s="7">
        <f t="shared" si="82"/>
        <v>30</v>
      </c>
      <c r="Q532" s="8">
        <v>83.298160437784873</v>
      </c>
      <c r="R532" s="9" t="s">
        <v>932</v>
      </c>
      <c r="S532" s="4" t="s">
        <v>844</v>
      </c>
      <c r="T532" s="10"/>
      <c r="U532" s="10"/>
      <c r="V532" s="10"/>
      <c r="W532" s="10"/>
      <c r="X532" s="10"/>
    </row>
    <row r="533" spans="1:24" s="11" customFormat="1" x14ac:dyDescent="0.3">
      <c r="A533" s="4" t="str">
        <f t="shared" si="78"/>
        <v>Carmen de Tonchalá_201711</v>
      </c>
      <c r="B533" s="4" t="s">
        <v>946</v>
      </c>
      <c r="C533" s="4" t="str">
        <f t="shared" si="83"/>
        <v>CTON_01_201711</v>
      </c>
      <c r="D533" s="4" t="s">
        <v>931</v>
      </c>
      <c r="E533" s="5">
        <v>-35.6</v>
      </c>
      <c r="F533" s="5">
        <v>-5.31</v>
      </c>
      <c r="G533" s="4"/>
      <c r="H533" s="4">
        <v>7.8466940000000003</v>
      </c>
      <c r="I533" s="4">
        <v>-72.566666999999995</v>
      </c>
      <c r="J533" s="4">
        <v>285</v>
      </c>
      <c r="K533" s="6">
        <v>43040</v>
      </c>
      <c r="L533" s="6">
        <v>43069</v>
      </c>
      <c r="M533" s="6">
        <f t="shared" si="79"/>
        <v>43054</v>
      </c>
      <c r="N533" s="4">
        <f t="shared" si="80"/>
        <v>2017</v>
      </c>
      <c r="O533" s="4">
        <f t="shared" si="81"/>
        <v>11</v>
      </c>
      <c r="P533" s="7">
        <f t="shared" si="82"/>
        <v>29</v>
      </c>
      <c r="Q533" s="8">
        <v>110.68695775564348</v>
      </c>
      <c r="R533" s="9" t="s">
        <v>947</v>
      </c>
      <c r="S533" s="4" t="s">
        <v>844</v>
      </c>
      <c r="T533" s="10"/>
      <c r="U533" s="10"/>
      <c r="V533" s="10"/>
      <c r="W533" s="10"/>
      <c r="X533" s="10"/>
    </row>
    <row r="534" spans="1:24" s="11" customFormat="1" x14ac:dyDescent="0.3">
      <c r="A534" s="4" t="str">
        <f t="shared" si="78"/>
        <v>Carmen de Tonchalá_201712</v>
      </c>
      <c r="B534" s="4" t="s">
        <v>948</v>
      </c>
      <c r="C534" s="4" t="str">
        <f t="shared" si="83"/>
        <v>CTON_01_201712</v>
      </c>
      <c r="D534" s="4" t="s">
        <v>931</v>
      </c>
      <c r="E534" s="5">
        <v>-0.8</v>
      </c>
      <c r="F534" s="5">
        <v>-1.44</v>
      </c>
      <c r="G534" s="4"/>
      <c r="H534" s="4">
        <v>7.8466940000000003</v>
      </c>
      <c r="I534" s="4">
        <v>-72.566666999999995</v>
      </c>
      <c r="J534" s="4">
        <v>285</v>
      </c>
      <c r="K534" s="6">
        <v>43070</v>
      </c>
      <c r="L534" s="6">
        <v>43100</v>
      </c>
      <c r="M534" s="6">
        <f t="shared" si="79"/>
        <v>43084</v>
      </c>
      <c r="N534" s="4">
        <f t="shared" si="80"/>
        <v>2017</v>
      </c>
      <c r="O534" s="4">
        <f t="shared" si="81"/>
        <v>12</v>
      </c>
      <c r="P534" s="7">
        <f t="shared" si="82"/>
        <v>30</v>
      </c>
      <c r="Q534" s="8">
        <v>157.4</v>
      </c>
      <c r="R534" s="9"/>
      <c r="S534" s="4" t="s">
        <v>844</v>
      </c>
      <c r="T534" s="10"/>
      <c r="U534" s="10"/>
      <c r="V534" s="10"/>
      <c r="W534" s="10"/>
      <c r="X534" s="10"/>
    </row>
    <row r="535" spans="1:24" s="11" customFormat="1" x14ac:dyDescent="0.3">
      <c r="A535" s="4" t="str">
        <f t="shared" si="78"/>
        <v>Carmen de Tonchalá_20181</v>
      </c>
      <c r="B535" s="4" t="s">
        <v>949</v>
      </c>
      <c r="C535" s="4" t="str">
        <f t="shared" si="83"/>
        <v>CTON_01_20181</v>
      </c>
      <c r="D535" s="4" t="s">
        <v>931</v>
      </c>
      <c r="E535" s="5">
        <v>-44.3</v>
      </c>
      <c r="F535" s="5">
        <v>-6.2</v>
      </c>
      <c r="G535" s="4"/>
      <c r="H535" s="4">
        <v>7.8466940000000003</v>
      </c>
      <c r="I535" s="4">
        <v>-72.566666999999995</v>
      </c>
      <c r="J535" s="4">
        <v>285</v>
      </c>
      <c r="K535" s="6">
        <v>43101</v>
      </c>
      <c r="L535" s="6">
        <v>43131</v>
      </c>
      <c r="M535" s="6">
        <f t="shared" si="79"/>
        <v>43115</v>
      </c>
      <c r="N535" s="4">
        <f t="shared" si="80"/>
        <v>2018</v>
      </c>
      <c r="O535" s="4">
        <f t="shared" si="81"/>
        <v>1</v>
      </c>
      <c r="P535" s="7">
        <f t="shared" si="82"/>
        <v>30</v>
      </c>
      <c r="Q535" s="8">
        <v>259.17498288386867</v>
      </c>
      <c r="R535" s="9"/>
      <c r="S535" s="4" t="s">
        <v>844</v>
      </c>
      <c r="T535" s="10"/>
      <c r="U535" s="10"/>
      <c r="V535" s="10"/>
      <c r="W535" s="10"/>
      <c r="X535" s="10"/>
    </row>
    <row r="536" spans="1:24" s="11" customFormat="1" x14ac:dyDescent="0.3">
      <c r="A536" s="4" t="str">
        <f t="shared" si="78"/>
        <v>Carmen de Tonchalá_20182</v>
      </c>
      <c r="B536" s="4" t="s">
        <v>950</v>
      </c>
      <c r="C536" s="4" t="str">
        <f t="shared" si="83"/>
        <v>CTON_01_20182</v>
      </c>
      <c r="D536" s="4" t="s">
        <v>931</v>
      </c>
      <c r="E536" s="5">
        <v>-39.299999999999997</v>
      </c>
      <c r="F536" s="5">
        <v>-5.07</v>
      </c>
      <c r="G536" s="4"/>
      <c r="H536" s="4">
        <v>7.8466940000000003</v>
      </c>
      <c r="I536" s="4">
        <v>-72.566666999999995</v>
      </c>
      <c r="J536" s="4">
        <v>285</v>
      </c>
      <c r="K536" s="6">
        <v>43132</v>
      </c>
      <c r="L536" s="6">
        <v>43159</v>
      </c>
      <c r="M536" s="6">
        <f t="shared" si="79"/>
        <v>43146</v>
      </c>
      <c r="N536" s="4">
        <f t="shared" si="80"/>
        <v>2018</v>
      </c>
      <c r="O536" s="4">
        <f t="shared" si="81"/>
        <v>2</v>
      </c>
      <c r="P536" s="7">
        <f t="shared" si="82"/>
        <v>27</v>
      </c>
      <c r="Q536" s="8">
        <v>89.63606394935546</v>
      </c>
      <c r="R536" s="9"/>
      <c r="S536" s="4" t="s">
        <v>844</v>
      </c>
      <c r="T536" s="10"/>
      <c r="U536" s="10"/>
      <c r="V536" s="10"/>
      <c r="W536" s="10"/>
      <c r="X536" s="10"/>
    </row>
    <row r="537" spans="1:24" s="11" customFormat="1" x14ac:dyDescent="0.3">
      <c r="A537" s="4" t="str">
        <f t="shared" si="78"/>
        <v>Carmen de Tonchalá_20183</v>
      </c>
      <c r="B537" s="4" t="s">
        <v>951</v>
      </c>
      <c r="C537" s="4" t="str">
        <f t="shared" si="83"/>
        <v>CTON_01_20183</v>
      </c>
      <c r="D537" s="4" t="s">
        <v>931</v>
      </c>
      <c r="E537" s="5">
        <v>9.5</v>
      </c>
      <c r="F537" s="5">
        <v>-0.71</v>
      </c>
      <c r="G537" s="4"/>
      <c r="H537" s="4">
        <v>7.8466940000000003</v>
      </c>
      <c r="I537" s="4">
        <v>-72.566666999999995</v>
      </c>
      <c r="J537" s="4">
        <v>285</v>
      </c>
      <c r="K537" s="6">
        <v>43160</v>
      </c>
      <c r="L537" s="6">
        <v>43190</v>
      </c>
      <c r="M537" s="6">
        <f t="shared" si="79"/>
        <v>43174</v>
      </c>
      <c r="N537" s="4">
        <f t="shared" si="80"/>
        <v>2018</v>
      </c>
      <c r="O537" s="4">
        <f t="shared" si="81"/>
        <v>3</v>
      </c>
      <c r="P537" s="7">
        <f t="shared" si="82"/>
        <v>30</v>
      </c>
      <c r="Q537" s="27">
        <v>154.30000000000001</v>
      </c>
      <c r="R537" s="9"/>
      <c r="S537" s="4" t="s">
        <v>844</v>
      </c>
      <c r="T537" s="10"/>
      <c r="U537" s="10"/>
      <c r="V537" s="10"/>
      <c r="W537" s="10"/>
      <c r="X537" s="10"/>
    </row>
    <row r="538" spans="1:24" s="11" customFormat="1" x14ac:dyDescent="0.3">
      <c r="A538" s="4" t="str">
        <f t="shared" si="78"/>
        <v>Carmen de Tonchalá_20184</v>
      </c>
      <c r="B538" s="4" t="s">
        <v>952</v>
      </c>
      <c r="C538" s="4" t="str">
        <f t="shared" si="83"/>
        <v>CTON_01_20184</v>
      </c>
      <c r="D538" s="4" t="s">
        <v>931</v>
      </c>
      <c r="E538" s="5">
        <v>6.4</v>
      </c>
      <c r="F538" s="5">
        <v>-0.66</v>
      </c>
      <c r="G538" s="4"/>
      <c r="H538" s="4">
        <v>7.8466940000000003</v>
      </c>
      <c r="I538" s="4">
        <v>-72.566666999999995</v>
      </c>
      <c r="J538" s="4">
        <v>285</v>
      </c>
      <c r="K538" s="6">
        <v>43191</v>
      </c>
      <c r="L538" s="6">
        <v>43220</v>
      </c>
      <c r="M538" s="6">
        <f t="shared" si="79"/>
        <v>43205</v>
      </c>
      <c r="N538" s="4">
        <f t="shared" si="80"/>
        <v>2018</v>
      </c>
      <c r="O538" s="4">
        <f t="shared" si="81"/>
        <v>4</v>
      </c>
      <c r="P538" s="7">
        <f t="shared" si="82"/>
        <v>29</v>
      </c>
      <c r="Q538" s="27">
        <v>111.7</v>
      </c>
      <c r="R538" s="9"/>
      <c r="S538" s="4" t="s">
        <v>844</v>
      </c>
      <c r="T538" s="10"/>
      <c r="U538" s="10"/>
      <c r="V538" s="10"/>
      <c r="W538" s="10"/>
      <c r="X538" s="10"/>
    </row>
    <row r="539" spans="1:24" s="11" customFormat="1" x14ac:dyDescent="0.3">
      <c r="A539" s="4" t="str">
        <f t="shared" si="78"/>
        <v>Carmen de Tonchalá_20185</v>
      </c>
      <c r="B539" s="4" t="s">
        <v>953</v>
      </c>
      <c r="C539" s="4" t="str">
        <f t="shared" si="83"/>
        <v>CTON_01_20185</v>
      </c>
      <c r="D539" s="4" t="s">
        <v>931</v>
      </c>
      <c r="E539" s="5">
        <v>-4.5</v>
      </c>
      <c r="F539" s="5">
        <v>-1.78</v>
      </c>
      <c r="G539" s="4"/>
      <c r="H539" s="4">
        <v>7.8466940000000003</v>
      </c>
      <c r="I539" s="4">
        <v>-72.566666999999995</v>
      </c>
      <c r="J539" s="4">
        <v>285</v>
      </c>
      <c r="K539" s="6">
        <v>43221</v>
      </c>
      <c r="L539" s="6">
        <v>43251</v>
      </c>
      <c r="M539" s="6">
        <f t="shared" si="79"/>
        <v>43235</v>
      </c>
      <c r="N539" s="4">
        <f t="shared" si="80"/>
        <v>2018</v>
      </c>
      <c r="O539" s="4">
        <f t="shared" si="81"/>
        <v>5</v>
      </c>
      <c r="P539" s="7">
        <f t="shared" si="82"/>
        <v>30</v>
      </c>
      <c r="Q539" s="8">
        <v>31.6</v>
      </c>
      <c r="R539" s="9"/>
      <c r="S539" s="4" t="s">
        <v>844</v>
      </c>
      <c r="T539" s="10"/>
      <c r="U539" s="10"/>
      <c r="V539" s="10"/>
      <c r="W539" s="10"/>
      <c r="X539" s="10"/>
    </row>
    <row r="540" spans="1:24" s="11" customFormat="1" x14ac:dyDescent="0.3">
      <c r="A540" s="4" t="str">
        <f t="shared" si="78"/>
        <v>Carmen de Tonchalá_20186</v>
      </c>
      <c r="B540" s="4" t="s">
        <v>954</v>
      </c>
      <c r="C540" s="4" t="str">
        <f t="shared" si="83"/>
        <v>CTON_01_20186</v>
      </c>
      <c r="D540" s="4" t="s">
        <v>931</v>
      </c>
      <c r="E540" s="5">
        <v>-40.299999999999997</v>
      </c>
      <c r="F540" s="5">
        <v>-5.17</v>
      </c>
      <c r="G540" s="4"/>
      <c r="H540" s="4">
        <v>7.8466940000000003</v>
      </c>
      <c r="I540" s="4">
        <v>-72.566666999999995</v>
      </c>
      <c r="J540" s="4">
        <v>285</v>
      </c>
      <c r="K540" s="6">
        <v>43252</v>
      </c>
      <c r="L540" s="6">
        <v>43281</v>
      </c>
      <c r="M540" s="6">
        <f t="shared" si="79"/>
        <v>43266</v>
      </c>
      <c r="N540" s="4">
        <f t="shared" si="80"/>
        <v>2018</v>
      </c>
      <c r="O540" s="4">
        <f t="shared" si="81"/>
        <v>6</v>
      </c>
      <c r="P540" s="7">
        <f t="shared" si="82"/>
        <v>29</v>
      </c>
      <c r="Q540" s="8">
        <v>59.4</v>
      </c>
      <c r="R540" s="9"/>
      <c r="S540" s="4" t="s">
        <v>844</v>
      </c>
      <c r="T540" s="10"/>
      <c r="U540" s="10"/>
      <c r="V540" s="10"/>
      <c r="W540" s="10"/>
      <c r="X540" s="10"/>
    </row>
    <row r="541" spans="1:24" s="11" customFormat="1" x14ac:dyDescent="0.3">
      <c r="A541" s="4" t="str">
        <f t="shared" si="78"/>
        <v>Carmen de Tonchalá_20188</v>
      </c>
      <c r="B541" s="4" t="s">
        <v>955</v>
      </c>
      <c r="C541" s="4" t="str">
        <f t="shared" si="83"/>
        <v>CTON_01_20188</v>
      </c>
      <c r="D541" s="4" t="s">
        <v>931</v>
      </c>
      <c r="E541" s="5">
        <v>-34.200000000000003</v>
      </c>
      <c r="F541" s="5">
        <v>-4.08</v>
      </c>
      <c r="G541" s="4"/>
      <c r="H541" s="4">
        <v>7.8466940000000003</v>
      </c>
      <c r="I541" s="4">
        <v>-72.566666999999995</v>
      </c>
      <c r="J541" s="4">
        <v>285</v>
      </c>
      <c r="K541" s="6">
        <v>43313</v>
      </c>
      <c r="L541" s="6">
        <v>43343</v>
      </c>
      <c r="M541" s="6">
        <f t="shared" si="79"/>
        <v>43327</v>
      </c>
      <c r="N541" s="4">
        <f t="shared" si="80"/>
        <v>2018</v>
      </c>
      <c r="O541" s="4">
        <f t="shared" si="81"/>
        <v>8</v>
      </c>
      <c r="P541" s="7">
        <f t="shared" si="82"/>
        <v>30</v>
      </c>
      <c r="Q541" s="8">
        <v>72.400000000000006</v>
      </c>
      <c r="R541" s="9"/>
      <c r="S541" s="4" t="s">
        <v>844</v>
      </c>
      <c r="T541" s="10"/>
      <c r="U541" s="10"/>
      <c r="V541" s="10"/>
      <c r="W541" s="10"/>
      <c r="X541" s="10"/>
    </row>
    <row r="542" spans="1:24" s="11" customFormat="1" x14ac:dyDescent="0.3">
      <c r="A542" s="4" t="str">
        <f t="shared" si="78"/>
        <v>Carmen de Tonchalá_20189</v>
      </c>
      <c r="B542" s="4" t="s">
        <v>956</v>
      </c>
      <c r="C542" s="4" t="str">
        <f t="shared" si="83"/>
        <v>CTON_01_20189</v>
      </c>
      <c r="D542" s="4" t="s">
        <v>931</v>
      </c>
      <c r="E542" s="5">
        <v>-20.9</v>
      </c>
      <c r="F542" s="5">
        <v>-2.2799999999999998</v>
      </c>
      <c r="G542" s="4"/>
      <c r="H542" s="4">
        <v>7.8466940000000003</v>
      </c>
      <c r="I542" s="4">
        <v>-72.566666999999995</v>
      </c>
      <c r="J542" s="4">
        <v>285</v>
      </c>
      <c r="K542" s="6">
        <v>43344</v>
      </c>
      <c r="L542" s="6">
        <v>43373</v>
      </c>
      <c r="M542" s="6">
        <f t="shared" si="79"/>
        <v>43358</v>
      </c>
      <c r="N542" s="4">
        <f t="shared" si="80"/>
        <v>2018</v>
      </c>
      <c r="O542" s="4">
        <f t="shared" si="81"/>
        <v>9</v>
      </c>
      <c r="P542" s="7">
        <f t="shared" si="82"/>
        <v>29</v>
      </c>
      <c r="Q542" s="8">
        <v>36.200000000000003</v>
      </c>
      <c r="R542" s="9"/>
      <c r="S542" s="4" t="s">
        <v>844</v>
      </c>
      <c r="T542" s="10"/>
      <c r="U542" s="10"/>
      <c r="V542" s="10"/>
      <c r="W542" s="10"/>
      <c r="X542" s="10"/>
    </row>
    <row r="543" spans="1:24" s="11" customFormat="1" x14ac:dyDescent="0.3">
      <c r="A543" s="4" t="str">
        <f t="shared" si="78"/>
        <v>Carmen de Tonchalá_201810</v>
      </c>
      <c r="B543" s="4" t="s">
        <v>957</v>
      </c>
      <c r="C543" s="4" t="str">
        <f t="shared" si="83"/>
        <v>CTON_01_201810</v>
      </c>
      <c r="D543" s="4" t="s">
        <v>931</v>
      </c>
      <c r="E543" s="5">
        <v>-19.899999999999999</v>
      </c>
      <c r="F543" s="5">
        <v>-3.5</v>
      </c>
      <c r="G543" s="4"/>
      <c r="H543" s="4">
        <v>7.8466940000000003</v>
      </c>
      <c r="I543" s="4">
        <v>-72.566666999999995</v>
      </c>
      <c r="J543" s="4">
        <v>285</v>
      </c>
      <c r="K543" s="6">
        <v>43374</v>
      </c>
      <c r="L543" s="6">
        <v>43404</v>
      </c>
      <c r="M543" s="6">
        <f t="shared" si="79"/>
        <v>43388</v>
      </c>
      <c r="N543" s="4">
        <f t="shared" si="80"/>
        <v>2018</v>
      </c>
      <c r="O543" s="4">
        <f t="shared" si="81"/>
        <v>10</v>
      </c>
      <c r="P543" s="7">
        <f t="shared" si="82"/>
        <v>30</v>
      </c>
      <c r="Q543" s="8">
        <v>242.3</v>
      </c>
      <c r="R543" s="9"/>
      <c r="S543" s="4" t="s">
        <v>844</v>
      </c>
      <c r="T543" s="10"/>
      <c r="U543" s="10"/>
      <c r="V543" s="10"/>
      <c r="W543" s="10"/>
      <c r="X543" s="10"/>
    </row>
    <row r="544" spans="1:24" s="11" customFormat="1" x14ac:dyDescent="0.3">
      <c r="A544" s="4" t="str">
        <f t="shared" si="78"/>
        <v>Carmen de Tonchalá_201811</v>
      </c>
      <c r="B544" s="4" t="s">
        <v>958</v>
      </c>
      <c r="C544" s="4" t="str">
        <f t="shared" si="83"/>
        <v>CTON_01_201811</v>
      </c>
      <c r="D544" s="4" t="s">
        <v>931</v>
      </c>
      <c r="E544" s="5">
        <v>-48.1</v>
      </c>
      <c r="F544" s="5">
        <v>-7.42</v>
      </c>
      <c r="G544" s="4"/>
      <c r="H544" s="4">
        <v>7.8466940000000003</v>
      </c>
      <c r="I544" s="4">
        <v>-72.566666999999995</v>
      </c>
      <c r="J544" s="4">
        <v>285</v>
      </c>
      <c r="K544" s="6">
        <v>43405</v>
      </c>
      <c r="L544" s="6">
        <v>43434</v>
      </c>
      <c r="M544" s="6">
        <f t="shared" si="79"/>
        <v>43419</v>
      </c>
      <c r="N544" s="4">
        <f t="shared" si="80"/>
        <v>2018</v>
      </c>
      <c r="O544" s="4">
        <f t="shared" si="81"/>
        <v>11</v>
      </c>
      <c r="P544" s="7">
        <f t="shared" si="82"/>
        <v>29</v>
      </c>
      <c r="Q544" s="8">
        <v>63.4</v>
      </c>
      <c r="R544" s="9"/>
      <c r="S544" s="4" t="s">
        <v>844</v>
      </c>
      <c r="T544" s="10"/>
      <c r="U544" s="10"/>
      <c r="V544" s="10"/>
      <c r="W544" s="10"/>
      <c r="X544" s="10"/>
    </row>
    <row r="545" spans="1:24" s="11" customFormat="1" x14ac:dyDescent="0.3">
      <c r="A545" s="4" t="str">
        <f t="shared" si="78"/>
        <v>Carmen de Tonchalá_201812</v>
      </c>
      <c r="B545" s="4" t="s">
        <v>959</v>
      </c>
      <c r="C545" s="4" t="str">
        <f t="shared" si="83"/>
        <v>CTON_01_201812</v>
      </c>
      <c r="D545" s="4" t="s">
        <v>931</v>
      </c>
      <c r="E545" s="5">
        <v>-9.3000000000000007</v>
      </c>
      <c r="F545" s="5">
        <v>-2.44</v>
      </c>
      <c r="G545" s="4"/>
      <c r="H545" s="4">
        <v>7.8466940000000003</v>
      </c>
      <c r="I545" s="4">
        <v>-72.566666999999995</v>
      </c>
      <c r="J545" s="4">
        <v>285</v>
      </c>
      <c r="K545" s="6">
        <v>43435</v>
      </c>
      <c r="L545" s="6">
        <v>43465</v>
      </c>
      <c r="M545" s="6">
        <f t="shared" si="79"/>
        <v>43449</v>
      </c>
      <c r="N545" s="4">
        <f t="shared" si="80"/>
        <v>2018</v>
      </c>
      <c r="O545" s="4">
        <f t="shared" si="81"/>
        <v>12</v>
      </c>
      <c r="P545" s="7">
        <f t="shared" si="82"/>
        <v>30</v>
      </c>
      <c r="Q545" s="8">
        <v>42.8</v>
      </c>
      <c r="R545" s="9"/>
      <c r="S545" s="4" t="s">
        <v>844</v>
      </c>
      <c r="T545" s="10"/>
      <c r="U545" s="10"/>
      <c r="V545" s="10"/>
      <c r="W545" s="10"/>
      <c r="X545" s="10"/>
    </row>
    <row r="546" spans="1:24" s="11" customFormat="1" x14ac:dyDescent="0.3">
      <c r="A546" s="4" t="str">
        <f t="shared" si="78"/>
        <v>Carmen de Tonchalá_20191</v>
      </c>
      <c r="B546" s="4" t="s">
        <v>960</v>
      </c>
      <c r="C546" s="4" t="str">
        <f t="shared" si="83"/>
        <v>CTON_01_20191</v>
      </c>
      <c r="D546" s="4" t="s">
        <v>931</v>
      </c>
      <c r="E546" s="5">
        <v>12.4</v>
      </c>
      <c r="F546" s="5">
        <v>0.08</v>
      </c>
      <c r="G546" s="4"/>
      <c r="H546" s="4">
        <v>7.8466940000000003</v>
      </c>
      <c r="I546" s="4">
        <v>-72.566666999999995</v>
      </c>
      <c r="J546" s="4">
        <v>285</v>
      </c>
      <c r="K546" s="6">
        <v>43466</v>
      </c>
      <c r="L546" s="6">
        <v>43496</v>
      </c>
      <c r="M546" s="6">
        <f t="shared" si="79"/>
        <v>43480</v>
      </c>
      <c r="N546" s="4">
        <f t="shared" si="80"/>
        <v>2019</v>
      </c>
      <c r="O546" s="4">
        <f t="shared" si="81"/>
        <v>1</v>
      </c>
      <c r="P546" s="7">
        <f t="shared" si="82"/>
        <v>30</v>
      </c>
      <c r="Q546" s="8">
        <v>67.2</v>
      </c>
      <c r="R546" s="9"/>
      <c r="S546" s="4" t="s">
        <v>844</v>
      </c>
      <c r="T546" s="10"/>
      <c r="U546" s="10"/>
      <c r="V546" s="10"/>
      <c r="W546" s="10"/>
      <c r="X546" s="10"/>
    </row>
    <row r="547" spans="1:24" s="11" customFormat="1" x14ac:dyDescent="0.3">
      <c r="A547" s="4" t="str">
        <f t="shared" si="78"/>
        <v>Carmen de Tonchalá_20192</v>
      </c>
      <c r="B547" s="4" t="s">
        <v>961</v>
      </c>
      <c r="C547" s="4" t="str">
        <f t="shared" si="83"/>
        <v>CTON_01_20192</v>
      </c>
      <c r="D547" s="4" t="s">
        <v>931</v>
      </c>
      <c r="E547" s="5">
        <v>21.8</v>
      </c>
      <c r="F547" s="5">
        <v>2.2400000000000002</v>
      </c>
      <c r="G547" s="4"/>
      <c r="H547" s="4">
        <v>7.8466940000000003</v>
      </c>
      <c r="I547" s="4">
        <v>-72.566666999999995</v>
      </c>
      <c r="J547" s="4">
        <v>285</v>
      </c>
      <c r="K547" s="6">
        <v>43497</v>
      </c>
      <c r="L547" s="6">
        <v>43524</v>
      </c>
      <c r="M547" s="6">
        <f t="shared" si="79"/>
        <v>43511</v>
      </c>
      <c r="N547" s="4">
        <f t="shared" si="80"/>
        <v>2019</v>
      </c>
      <c r="O547" s="4">
        <f t="shared" si="81"/>
        <v>2</v>
      </c>
      <c r="P547" s="7">
        <f t="shared" si="82"/>
        <v>27</v>
      </c>
      <c r="Q547" s="8">
        <v>120.9</v>
      </c>
      <c r="R547" s="9"/>
      <c r="S547" s="4" t="s">
        <v>844</v>
      </c>
      <c r="T547" s="10"/>
      <c r="U547" s="10"/>
      <c r="V547" s="10"/>
      <c r="W547" s="10"/>
      <c r="X547" s="10"/>
    </row>
    <row r="548" spans="1:24" s="11" customFormat="1" x14ac:dyDescent="0.3">
      <c r="A548" s="4" t="str">
        <f t="shared" si="78"/>
        <v>Carmen de Tonchalá_20193</v>
      </c>
      <c r="B548" s="4" t="s">
        <v>962</v>
      </c>
      <c r="C548" s="4" t="str">
        <f t="shared" si="83"/>
        <v>CTON_01_20193</v>
      </c>
      <c r="D548" s="4" t="s">
        <v>931</v>
      </c>
      <c r="E548" s="5">
        <v>5.0999999999999996</v>
      </c>
      <c r="F548" s="5">
        <v>-0.84</v>
      </c>
      <c r="G548" s="4"/>
      <c r="H548" s="4">
        <v>7.8466940000000003</v>
      </c>
      <c r="I548" s="4">
        <v>-72.566666999999995</v>
      </c>
      <c r="J548" s="4">
        <v>285</v>
      </c>
      <c r="K548" s="6">
        <v>43525</v>
      </c>
      <c r="L548" s="6">
        <v>43555</v>
      </c>
      <c r="M548" s="6">
        <f t="shared" si="79"/>
        <v>43539</v>
      </c>
      <c r="N548" s="4">
        <f t="shared" si="80"/>
        <v>2019</v>
      </c>
      <c r="O548" s="4">
        <f t="shared" si="81"/>
        <v>3</v>
      </c>
      <c r="P548" s="7">
        <f t="shared" si="82"/>
        <v>30</v>
      </c>
      <c r="Q548" s="8">
        <v>56.6</v>
      </c>
      <c r="R548" s="9"/>
      <c r="S548" s="4" t="s">
        <v>844</v>
      </c>
      <c r="T548" s="10"/>
      <c r="U548" s="10"/>
      <c r="V548" s="10"/>
      <c r="W548" s="10"/>
      <c r="X548" s="10"/>
    </row>
    <row r="549" spans="1:24" s="11" customFormat="1" x14ac:dyDescent="0.3">
      <c r="A549" s="4" t="str">
        <f t="shared" si="78"/>
        <v>Carmen de Tonchalá_20194</v>
      </c>
      <c r="B549" s="4" t="s">
        <v>963</v>
      </c>
      <c r="C549" s="4" t="str">
        <f t="shared" si="83"/>
        <v>CTON_01_20194</v>
      </c>
      <c r="D549" s="4" t="s">
        <v>931</v>
      </c>
      <c r="E549" s="5">
        <v>-14.5</v>
      </c>
      <c r="F549" s="5">
        <v>-2.84</v>
      </c>
      <c r="G549" s="4"/>
      <c r="H549" s="4">
        <v>7.8466940000000003</v>
      </c>
      <c r="I549" s="4">
        <v>-72.566666999999995</v>
      </c>
      <c r="J549" s="4">
        <v>285</v>
      </c>
      <c r="K549" s="6">
        <v>43556</v>
      </c>
      <c r="L549" s="6">
        <v>43585</v>
      </c>
      <c r="M549" s="6">
        <f t="shared" si="79"/>
        <v>43570</v>
      </c>
      <c r="N549" s="4">
        <f t="shared" si="80"/>
        <v>2019</v>
      </c>
      <c r="O549" s="4">
        <f t="shared" si="81"/>
        <v>4</v>
      </c>
      <c r="P549" s="7">
        <f t="shared" si="82"/>
        <v>29</v>
      </c>
      <c r="Q549" s="8">
        <v>77.3</v>
      </c>
      <c r="R549" s="9"/>
      <c r="S549" s="4" t="s">
        <v>844</v>
      </c>
      <c r="T549" s="10"/>
      <c r="U549" s="10"/>
      <c r="V549" s="10"/>
      <c r="W549" s="10"/>
      <c r="X549" s="10"/>
    </row>
    <row r="550" spans="1:24" s="11" customFormat="1" x14ac:dyDescent="0.3">
      <c r="A550" s="4" t="str">
        <f t="shared" si="78"/>
        <v>Carmen de Tonchalá_20195</v>
      </c>
      <c r="B550" s="4" t="s">
        <v>964</v>
      </c>
      <c r="C550" s="4" t="str">
        <f t="shared" si="83"/>
        <v>CTON_01_20195</v>
      </c>
      <c r="D550" s="4" t="s">
        <v>931</v>
      </c>
      <c r="E550" s="5">
        <v>4.3</v>
      </c>
      <c r="F550" s="5">
        <v>-0.98</v>
      </c>
      <c r="G550" s="4"/>
      <c r="H550" s="4">
        <v>7.8466940000000003</v>
      </c>
      <c r="I550" s="4">
        <v>-72.566666999999995</v>
      </c>
      <c r="J550" s="4">
        <v>285</v>
      </c>
      <c r="K550" s="6">
        <v>43586</v>
      </c>
      <c r="L550" s="6">
        <v>43616</v>
      </c>
      <c r="M550" s="6">
        <f t="shared" si="79"/>
        <v>43600</v>
      </c>
      <c r="N550" s="4">
        <f t="shared" si="80"/>
        <v>2019</v>
      </c>
      <c r="O550" s="4">
        <f t="shared" si="81"/>
        <v>5</v>
      </c>
      <c r="P550" s="7">
        <f t="shared" si="82"/>
        <v>30</v>
      </c>
      <c r="Q550" s="8">
        <v>138.6</v>
      </c>
      <c r="R550" s="9"/>
      <c r="S550" s="4" t="s">
        <v>844</v>
      </c>
      <c r="T550" s="10"/>
      <c r="U550" s="10"/>
      <c r="V550" s="10"/>
      <c r="W550" s="10"/>
      <c r="X550" s="10"/>
    </row>
    <row r="551" spans="1:24" s="11" customFormat="1" x14ac:dyDescent="0.3">
      <c r="A551" s="4" t="str">
        <f t="shared" si="78"/>
        <v>Carmen de Tonchalá_20198</v>
      </c>
      <c r="B551" s="4" t="s">
        <v>965</v>
      </c>
      <c r="C551" s="4" t="str">
        <f t="shared" si="83"/>
        <v>CTON_01_20198</v>
      </c>
      <c r="D551" s="4" t="s">
        <v>931</v>
      </c>
      <c r="E551" s="5">
        <v>-37.200000000000003</v>
      </c>
      <c r="F551" s="5">
        <v>-4.82</v>
      </c>
      <c r="G551" s="4"/>
      <c r="H551" s="4">
        <v>7.8466940000000003</v>
      </c>
      <c r="I551" s="4">
        <v>-72.566666999999995</v>
      </c>
      <c r="J551" s="4">
        <v>285</v>
      </c>
      <c r="K551" s="6">
        <v>43678</v>
      </c>
      <c r="L551" s="6">
        <v>43708</v>
      </c>
      <c r="M551" s="6">
        <f t="shared" si="79"/>
        <v>43692</v>
      </c>
      <c r="N551" s="4">
        <f t="shared" si="80"/>
        <v>2019</v>
      </c>
      <c r="O551" s="4">
        <f t="shared" si="81"/>
        <v>8</v>
      </c>
      <c r="P551" s="7">
        <f t="shared" si="82"/>
        <v>30</v>
      </c>
      <c r="Q551" s="8">
        <v>22.6</v>
      </c>
      <c r="R551" s="9"/>
      <c r="S551" s="4" t="s">
        <v>844</v>
      </c>
      <c r="T551" s="10"/>
      <c r="U551" s="10"/>
      <c r="V551" s="10"/>
      <c r="W551" s="10"/>
      <c r="X551" s="10"/>
    </row>
    <row r="552" spans="1:24" s="11" customFormat="1" x14ac:dyDescent="0.3">
      <c r="A552" s="4" t="str">
        <f t="shared" ref="A552:A583" si="84">D552&amp;"_"&amp;YEAR(M552)&amp;MONTH(M552)</f>
        <v>Carmen de Tonchalá_20199</v>
      </c>
      <c r="B552" s="4" t="s">
        <v>966</v>
      </c>
      <c r="C552" s="4" t="str">
        <f t="shared" si="83"/>
        <v>CTON_01_20199</v>
      </c>
      <c r="D552" s="4" t="s">
        <v>931</v>
      </c>
      <c r="E552" s="5">
        <v>-28.2</v>
      </c>
      <c r="F552" s="5">
        <v>-3.38</v>
      </c>
      <c r="G552" s="4"/>
      <c r="H552" s="4">
        <v>7.8466940000000003</v>
      </c>
      <c r="I552" s="4">
        <v>-72.566666999999995</v>
      </c>
      <c r="J552" s="4">
        <v>285</v>
      </c>
      <c r="K552" s="6">
        <v>43709</v>
      </c>
      <c r="L552" s="6">
        <v>43738</v>
      </c>
      <c r="M552" s="6">
        <f t="shared" si="79"/>
        <v>43723</v>
      </c>
      <c r="N552" s="4">
        <f t="shared" si="80"/>
        <v>2019</v>
      </c>
      <c r="O552" s="4">
        <f t="shared" si="81"/>
        <v>9</v>
      </c>
      <c r="P552" s="7">
        <f t="shared" si="82"/>
        <v>29</v>
      </c>
      <c r="Q552" s="8">
        <v>238.2</v>
      </c>
      <c r="R552" s="9"/>
      <c r="S552" s="4" t="s">
        <v>844</v>
      </c>
      <c r="T552" s="10"/>
      <c r="U552" s="10"/>
      <c r="V552" s="10"/>
      <c r="W552" s="10"/>
      <c r="X552" s="10"/>
    </row>
    <row r="553" spans="1:24" s="11" customFormat="1" x14ac:dyDescent="0.3">
      <c r="A553" s="4" t="str">
        <f t="shared" si="84"/>
        <v>Carmen de Tonchalá_201910</v>
      </c>
      <c r="B553" s="4" t="s">
        <v>967</v>
      </c>
      <c r="C553" s="4" t="str">
        <f t="shared" si="83"/>
        <v>CTON_01_201910</v>
      </c>
      <c r="D553" s="4" t="s">
        <v>931</v>
      </c>
      <c r="E553" s="5">
        <v>-38.6</v>
      </c>
      <c r="F553" s="5">
        <v>-6.13</v>
      </c>
      <c r="G553" s="4"/>
      <c r="H553" s="4">
        <v>7.8466940000000003</v>
      </c>
      <c r="I553" s="4">
        <v>-72.566666999999995</v>
      </c>
      <c r="J553" s="4">
        <v>285</v>
      </c>
      <c r="K553" s="6">
        <v>43739</v>
      </c>
      <c r="L553" s="6">
        <v>43769</v>
      </c>
      <c r="M553" s="6">
        <f t="shared" si="79"/>
        <v>43753</v>
      </c>
      <c r="N553" s="4">
        <f t="shared" si="80"/>
        <v>2019</v>
      </c>
      <c r="O553" s="4">
        <f t="shared" si="81"/>
        <v>10</v>
      </c>
      <c r="P553" s="7">
        <f t="shared" si="82"/>
        <v>30</v>
      </c>
      <c r="Q553" s="8">
        <v>122.5</v>
      </c>
      <c r="R553" s="9"/>
      <c r="S553" s="4" t="s">
        <v>844</v>
      </c>
      <c r="T553" s="10"/>
      <c r="U553" s="10"/>
      <c r="V553" s="10"/>
      <c r="W553" s="10"/>
      <c r="X553" s="10"/>
    </row>
    <row r="554" spans="1:24" s="11" customFormat="1" x14ac:dyDescent="0.3">
      <c r="A554" s="4" t="str">
        <f t="shared" si="84"/>
        <v>Carmen de Tonchalá_201911</v>
      </c>
      <c r="B554" s="4" t="s">
        <v>968</v>
      </c>
      <c r="C554" s="4" t="str">
        <f t="shared" si="83"/>
        <v>CTON_01_201911</v>
      </c>
      <c r="D554" s="4" t="s">
        <v>931</v>
      </c>
      <c r="E554" s="5">
        <v>-16.899999999999999</v>
      </c>
      <c r="F554" s="5">
        <v>-3.29</v>
      </c>
      <c r="G554" s="4"/>
      <c r="H554" s="4">
        <v>7.8466940000000003</v>
      </c>
      <c r="I554" s="4">
        <v>-72.566666999999995</v>
      </c>
      <c r="J554" s="4">
        <v>285</v>
      </c>
      <c r="K554" s="6">
        <v>43770</v>
      </c>
      <c r="L554" s="6">
        <v>43799</v>
      </c>
      <c r="M554" s="6">
        <f t="shared" si="79"/>
        <v>43784</v>
      </c>
      <c r="N554" s="4">
        <f t="shared" si="80"/>
        <v>2019</v>
      </c>
      <c r="O554" s="4">
        <f t="shared" si="81"/>
        <v>11</v>
      </c>
      <c r="P554" s="7">
        <f t="shared" si="82"/>
        <v>29</v>
      </c>
      <c r="Q554" s="28">
        <v>145.19999999999999</v>
      </c>
      <c r="R554" s="9"/>
      <c r="S554" s="4" t="s">
        <v>844</v>
      </c>
      <c r="T554" s="10"/>
      <c r="U554" s="10"/>
      <c r="V554" s="10"/>
      <c r="W554" s="10"/>
      <c r="X554" s="10"/>
    </row>
    <row r="555" spans="1:24" s="11" customFormat="1" x14ac:dyDescent="0.3">
      <c r="A555" s="4" t="str">
        <f t="shared" si="84"/>
        <v>Carmen de Tonchalá_20201</v>
      </c>
      <c r="B555" s="4" t="s">
        <v>969</v>
      </c>
      <c r="C555" s="4" t="str">
        <f t="shared" si="83"/>
        <v>CTON_01_20201</v>
      </c>
      <c r="D555" s="4" t="s">
        <v>931</v>
      </c>
      <c r="E555" s="5">
        <v>2.1</v>
      </c>
      <c r="F555" s="5">
        <v>-1.22</v>
      </c>
      <c r="G555" s="4"/>
      <c r="H555" s="4">
        <v>7.8466940000000003</v>
      </c>
      <c r="I555" s="4">
        <v>-72.566666999999995</v>
      </c>
      <c r="J555" s="4">
        <v>285</v>
      </c>
      <c r="K555" s="6">
        <v>43831</v>
      </c>
      <c r="L555" s="6">
        <v>43861</v>
      </c>
      <c r="M555" s="6">
        <f t="shared" si="79"/>
        <v>43845</v>
      </c>
      <c r="N555" s="4">
        <f t="shared" si="80"/>
        <v>2020</v>
      </c>
      <c r="O555" s="4">
        <f t="shared" si="81"/>
        <v>1</v>
      </c>
      <c r="P555" s="7">
        <f t="shared" si="82"/>
        <v>30</v>
      </c>
      <c r="Q555" s="8">
        <v>42.214964460996953</v>
      </c>
      <c r="R555" s="9"/>
      <c r="S555" s="4" t="s">
        <v>844</v>
      </c>
      <c r="T555" s="10"/>
      <c r="U555" s="10"/>
      <c r="V555" s="10"/>
      <c r="W555" s="10"/>
      <c r="X555" s="10"/>
    </row>
    <row r="556" spans="1:24" s="11" customFormat="1" x14ac:dyDescent="0.3">
      <c r="A556" s="4" t="str">
        <f t="shared" si="84"/>
        <v>Carmen de Tonchalá_20203</v>
      </c>
      <c r="B556" s="4" t="s">
        <v>970</v>
      </c>
      <c r="C556" s="4" t="str">
        <f t="shared" si="83"/>
        <v>CTON_01_20203</v>
      </c>
      <c r="D556" s="4" t="s">
        <v>931</v>
      </c>
      <c r="E556" s="5">
        <v>-2.1</v>
      </c>
      <c r="F556" s="5">
        <v>-1.64</v>
      </c>
      <c r="G556" s="4"/>
      <c r="H556" s="4">
        <v>7.8466940000000003</v>
      </c>
      <c r="I556" s="4">
        <v>-72.566666999999995</v>
      </c>
      <c r="J556" s="4">
        <v>285</v>
      </c>
      <c r="K556" s="6">
        <v>43891</v>
      </c>
      <c r="L556" s="6">
        <v>43921</v>
      </c>
      <c r="M556" s="6">
        <f t="shared" si="79"/>
        <v>43905</v>
      </c>
      <c r="N556" s="4">
        <f t="shared" si="80"/>
        <v>2020</v>
      </c>
      <c r="O556" s="4">
        <f t="shared" si="81"/>
        <v>3</v>
      </c>
      <c r="P556" s="7">
        <f t="shared" si="82"/>
        <v>30</v>
      </c>
      <c r="Q556" s="8">
        <v>86</v>
      </c>
      <c r="R556" s="9"/>
      <c r="S556" s="4" t="s">
        <v>844</v>
      </c>
      <c r="T556" s="10"/>
      <c r="U556" s="10"/>
      <c r="V556" s="10"/>
      <c r="W556" s="10"/>
      <c r="X556" s="10"/>
    </row>
    <row r="557" spans="1:24" s="11" customFormat="1" x14ac:dyDescent="0.3">
      <c r="A557" s="4" t="str">
        <f t="shared" si="84"/>
        <v>Carmen de Tonchalá_20204</v>
      </c>
      <c r="B557" s="4" t="s">
        <v>971</v>
      </c>
      <c r="C557" s="4" t="str">
        <f t="shared" si="83"/>
        <v>CTON_01_20204</v>
      </c>
      <c r="D557" s="4" t="s">
        <v>931</v>
      </c>
      <c r="E557" s="5">
        <v>4.4000000000000004</v>
      </c>
      <c r="F557" s="5">
        <v>-0.68</v>
      </c>
      <c r="G557" s="4"/>
      <c r="H557" s="4">
        <v>7.8466940000000003</v>
      </c>
      <c r="I557" s="4">
        <v>-72.566666999999995</v>
      </c>
      <c r="J557" s="4">
        <v>285</v>
      </c>
      <c r="K557" s="6">
        <v>43922</v>
      </c>
      <c r="L557" s="6">
        <v>43951</v>
      </c>
      <c r="M557" s="6">
        <f t="shared" si="79"/>
        <v>43936</v>
      </c>
      <c r="N557" s="4">
        <f t="shared" si="80"/>
        <v>2020</v>
      </c>
      <c r="O557" s="4">
        <f t="shared" si="81"/>
        <v>4</v>
      </c>
      <c r="P557" s="7">
        <f t="shared" si="82"/>
        <v>29</v>
      </c>
      <c r="Q557" s="8">
        <v>18.334649444186343</v>
      </c>
      <c r="R557" s="9"/>
      <c r="S557" s="4" t="s">
        <v>844</v>
      </c>
      <c r="T557" s="10"/>
      <c r="U557" s="10"/>
      <c r="V557" s="10"/>
      <c r="W557" s="10"/>
      <c r="X557" s="10"/>
    </row>
    <row r="558" spans="1:24" s="11" customFormat="1" x14ac:dyDescent="0.3">
      <c r="A558" s="4" t="str">
        <f t="shared" si="84"/>
        <v>Carmen de Tonchalá_20205</v>
      </c>
      <c r="B558" s="4" t="s">
        <v>972</v>
      </c>
      <c r="C558" s="4" t="str">
        <f t="shared" si="83"/>
        <v>CTON_01_20205</v>
      </c>
      <c r="D558" s="4" t="s">
        <v>931</v>
      </c>
      <c r="E558" s="5">
        <v>-60.7</v>
      </c>
      <c r="F558" s="5">
        <v>-8.3699999999999992</v>
      </c>
      <c r="G558" s="4"/>
      <c r="H558" s="4">
        <v>7.8466940000000003</v>
      </c>
      <c r="I558" s="4">
        <v>-72.566666999999995</v>
      </c>
      <c r="J558" s="4">
        <v>285</v>
      </c>
      <c r="K558" s="6">
        <v>43952</v>
      </c>
      <c r="L558" s="6">
        <v>43982</v>
      </c>
      <c r="M558" s="6">
        <f t="shared" si="79"/>
        <v>43966</v>
      </c>
      <c r="N558" s="4">
        <f t="shared" si="80"/>
        <v>2020</v>
      </c>
      <c r="O558" s="4">
        <f t="shared" si="81"/>
        <v>5</v>
      </c>
      <c r="P558" s="7">
        <f t="shared" si="82"/>
        <v>30</v>
      </c>
      <c r="Q558" s="8">
        <v>52.740411364140961</v>
      </c>
      <c r="R558" s="9"/>
      <c r="S558" s="4" t="s">
        <v>844</v>
      </c>
      <c r="T558" s="10"/>
      <c r="U558" s="10"/>
      <c r="V558" s="10"/>
      <c r="W558" s="10"/>
      <c r="X558" s="10"/>
    </row>
    <row r="559" spans="1:24" s="11" customFormat="1" x14ac:dyDescent="0.3">
      <c r="A559" s="4" t="str">
        <f t="shared" si="84"/>
        <v>Carmen de Tonchalá_20206</v>
      </c>
      <c r="B559" s="4" t="s">
        <v>973</v>
      </c>
      <c r="C559" s="4" t="str">
        <f t="shared" si="83"/>
        <v>CTON_01_20206</v>
      </c>
      <c r="D559" s="4" t="s">
        <v>931</v>
      </c>
      <c r="E559" s="5">
        <v>-70</v>
      </c>
      <c r="F559" s="5">
        <v>-9.1300000000000008</v>
      </c>
      <c r="G559" s="4"/>
      <c r="H559" s="4">
        <v>7.8466940000000003</v>
      </c>
      <c r="I559" s="4">
        <v>-72.566666999999995</v>
      </c>
      <c r="J559" s="4">
        <v>285</v>
      </c>
      <c r="K559" s="6">
        <v>43983</v>
      </c>
      <c r="L559" s="6">
        <v>44012</v>
      </c>
      <c r="M559" s="6">
        <f t="shared" si="79"/>
        <v>43997</v>
      </c>
      <c r="N559" s="4">
        <f t="shared" si="80"/>
        <v>2020</v>
      </c>
      <c r="O559" s="4">
        <f t="shared" si="81"/>
        <v>6</v>
      </c>
      <c r="P559" s="7">
        <f t="shared" si="82"/>
        <v>29</v>
      </c>
      <c r="Q559" s="8">
        <v>96.200321157767846</v>
      </c>
      <c r="R559" s="9"/>
      <c r="S559" s="4" t="s">
        <v>844</v>
      </c>
      <c r="T559" s="10"/>
      <c r="U559" s="10"/>
      <c r="V559" s="10"/>
      <c r="W559" s="10"/>
      <c r="X559" s="10"/>
    </row>
    <row r="560" spans="1:24" s="11" customFormat="1" x14ac:dyDescent="0.3">
      <c r="A560" s="4" t="str">
        <f t="shared" si="84"/>
        <v>Carmen de Tonchalá_20207</v>
      </c>
      <c r="B560" s="4" t="s">
        <v>974</v>
      </c>
      <c r="C560" s="4" t="str">
        <f t="shared" si="83"/>
        <v>CTON_01_20207</v>
      </c>
      <c r="D560" s="4" t="s">
        <v>931</v>
      </c>
      <c r="E560" s="5">
        <v>-35.4</v>
      </c>
      <c r="F560" s="5">
        <v>-4.76</v>
      </c>
      <c r="G560" s="4"/>
      <c r="H560" s="4">
        <v>7.8466940000000003</v>
      </c>
      <c r="I560" s="4">
        <v>-72.566666999999995</v>
      </c>
      <c r="J560" s="4">
        <v>285</v>
      </c>
      <c r="K560" s="6">
        <v>44013</v>
      </c>
      <c r="L560" s="6">
        <v>44043</v>
      </c>
      <c r="M560" s="6">
        <f t="shared" si="79"/>
        <v>44027</v>
      </c>
      <c r="N560" s="4">
        <f t="shared" si="80"/>
        <v>2020</v>
      </c>
      <c r="O560" s="4">
        <f t="shared" si="81"/>
        <v>7</v>
      </c>
      <c r="P560" s="7">
        <f t="shared" si="82"/>
        <v>30</v>
      </c>
      <c r="Q560" s="8">
        <v>46.402507852570373</v>
      </c>
      <c r="R560" s="9"/>
      <c r="S560" s="4" t="s">
        <v>844</v>
      </c>
      <c r="T560" s="10"/>
      <c r="U560" s="10"/>
      <c r="V560" s="10"/>
      <c r="W560" s="10"/>
      <c r="X560" s="10"/>
    </row>
    <row r="561" spans="1:24" s="11" customFormat="1" x14ac:dyDescent="0.3">
      <c r="A561" s="4" t="str">
        <f t="shared" si="84"/>
        <v>Carmen de Tonchalá_20208</v>
      </c>
      <c r="B561" s="4" t="s">
        <v>975</v>
      </c>
      <c r="C561" s="4" t="str">
        <f t="shared" si="83"/>
        <v>CTON_01_20208</v>
      </c>
      <c r="D561" s="4" t="s">
        <v>931</v>
      </c>
      <c r="E561" s="5">
        <v>-11</v>
      </c>
      <c r="F561" s="5">
        <v>-2.15</v>
      </c>
      <c r="G561" s="4"/>
      <c r="H561" s="4">
        <v>7.8466940000000003</v>
      </c>
      <c r="I561" s="4">
        <v>-72.566666999999995</v>
      </c>
      <c r="J561" s="4">
        <v>285</v>
      </c>
      <c r="K561" s="6">
        <v>44044</v>
      </c>
      <c r="L561" s="6">
        <v>44074</v>
      </c>
      <c r="M561" s="6">
        <f t="shared" si="79"/>
        <v>44058</v>
      </c>
      <c r="N561" s="4">
        <f t="shared" si="80"/>
        <v>2020</v>
      </c>
      <c r="O561" s="4">
        <f t="shared" si="81"/>
        <v>8</v>
      </c>
      <c r="P561" s="7">
        <f t="shared" si="82"/>
        <v>30</v>
      </c>
      <c r="Q561" s="8">
        <v>89</v>
      </c>
      <c r="R561" s="9"/>
      <c r="S561" s="4" t="s">
        <v>844</v>
      </c>
      <c r="T561" s="10"/>
      <c r="U561" s="10"/>
      <c r="V561" s="10"/>
      <c r="W561" s="10"/>
      <c r="X561" s="10"/>
    </row>
    <row r="562" spans="1:24" s="11" customFormat="1" x14ac:dyDescent="0.3">
      <c r="A562" s="4" t="str">
        <f t="shared" si="84"/>
        <v>Carmen de Tonchalá_20209</v>
      </c>
      <c r="B562" s="4" t="s">
        <v>976</v>
      </c>
      <c r="C562" s="4" t="str">
        <f t="shared" si="83"/>
        <v>CTON_01_20209</v>
      </c>
      <c r="D562" s="4" t="s">
        <v>931</v>
      </c>
      <c r="E562" s="5">
        <v>-20.7</v>
      </c>
      <c r="F562" s="5">
        <v>-3.67</v>
      </c>
      <c r="G562" s="4"/>
      <c r="H562" s="4">
        <v>7.8466940000000003</v>
      </c>
      <c r="I562" s="4">
        <v>-72.566666999999995</v>
      </c>
      <c r="J562" s="4">
        <v>285</v>
      </c>
      <c r="K562" s="6">
        <v>44075</v>
      </c>
      <c r="L562" s="6">
        <v>44104</v>
      </c>
      <c r="M562" s="6">
        <f t="shared" si="79"/>
        <v>44089</v>
      </c>
      <c r="N562" s="4">
        <f t="shared" si="80"/>
        <v>2020</v>
      </c>
      <c r="O562" s="4">
        <f t="shared" si="81"/>
        <v>9</v>
      </c>
      <c r="P562" s="7">
        <f t="shared" si="82"/>
        <v>29</v>
      </c>
      <c r="Q562" s="8">
        <v>123.3</v>
      </c>
      <c r="R562" s="9"/>
      <c r="S562" s="4" t="s">
        <v>844</v>
      </c>
      <c r="T562" s="10"/>
      <c r="U562" s="10"/>
      <c r="V562" s="10"/>
      <c r="W562" s="10"/>
      <c r="X562" s="10"/>
    </row>
    <row r="563" spans="1:24" s="11" customFormat="1" x14ac:dyDescent="0.3">
      <c r="A563" s="4" t="str">
        <f t="shared" si="84"/>
        <v>Carmen de Tonchalá_202010</v>
      </c>
      <c r="B563" s="4" t="s">
        <v>977</v>
      </c>
      <c r="C563" s="4" t="str">
        <f t="shared" si="83"/>
        <v>CTON_01_202010</v>
      </c>
      <c r="D563" s="4" t="s">
        <v>931</v>
      </c>
      <c r="E563" s="5">
        <v>-18</v>
      </c>
      <c r="F563" s="5">
        <v>-3.95</v>
      </c>
      <c r="G563" s="4"/>
      <c r="H563" s="4">
        <v>7.8466940000000003</v>
      </c>
      <c r="I563" s="4">
        <v>-72.566666999999995</v>
      </c>
      <c r="J563" s="4">
        <v>285</v>
      </c>
      <c r="K563" s="6">
        <v>44105</v>
      </c>
      <c r="L563" s="6">
        <v>44135</v>
      </c>
      <c r="M563" s="6">
        <f t="shared" si="79"/>
        <v>44119</v>
      </c>
      <c r="N563" s="4">
        <f t="shared" si="80"/>
        <v>2020</v>
      </c>
      <c r="O563" s="4">
        <f t="shared" si="81"/>
        <v>10</v>
      </c>
      <c r="P563" s="7">
        <f t="shared" si="82"/>
        <v>30</v>
      </c>
      <c r="Q563" s="8">
        <v>197.60677734289726</v>
      </c>
      <c r="R563" s="9"/>
      <c r="S563" s="4" t="s">
        <v>844</v>
      </c>
      <c r="T563" s="10"/>
      <c r="U563" s="10"/>
      <c r="V563" s="10"/>
      <c r="W563" s="10"/>
      <c r="X563" s="10"/>
    </row>
    <row r="564" spans="1:24" s="11" customFormat="1" x14ac:dyDescent="0.3">
      <c r="A564" s="4" t="str">
        <f t="shared" si="84"/>
        <v>Carmen de Tonchalá_202011</v>
      </c>
      <c r="B564" s="4" t="s">
        <v>978</v>
      </c>
      <c r="C564" s="4" t="str">
        <f t="shared" si="83"/>
        <v>CTON_01_202011</v>
      </c>
      <c r="D564" s="4" t="s">
        <v>931</v>
      </c>
      <c r="E564" s="5">
        <v>-79.400000000000006</v>
      </c>
      <c r="F564" s="5">
        <v>-11.63</v>
      </c>
      <c r="G564" s="4"/>
      <c r="H564" s="4">
        <v>7.8466940000000003</v>
      </c>
      <c r="I564" s="4">
        <v>-72.566666999999995</v>
      </c>
      <c r="J564" s="4">
        <v>285</v>
      </c>
      <c r="K564" s="6">
        <v>44136</v>
      </c>
      <c r="L564" s="6">
        <v>44165</v>
      </c>
      <c r="M564" s="6">
        <f t="shared" si="79"/>
        <v>44150</v>
      </c>
      <c r="N564" s="4">
        <f t="shared" si="80"/>
        <v>2020</v>
      </c>
      <c r="O564" s="4">
        <f t="shared" si="81"/>
        <v>11</v>
      </c>
      <c r="P564" s="7">
        <f t="shared" si="82"/>
        <v>29</v>
      </c>
      <c r="Q564" s="8">
        <v>238.57679647126426</v>
      </c>
      <c r="R564" s="9"/>
      <c r="S564" s="4" t="s">
        <v>844</v>
      </c>
      <c r="T564" s="10"/>
      <c r="U564" s="10"/>
      <c r="V564" s="10"/>
      <c r="W564" s="10"/>
      <c r="X564" s="10"/>
    </row>
    <row r="565" spans="1:24" s="11" customFormat="1" x14ac:dyDescent="0.3">
      <c r="A565" s="4" t="str">
        <f t="shared" si="84"/>
        <v>Carmen de Tonchalá_202012</v>
      </c>
      <c r="B565" s="4" t="s">
        <v>979</v>
      </c>
      <c r="C565" s="4" t="str">
        <f t="shared" si="83"/>
        <v>CTON_01_202012</v>
      </c>
      <c r="D565" s="4" t="s">
        <v>931</v>
      </c>
      <c r="E565" s="5">
        <v>-28.9</v>
      </c>
      <c r="F565" s="5">
        <v>-4.9400000000000004</v>
      </c>
      <c r="G565" s="4"/>
      <c r="H565" s="4">
        <v>7.8466940000000003</v>
      </c>
      <c r="I565" s="4">
        <v>-72.566666999999995</v>
      </c>
      <c r="J565" s="4">
        <v>285</v>
      </c>
      <c r="K565" s="6">
        <v>44166</v>
      </c>
      <c r="L565" s="6">
        <v>44196</v>
      </c>
      <c r="M565" s="6">
        <f t="shared" si="79"/>
        <v>44180</v>
      </c>
      <c r="N565" s="4">
        <f t="shared" si="80"/>
        <v>2020</v>
      </c>
      <c r="O565" s="4">
        <f t="shared" si="81"/>
        <v>12</v>
      </c>
      <c r="P565" s="7">
        <f t="shared" si="82"/>
        <v>30</v>
      </c>
      <c r="Q565" s="8">
        <v>10.978154296827626</v>
      </c>
      <c r="R565" s="9"/>
      <c r="S565" s="4" t="s">
        <v>844</v>
      </c>
      <c r="T565" s="10"/>
      <c r="U565" s="10"/>
      <c r="V565" s="10"/>
      <c r="W565" s="10"/>
      <c r="X565" s="10"/>
    </row>
    <row r="566" spans="1:24" s="11" customFormat="1" x14ac:dyDescent="0.3">
      <c r="A566" s="4" t="str">
        <f t="shared" si="84"/>
        <v>Carmen de Tonchalá_20211</v>
      </c>
      <c r="B566" s="4" t="s">
        <v>980</v>
      </c>
      <c r="C566" s="4" t="str">
        <f t="shared" si="83"/>
        <v>CTON_01_20211</v>
      </c>
      <c r="D566" s="4" t="s">
        <v>931</v>
      </c>
      <c r="E566" s="5">
        <v>8.6999999999999993</v>
      </c>
      <c r="F566" s="5">
        <v>-0.48</v>
      </c>
      <c r="G566" s="4"/>
      <c r="H566" s="4">
        <v>7.8466940000000003</v>
      </c>
      <c r="I566" s="4">
        <v>-72.566666999999995</v>
      </c>
      <c r="J566" s="4">
        <v>285</v>
      </c>
      <c r="K566" s="6">
        <v>44197</v>
      </c>
      <c r="L566" s="6">
        <v>44227</v>
      </c>
      <c r="M566" s="6">
        <f t="shared" si="79"/>
        <v>44211</v>
      </c>
      <c r="N566" s="4">
        <f t="shared" si="80"/>
        <v>2021</v>
      </c>
      <c r="O566" s="4">
        <f t="shared" si="81"/>
        <v>1</v>
      </c>
      <c r="P566" s="7">
        <f t="shared" si="82"/>
        <v>30</v>
      </c>
      <c r="Q566" s="8">
        <v>24.9</v>
      </c>
      <c r="R566" s="9"/>
      <c r="S566" s="4" t="s">
        <v>844</v>
      </c>
      <c r="T566" s="10"/>
      <c r="U566" s="10"/>
      <c r="V566" s="10"/>
      <c r="W566" s="10"/>
      <c r="X566" s="10"/>
    </row>
    <row r="567" spans="1:24" s="11" customFormat="1" x14ac:dyDescent="0.3">
      <c r="A567" s="4" t="str">
        <f t="shared" si="84"/>
        <v>Carmen de Tonchalá_20212</v>
      </c>
      <c r="B567" s="4" t="s">
        <v>981</v>
      </c>
      <c r="C567" s="4" t="str">
        <f t="shared" si="83"/>
        <v>CTON_01_20212</v>
      </c>
      <c r="D567" s="4" t="s">
        <v>931</v>
      </c>
      <c r="E567" s="5">
        <v>12.2</v>
      </c>
      <c r="F567" s="5">
        <v>0.32</v>
      </c>
      <c r="G567" s="4"/>
      <c r="H567" s="4">
        <v>7.8466940000000003</v>
      </c>
      <c r="I567" s="4">
        <v>-72.566666999999995</v>
      </c>
      <c r="J567" s="4">
        <v>285</v>
      </c>
      <c r="K567" s="6">
        <v>44228</v>
      </c>
      <c r="L567" s="6">
        <v>44255</v>
      </c>
      <c r="M567" s="6">
        <f t="shared" si="79"/>
        <v>44242</v>
      </c>
      <c r="N567" s="4">
        <f t="shared" si="80"/>
        <v>2021</v>
      </c>
      <c r="O567" s="4">
        <f t="shared" si="81"/>
        <v>2</v>
      </c>
      <c r="P567" s="7">
        <f t="shared" si="82"/>
        <v>27</v>
      </c>
      <c r="Q567" s="8">
        <v>44.591678277835918</v>
      </c>
      <c r="R567" s="9"/>
      <c r="S567" s="4" t="s">
        <v>844</v>
      </c>
      <c r="T567" s="10"/>
      <c r="U567" s="10"/>
      <c r="V567" s="10"/>
      <c r="W567" s="10"/>
      <c r="X567" s="10"/>
    </row>
    <row r="568" spans="1:24" s="11" customFormat="1" x14ac:dyDescent="0.3">
      <c r="A568" s="4" t="str">
        <f t="shared" si="84"/>
        <v>Carmen de Tonchalá_20213</v>
      </c>
      <c r="B568" s="4" t="s">
        <v>982</v>
      </c>
      <c r="C568" s="4" t="str">
        <f t="shared" si="83"/>
        <v>CTON_01_20213</v>
      </c>
      <c r="D568" s="4" t="s">
        <v>931</v>
      </c>
      <c r="E568" s="5">
        <v>12.5</v>
      </c>
      <c r="F568" s="5">
        <v>-0.28000000000000003</v>
      </c>
      <c r="G568" s="4"/>
      <c r="H568" s="4">
        <v>7.8466940000000003</v>
      </c>
      <c r="I568" s="4">
        <v>-72.566666999999995</v>
      </c>
      <c r="J568" s="4">
        <v>285</v>
      </c>
      <c r="K568" s="6">
        <v>44256</v>
      </c>
      <c r="L568" s="6">
        <v>44286</v>
      </c>
      <c r="M568" s="6">
        <f t="shared" si="79"/>
        <v>44270</v>
      </c>
      <c r="N568" s="4">
        <f t="shared" si="80"/>
        <v>2021</v>
      </c>
      <c r="O568" s="4">
        <f t="shared" si="81"/>
        <v>3</v>
      </c>
      <c r="P568" s="7">
        <f t="shared" si="82"/>
        <v>30</v>
      </c>
      <c r="Q568" s="8">
        <v>85</v>
      </c>
      <c r="R568" s="9"/>
      <c r="S568" s="4" t="s">
        <v>844</v>
      </c>
      <c r="T568" s="10"/>
      <c r="U568" s="10"/>
      <c r="V568" s="10"/>
      <c r="W568" s="10"/>
      <c r="X568" s="10"/>
    </row>
    <row r="569" spans="1:24" s="11" customFormat="1" x14ac:dyDescent="0.3">
      <c r="A569" s="4" t="str">
        <f t="shared" si="84"/>
        <v>Carmen de Tonchalá_20214</v>
      </c>
      <c r="B569" s="4" t="s">
        <v>983</v>
      </c>
      <c r="C569" s="4" t="str">
        <f t="shared" si="83"/>
        <v>CTON_01_20214</v>
      </c>
      <c r="D569" s="4" t="s">
        <v>931</v>
      </c>
      <c r="E569" s="5">
        <v>-13</v>
      </c>
      <c r="F569" s="5">
        <v>-1.67</v>
      </c>
      <c r="G569" s="4"/>
      <c r="H569" s="4">
        <v>7.8466940000000003</v>
      </c>
      <c r="I569" s="4">
        <v>-72.566666999999995</v>
      </c>
      <c r="J569" s="4">
        <v>285</v>
      </c>
      <c r="K569" s="6">
        <f>L568+1</f>
        <v>44287</v>
      </c>
      <c r="L569" s="6">
        <f>K569+29</f>
        <v>44316</v>
      </c>
      <c r="M569" s="6">
        <f t="shared" si="79"/>
        <v>44301</v>
      </c>
      <c r="N569" s="4">
        <f t="shared" si="80"/>
        <v>2021</v>
      </c>
      <c r="O569" s="4">
        <f t="shared" si="81"/>
        <v>4</v>
      </c>
      <c r="P569" s="7">
        <f t="shared" si="82"/>
        <v>29</v>
      </c>
      <c r="Q569" s="8">
        <v>137.5</v>
      </c>
      <c r="R569" s="9"/>
      <c r="S569" s="4" t="s">
        <v>844</v>
      </c>
      <c r="T569" s="10"/>
      <c r="U569" s="10"/>
      <c r="V569" s="10"/>
      <c r="W569" s="10"/>
      <c r="X569" s="10"/>
    </row>
    <row r="570" spans="1:24" s="11" customFormat="1" x14ac:dyDescent="0.3">
      <c r="A570" s="4" t="str">
        <f t="shared" si="84"/>
        <v>Carmen de Tonchalá_20215</v>
      </c>
      <c r="B570" s="4" t="s">
        <v>984</v>
      </c>
      <c r="C570" s="4" t="str">
        <f>"CTON_01_"&amp;YEAR(M570)&amp;""&amp;MONTH(M570)</f>
        <v>CTON_01_20215</v>
      </c>
      <c r="D570" s="4" t="s">
        <v>931</v>
      </c>
      <c r="E570" s="5">
        <v>-78.3</v>
      </c>
      <c r="F570" s="5">
        <v>-10.77</v>
      </c>
      <c r="G570" s="4"/>
      <c r="H570" s="4">
        <v>7.8466940000000003</v>
      </c>
      <c r="I570" s="4">
        <v>-72.566666999999995</v>
      </c>
      <c r="J570" s="4">
        <v>285</v>
      </c>
      <c r="K570" s="6">
        <f t="shared" ref="K570:K584" si="85">L569+1</f>
        <v>44317</v>
      </c>
      <c r="L570" s="6">
        <f t="shared" ref="L570:L581" si="86">K570+29</f>
        <v>44346</v>
      </c>
      <c r="M570" s="6">
        <f t="shared" si="79"/>
        <v>44331</v>
      </c>
      <c r="N570" s="4">
        <f t="shared" si="80"/>
        <v>2021</v>
      </c>
      <c r="O570" s="4">
        <f t="shared" si="81"/>
        <v>5</v>
      </c>
      <c r="P570" s="7">
        <f t="shared" si="82"/>
        <v>29</v>
      </c>
      <c r="Q570" s="8">
        <v>124.6</v>
      </c>
      <c r="R570" s="9"/>
      <c r="S570" s="4" t="s">
        <v>844</v>
      </c>
      <c r="T570" s="10"/>
      <c r="U570" s="10"/>
      <c r="V570" s="10"/>
      <c r="W570" s="10"/>
      <c r="X570" s="10"/>
    </row>
    <row r="571" spans="1:24" s="11" customFormat="1" x14ac:dyDescent="0.3">
      <c r="A571" s="4" t="str">
        <f t="shared" si="84"/>
        <v>Carmen de Tonchalá_20216</v>
      </c>
      <c r="B571" s="4" t="s">
        <v>985</v>
      </c>
      <c r="C571" s="4" t="str">
        <f t="shared" ref="C571:C593" si="87">"CTON_01_"&amp;YEAR(M571)&amp;""&amp;MONTH(M571)</f>
        <v>CTON_01_20216</v>
      </c>
      <c r="D571" s="4" t="s">
        <v>931</v>
      </c>
      <c r="E571" s="5">
        <v>-56.3</v>
      </c>
      <c r="F571" s="5">
        <v>-8.2799999999999994</v>
      </c>
      <c r="G571" s="4"/>
      <c r="H571" s="4">
        <v>7.8466940000000003</v>
      </c>
      <c r="I571" s="4">
        <v>-72.566666999999995</v>
      </c>
      <c r="J571" s="4">
        <v>285</v>
      </c>
      <c r="K571" s="6">
        <f t="shared" si="85"/>
        <v>44347</v>
      </c>
      <c r="L571" s="6">
        <f t="shared" si="86"/>
        <v>44376</v>
      </c>
      <c r="M571" s="6">
        <f t="shared" si="79"/>
        <v>44361</v>
      </c>
      <c r="N571" s="4">
        <f t="shared" si="80"/>
        <v>2021</v>
      </c>
      <c r="O571" s="4">
        <f t="shared" si="81"/>
        <v>6</v>
      </c>
      <c r="P571" s="7">
        <f t="shared" si="82"/>
        <v>29</v>
      </c>
      <c r="Q571" s="21" t="s">
        <v>37</v>
      </c>
      <c r="R571" s="9"/>
      <c r="S571" s="4" t="s">
        <v>844</v>
      </c>
      <c r="T571" s="10"/>
      <c r="U571" s="10"/>
      <c r="V571" s="10"/>
      <c r="W571" s="10"/>
      <c r="X571" s="10"/>
    </row>
    <row r="572" spans="1:24" s="11" customFormat="1" x14ac:dyDescent="0.3">
      <c r="A572" s="4" t="str">
        <f t="shared" si="84"/>
        <v>Carmen de Tonchalá_20217</v>
      </c>
      <c r="B572" s="4" t="s">
        <v>986</v>
      </c>
      <c r="C572" s="4" t="str">
        <f t="shared" si="87"/>
        <v>CTON_01_20217</v>
      </c>
      <c r="D572" s="4" t="s">
        <v>931</v>
      </c>
      <c r="E572" s="5">
        <v>-29.9</v>
      </c>
      <c r="F572" s="5">
        <v>-3.57</v>
      </c>
      <c r="G572" s="4"/>
      <c r="H572" s="4">
        <v>7.8466940000000003</v>
      </c>
      <c r="I572" s="4">
        <v>-72.566666999999995</v>
      </c>
      <c r="J572" s="4">
        <v>285</v>
      </c>
      <c r="K572" s="6">
        <f t="shared" si="85"/>
        <v>44377</v>
      </c>
      <c r="L572" s="6">
        <f t="shared" si="86"/>
        <v>44406</v>
      </c>
      <c r="M572" s="6">
        <f t="shared" si="79"/>
        <v>44391</v>
      </c>
      <c r="N572" s="4">
        <f t="shared" si="80"/>
        <v>2021</v>
      </c>
      <c r="O572" s="4">
        <f t="shared" si="81"/>
        <v>7</v>
      </c>
      <c r="P572" s="7">
        <f t="shared" si="82"/>
        <v>29</v>
      </c>
      <c r="Q572" s="8">
        <v>30.5</v>
      </c>
      <c r="R572" s="9"/>
      <c r="S572" s="4" t="s">
        <v>844</v>
      </c>
      <c r="T572" s="10"/>
      <c r="U572" s="10"/>
      <c r="V572" s="10"/>
      <c r="W572" s="10"/>
      <c r="X572" s="10"/>
    </row>
    <row r="573" spans="1:24" s="11" customFormat="1" x14ac:dyDescent="0.3">
      <c r="A573" s="4" t="str">
        <f t="shared" si="84"/>
        <v>Carmen de Tonchalá_20218</v>
      </c>
      <c r="B573" s="4" t="s">
        <v>987</v>
      </c>
      <c r="C573" s="4" t="str">
        <f t="shared" si="87"/>
        <v>CTON_01_20218</v>
      </c>
      <c r="D573" s="4" t="s">
        <v>931</v>
      </c>
      <c r="E573" s="5">
        <v>-47.6</v>
      </c>
      <c r="F573" s="5">
        <v>-7.33</v>
      </c>
      <c r="G573" s="4"/>
      <c r="H573" s="4">
        <v>7.8466940000000003</v>
      </c>
      <c r="I573" s="4">
        <v>-72.566666999999995</v>
      </c>
      <c r="J573" s="4">
        <v>285</v>
      </c>
      <c r="K573" s="6">
        <f t="shared" si="85"/>
        <v>44407</v>
      </c>
      <c r="L573" s="6">
        <f>K573+30</f>
        <v>44437</v>
      </c>
      <c r="M573" s="6">
        <f t="shared" si="79"/>
        <v>44421</v>
      </c>
      <c r="N573" s="4">
        <f t="shared" si="80"/>
        <v>2021</v>
      </c>
      <c r="O573" s="4">
        <f t="shared" si="81"/>
        <v>8</v>
      </c>
      <c r="P573" s="7">
        <f t="shared" si="82"/>
        <v>30</v>
      </c>
      <c r="Q573" s="8">
        <v>87.3</v>
      </c>
      <c r="R573" s="9"/>
      <c r="S573" s="4" t="s">
        <v>844</v>
      </c>
      <c r="T573" s="10"/>
      <c r="U573" s="10"/>
      <c r="V573" s="10"/>
      <c r="W573" s="10"/>
      <c r="X573" s="10"/>
    </row>
    <row r="574" spans="1:24" s="11" customFormat="1" x14ac:dyDescent="0.3">
      <c r="A574" s="4" t="str">
        <f t="shared" si="84"/>
        <v>Carmen de Tonchalá_20219</v>
      </c>
      <c r="B574" s="4" t="s">
        <v>988</v>
      </c>
      <c r="C574" s="4" t="str">
        <f t="shared" si="87"/>
        <v>CTON_01_20219</v>
      </c>
      <c r="D574" s="4" t="s">
        <v>931</v>
      </c>
      <c r="E574" s="5">
        <v>-29.9</v>
      </c>
      <c r="F574" s="5">
        <v>-4.72</v>
      </c>
      <c r="G574" s="4"/>
      <c r="H574" s="4">
        <v>7.8466940000000003</v>
      </c>
      <c r="I574" s="4">
        <v>-72.566666999999995</v>
      </c>
      <c r="J574" s="4">
        <v>285</v>
      </c>
      <c r="K574" s="6">
        <f t="shared" si="85"/>
        <v>44438</v>
      </c>
      <c r="L574" s="6">
        <f>K574+30</f>
        <v>44468</v>
      </c>
      <c r="M574" s="6">
        <f t="shared" si="79"/>
        <v>44452</v>
      </c>
      <c r="N574" s="4">
        <f t="shared" si="80"/>
        <v>2021</v>
      </c>
      <c r="O574" s="4">
        <f t="shared" si="81"/>
        <v>9</v>
      </c>
      <c r="P574" s="7">
        <f t="shared" si="82"/>
        <v>30</v>
      </c>
      <c r="Q574" s="8">
        <v>68.2</v>
      </c>
      <c r="R574" s="9"/>
      <c r="S574" s="4" t="s">
        <v>844</v>
      </c>
      <c r="T574" s="10"/>
      <c r="U574" s="10"/>
      <c r="V574" s="10"/>
      <c r="W574" s="10"/>
      <c r="X574" s="10"/>
    </row>
    <row r="575" spans="1:24" s="11" customFormat="1" x14ac:dyDescent="0.3">
      <c r="A575" s="4" t="str">
        <f t="shared" si="84"/>
        <v>Carmen de Tonchalá_202110</v>
      </c>
      <c r="B575" s="4" t="s">
        <v>989</v>
      </c>
      <c r="C575" s="4" t="str">
        <f t="shared" si="87"/>
        <v>CTON_01_202110</v>
      </c>
      <c r="D575" s="4" t="s">
        <v>931</v>
      </c>
      <c r="E575" s="5">
        <v>-123.3</v>
      </c>
      <c r="F575" s="5">
        <v>-16.850000000000001</v>
      </c>
      <c r="G575" s="4"/>
      <c r="H575" s="4">
        <v>7.8466940000000003</v>
      </c>
      <c r="I575" s="4">
        <v>-72.566666999999995</v>
      </c>
      <c r="J575" s="4">
        <v>285</v>
      </c>
      <c r="K575" s="6">
        <f t="shared" si="85"/>
        <v>44469</v>
      </c>
      <c r="L575" s="6">
        <f>K575+31</f>
        <v>44500</v>
      </c>
      <c r="M575" s="6">
        <f t="shared" si="79"/>
        <v>44483</v>
      </c>
      <c r="N575" s="4">
        <f t="shared" si="80"/>
        <v>2021</v>
      </c>
      <c r="O575" s="4">
        <f t="shared" si="81"/>
        <v>10</v>
      </c>
      <c r="P575" s="7">
        <f t="shared" si="82"/>
        <v>31</v>
      </c>
      <c r="Q575" s="8">
        <v>256.7</v>
      </c>
      <c r="R575" s="9" t="s">
        <v>990</v>
      </c>
      <c r="S575" s="4" t="s">
        <v>844</v>
      </c>
      <c r="T575" s="10"/>
      <c r="U575" s="10"/>
      <c r="V575" s="10"/>
      <c r="W575" s="10"/>
      <c r="X575" s="10"/>
    </row>
    <row r="576" spans="1:24" s="11" customFormat="1" x14ac:dyDescent="0.3">
      <c r="A576" s="4" t="str">
        <f t="shared" si="84"/>
        <v>Carmen de Tonchalá_202111</v>
      </c>
      <c r="B576" s="4" t="s">
        <v>991</v>
      </c>
      <c r="C576" s="4" t="str">
        <f t="shared" si="87"/>
        <v>CTON_01_202111</v>
      </c>
      <c r="D576" s="4" t="s">
        <v>931</v>
      </c>
      <c r="E576" s="5">
        <v>-38.1</v>
      </c>
      <c r="F576" s="5">
        <v>-6.2</v>
      </c>
      <c r="G576" s="4"/>
      <c r="H576" s="4">
        <v>7.8466940000000003</v>
      </c>
      <c r="I576" s="4">
        <v>-72.566666999999995</v>
      </c>
      <c r="J576" s="4">
        <v>285</v>
      </c>
      <c r="K576" s="6">
        <f t="shared" si="85"/>
        <v>44501</v>
      </c>
      <c r="L576" s="6">
        <f t="shared" si="86"/>
        <v>44530</v>
      </c>
      <c r="M576" s="6">
        <f t="shared" si="79"/>
        <v>44515</v>
      </c>
      <c r="N576" s="4">
        <f t="shared" si="80"/>
        <v>2021</v>
      </c>
      <c r="O576" s="4">
        <f t="shared" si="81"/>
        <v>11</v>
      </c>
      <c r="P576" s="7">
        <f t="shared" si="82"/>
        <v>29</v>
      </c>
      <c r="Q576" s="8">
        <v>72.400000000000006</v>
      </c>
      <c r="R576" s="9"/>
      <c r="S576" s="4" t="s">
        <v>844</v>
      </c>
      <c r="T576" s="10"/>
      <c r="U576" s="10"/>
      <c r="V576" s="10"/>
      <c r="W576" s="10"/>
      <c r="X576" s="10"/>
    </row>
    <row r="577" spans="1:24" s="11" customFormat="1" x14ac:dyDescent="0.3">
      <c r="A577" s="4" t="str">
        <f t="shared" si="84"/>
        <v>Carmen de Tonchalá_202112</v>
      </c>
      <c r="B577" s="4" t="s">
        <v>992</v>
      </c>
      <c r="C577" s="4" t="str">
        <f t="shared" si="87"/>
        <v>CTON_01_202112</v>
      </c>
      <c r="D577" s="4" t="s">
        <v>931</v>
      </c>
      <c r="E577" s="5">
        <v>1.4</v>
      </c>
      <c r="F577" s="5">
        <v>-1.45</v>
      </c>
      <c r="G577" s="4"/>
      <c r="H577" s="4">
        <v>7.8466940000000003</v>
      </c>
      <c r="I577" s="4">
        <v>-72.566666999999995</v>
      </c>
      <c r="J577" s="4">
        <v>285</v>
      </c>
      <c r="K577" s="6">
        <f t="shared" si="85"/>
        <v>44531</v>
      </c>
      <c r="L577" s="6">
        <f t="shared" si="86"/>
        <v>44560</v>
      </c>
      <c r="M577" s="6">
        <f t="shared" si="79"/>
        <v>44545</v>
      </c>
      <c r="N577" s="4">
        <f t="shared" si="80"/>
        <v>2021</v>
      </c>
      <c r="O577" s="4">
        <f t="shared" si="81"/>
        <v>12</v>
      </c>
      <c r="P577" s="7">
        <f t="shared" si="82"/>
        <v>29</v>
      </c>
      <c r="Q577" s="8">
        <v>30.6</v>
      </c>
      <c r="R577" s="9"/>
      <c r="S577" s="4" t="s">
        <v>844</v>
      </c>
      <c r="T577" s="10"/>
      <c r="U577" s="10"/>
      <c r="V577" s="10"/>
      <c r="W577" s="10"/>
      <c r="X577" s="10"/>
    </row>
    <row r="578" spans="1:24" s="11" customFormat="1" x14ac:dyDescent="0.3">
      <c r="A578" s="4" t="str">
        <f t="shared" si="84"/>
        <v>Carmen de Tonchalá_20221</v>
      </c>
      <c r="B578" s="4" t="s">
        <v>993</v>
      </c>
      <c r="C578" s="4" t="str">
        <f t="shared" si="87"/>
        <v>CTON_01_20221</v>
      </c>
      <c r="D578" s="4" t="s">
        <v>931</v>
      </c>
      <c r="E578" s="5">
        <v>10.3</v>
      </c>
      <c r="F578" s="5">
        <v>-0.15</v>
      </c>
      <c r="G578" s="4"/>
      <c r="H578" s="4">
        <v>7.8466940000000003</v>
      </c>
      <c r="I578" s="4">
        <v>-72.566666999999995</v>
      </c>
      <c r="J578" s="4">
        <v>285</v>
      </c>
      <c r="K578" s="6">
        <f t="shared" si="85"/>
        <v>44561</v>
      </c>
      <c r="L578" s="6">
        <f>K578+31</f>
        <v>44592</v>
      </c>
      <c r="M578" s="6">
        <f t="shared" si="79"/>
        <v>44575</v>
      </c>
      <c r="N578" s="4">
        <f t="shared" si="80"/>
        <v>2022</v>
      </c>
      <c r="O578" s="4">
        <f t="shared" si="81"/>
        <v>1</v>
      </c>
      <c r="P578" s="7">
        <f t="shared" si="82"/>
        <v>31</v>
      </c>
      <c r="Q578" s="8">
        <v>20.8</v>
      </c>
      <c r="R578" s="9"/>
      <c r="S578" s="4" t="s">
        <v>844</v>
      </c>
      <c r="T578" s="10"/>
      <c r="U578" s="10"/>
      <c r="V578" s="10"/>
      <c r="W578" s="10"/>
      <c r="X578" s="10"/>
    </row>
    <row r="579" spans="1:24" s="11" customFormat="1" x14ac:dyDescent="0.3">
      <c r="A579" s="4" t="str">
        <f t="shared" si="84"/>
        <v>Carmen de Tonchalá_20222</v>
      </c>
      <c r="B579" s="4" t="s">
        <v>994</v>
      </c>
      <c r="C579" s="4" t="str">
        <f t="shared" si="87"/>
        <v>CTON_01_20222</v>
      </c>
      <c r="D579" s="4" t="s">
        <v>931</v>
      </c>
      <c r="E579" s="5">
        <v>8.4</v>
      </c>
      <c r="F579" s="5">
        <v>-0.54</v>
      </c>
      <c r="G579" s="4"/>
      <c r="H579" s="4">
        <v>7.8466940000000003</v>
      </c>
      <c r="I579" s="4">
        <v>-72.566666999999995</v>
      </c>
      <c r="J579" s="4">
        <v>285</v>
      </c>
      <c r="K579" s="6">
        <f t="shared" si="85"/>
        <v>44593</v>
      </c>
      <c r="L579" s="6">
        <f>K579+27</f>
        <v>44620</v>
      </c>
      <c r="M579" s="6">
        <f t="shared" si="79"/>
        <v>44607</v>
      </c>
      <c r="N579" s="4">
        <f t="shared" si="80"/>
        <v>2022</v>
      </c>
      <c r="O579" s="4">
        <f t="shared" si="81"/>
        <v>2</v>
      </c>
      <c r="P579" s="7">
        <f t="shared" si="82"/>
        <v>27</v>
      </c>
      <c r="Q579" s="8">
        <v>35.799999999999997</v>
      </c>
      <c r="R579" s="9"/>
      <c r="S579" s="4" t="s">
        <v>844</v>
      </c>
      <c r="T579" s="10"/>
      <c r="U579" s="10"/>
      <c r="V579" s="10"/>
      <c r="W579" s="10"/>
      <c r="X579" s="10"/>
    </row>
    <row r="580" spans="1:24" s="11" customFormat="1" x14ac:dyDescent="0.3">
      <c r="A580" s="4" t="str">
        <f t="shared" si="84"/>
        <v>Carmen de Tonchalá_20223</v>
      </c>
      <c r="B580" s="4" t="s">
        <v>995</v>
      </c>
      <c r="C580" s="4" t="str">
        <f t="shared" si="87"/>
        <v>CTON_01_20223</v>
      </c>
      <c r="D580" s="4" t="s">
        <v>931</v>
      </c>
      <c r="E580" s="5">
        <v>-1.6</v>
      </c>
      <c r="F580" s="5">
        <v>-1.34</v>
      </c>
      <c r="G580" s="4"/>
      <c r="H580" s="4">
        <v>7.8466940000000003</v>
      </c>
      <c r="I580" s="4">
        <v>-72.566666999999995</v>
      </c>
      <c r="J580" s="4">
        <v>285</v>
      </c>
      <c r="K580" s="6">
        <f t="shared" si="85"/>
        <v>44621</v>
      </c>
      <c r="L580" s="6">
        <f>K580+30</f>
        <v>44651</v>
      </c>
      <c r="M580" s="6">
        <f t="shared" si="79"/>
        <v>44635</v>
      </c>
      <c r="N580" s="4">
        <f t="shared" si="80"/>
        <v>2022</v>
      </c>
      <c r="O580" s="4">
        <f t="shared" si="81"/>
        <v>3</v>
      </c>
      <c r="P580" s="7">
        <f t="shared" si="82"/>
        <v>30</v>
      </c>
      <c r="Q580" s="8">
        <v>54.8</v>
      </c>
      <c r="R580" s="9"/>
      <c r="S580" s="4" t="s">
        <v>844</v>
      </c>
      <c r="T580" s="10"/>
      <c r="U580" s="10"/>
      <c r="V580" s="10"/>
      <c r="W580" s="10"/>
      <c r="X580" s="10"/>
    </row>
    <row r="581" spans="1:24" s="11" customFormat="1" x14ac:dyDescent="0.3">
      <c r="A581" s="4" t="str">
        <f t="shared" si="84"/>
        <v>Carmen de Tonchalá_20224</v>
      </c>
      <c r="B581" s="4" t="s">
        <v>996</v>
      </c>
      <c r="C581" s="4" t="str">
        <f t="shared" si="87"/>
        <v>CTON_01_20224</v>
      </c>
      <c r="D581" s="4" t="s">
        <v>931</v>
      </c>
      <c r="E581" s="5">
        <v>-53.6</v>
      </c>
      <c r="F581" s="5">
        <v>-6.89</v>
      </c>
      <c r="G581" s="4"/>
      <c r="H581" s="4">
        <v>7.8466940000000003</v>
      </c>
      <c r="I581" s="4">
        <v>-72.566666999999995</v>
      </c>
      <c r="J581" s="4">
        <v>285</v>
      </c>
      <c r="K581" s="6">
        <f t="shared" si="85"/>
        <v>44652</v>
      </c>
      <c r="L581" s="6">
        <f t="shared" si="86"/>
        <v>44681</v>
      </c>
      <c r="M581" s="6">
        <f t="shared" si="79"/>
        <v>44666</v>
      </c>
      <c r="N581" s="4">
        <f t="shared" si="80"/>
        <v>2022</v>
      </c>
      <c r="O581" s="4">
        <f t="shared" si="81"/>
        <v>4</v>
      </c>
      <c r="P581" s="7">
        <f t="shared" si="82"/>
        <v>29</v>
      </c>
      <c r="Q581" s="8">
        <v>180.2</v>
      </c>
      <c r="R581" s="9"/>
      <c r="S581" s="4" t="s">
        <v>844</v>
      </c>
      <c r="T581" s="10"/>
      <c r="U581" s="10"/>
      <c r="V581" s="10"/>
      <c r="W581" s="10"/>
      <c r="X581" s="10"/>
    </row>
    <row r="582" spans="1:24" s="11" customFormat="1" x14ac:dyDescent="0.3">
      <c r="A582" s="4" t="str">
        <f t="shared" si="84"/>
        <v>Carmen de Tonchalá_20226</v>
      </c>
      <c r="B582" s="4" t="s">
        <v>997</v>
      </c>
      <c r="C582" s="4" t="str">
        <f t="shared" si="87"/>
        <v>CTON_01_20226</v>
      </c>
      <c r="D582" s="4" t="s">
        <v>931</v>
      </c>
      <c r="E582" s="5">
        <v>-62.5</v>
      </c>
      <c r="F582" s="5">
        <v>-5.57</v>
      </c>
      <c r="G582" s="4"/>
      <c r="H582" s="4">
        <v>7.8466940000000003</v>
      </c>
      <c r="I582" s="4">
        <v>-72.566666999999995</v>
      </c>
      <c r="J582" s="4">
        <v>285</v>
      </c>
      <c r="K582" s="6">
        <v>44713</v>
      </c>
      <c r="L582" s="6">
        <v>44742</v>
      </c>
      <c r="M582" s="6">
        <f t="shared" si="79"/>
        <v>44727</v>
      </c>
      <c r="N582" s="4">
        <f t="shared" si="80"/>
        <v>2022</v>
      </c>
      <c r="O582" s="4">
        <f t="shared" si="81"/>
        <v>6</v>
      </c>
      <c r="P582" s="7">
        <f t="shared" si="82"/>
        <v>29</v>
      </c>
      <c r="Q582" s="8">
        <v>121.1</v>
      </c>
      <c r="R582" s="9"/>
      <c r="S582" s="4" t="s">
        <v>844</v>
      </c>
      <c r="T582" s="10"/>
      <c r="U582" s="10"/>
      <c r="V582" s="10"/>
      <c r="W582" s="10"/>
      <c r="X582" s="10"/>
    </row>
    <row r="583" spans="1:24" s="11" customFormat="1" x14ac:dyDescent="0.3">
      <c r="A583" s="4" t="str">
        <f t="shared" si="84"/>
        <v>Carmen de Tonchalá_20227</v>
      </c>
      <c r="B583" s="4" t="s">
        <v>998</v>
      </c>
      <c r="C583" s="4" t="str">
        <f t="shared" si="87"/>
        <v>CTON_01_20227</v>
      </c>
      <c r="D583" s="4" t="s">
        <v>931</v>
      </c>
      <c r="E583" s="5">
        <v>-22.4</v>
      </c>
      <c r="F583" s="5">
        <v>1.71</v>
      </c>
      <c r="G583" s="4"/>
      <c r="H583" s="4">
        <v>7.8466940000000003</v>
      </c>
      <c r="I583" s="4">
        <v>-72.566666999999995</v>
      </c>
      <c r="J583" s="4">
        <v>285</v>
      </c>
      <c r="K583" s="6">
        <f t="shared" si="85"/>
        <v>44743</v>
      </c>
      <c r="L583" s="6">
        <f>K583+30</f>
        <v>44773</v>
      </c>
      <c r="M583" s="6">
        <f t="shared" si="79"/>
        <v>44757</v>
      </c>
      <c r="N583" s="4">
        <f t="shared" si="80"/>
        <v>2022</v>
      </c>
      <c r="O583" s="4">
        <f>(MONTH(M583))</f>
        <v>7</v>
      </c>
      <c r="P583" s="7">
        <f>L583-K583</f>
        <v>30</v>
      </c>
      <c r="Q583" s="8">
        <v>75.2</v>
      </c>
      <c r="R583" s="9" t="s">
        <v>999</v>
      </c>
      <c r="S583" s="4" t="s">
        <v>844</v>
      </c>
      <c r="T583" s="10"/>
      <c r="U583" s="10"/>
      <c r="V583" s="10"/>
      <c r="W583" s="10"/>
      <c r="X583" s="10"/>
    </row>
    <row r="584" spans="1:24" s="11" customFormat="1" x14ac:dyDescent="0.3">
      <c r="A584" s="4" t="str">
        <f t="shared" ref="A584:A616" si="88">D584&amp;"_"&amp;YEAR(M584)&amp;MONTH(M584)</f>
        <v>Carmen de Tonchalá_20228</v>
      </c>
      <c r="B584" s="4" t="s">
        <v>1000</v>
      </c>
      <c r="C584" s="4" t="str">
        <f t="shared" si="87"/>
        <v>CTON_01_20228</v>
      </c>
      <c r="D584" s="4" t="s">
        <v>931</v>
      </c>
      <c r="E584" s="5">
        <v>-14.1</v>
      </c>
      <c r="F584" s="5">
        <v>0.83</v>
      </c>
      <c r="G584" s="4"/>
      <c r="H584" s="4">
        <v>7.8466940000000003</v>
      </c>
      <c r="I584" s="4">
        <v>-72.566666999999995</v>
      </c>
      <c r="J584" s="4">
        <v>285</v>
      </c>
      <c r="K584" s="6">
        <f t="shared" si="85"/>
        <v>44774</v>
      </c>
      <c r="L584" s="6">
        <f>K584+31</f>
        <v>44805</v>
      </c>
      <c r="M584" s="6">
        <f t="shared" ref="M584:M591" si="89">K584+14</f>
        <v>44788</v>
      </c>
      <c r="N584" s="4">
        <f t="shared" ref="N584:N677" si="90">YEAR(M584)</f>
        <v>2022</v>
      </c>
      <c r="O584" s="4">
        <f>(MONTH(M584))</f>
        <v>8</v>
      </c>
      <c r="P584" s="7">
        <f>L584-K584</f>
        <v>31</v>
      </c>
      <c r="Q584" s="8">
        <v>20.399999999999999</v>
      </c>
      <c r="R584" s="9" t="s">
        <v>999</v>
      </c>
      <c r="S584" s="4" t="s">
        <v>844</v>
      </c>
      <c r="T584" s="10"/>
      <c r="U584" s="10"/>
      <c r="V584" s="10"/>
      <c r="W584" s="10"/>
      <c r="X584" s="10"/>
    </row>
    <row r="585" spans="1:24" s="11" customFormat="1" x14ac:dyDescent="0.3">
      <c r="A585" s="4" t="str">
        <f t="shared" si="88"/>
        <v>Carmen de Tonchalá_202210</v>
      </c>
      <c r="B585" s="4" t="s">
        <v>1001</v>
      </c>
      <c r="C585" s="4" t="str">
        <f t="shared" si="87"/>
        <v>CTON_01_202210</v>
      </c>
      <c r="D585" s="4" t="s">
        <v>931</v>
      </c>
      <c r="E585" s="5">
        <v>-55.5</v>
      </c>
      <c r="F585" s="5">
        <v>-8.3699999999999992</v>
      </c>
      <c r="G585" s="4"/>
      <c r="H585" s="4">
        <v>7.8466940000000003</v>
      </c>
      <c r="I585" s="4">
        <v>-72.566666999999995</v>
      </c>
      <c r="J585" s="4">
        <v>285</v>
      </c>
      <c r="K585" s="6">
        <v>44837</v>
      </c>
      <c r="L585" s="6">
        <f>K585+29</f>
        <v>44866</v>
      </c>
      <c r="M585" s="6">
        <f t="shared" si="89"/>
        <v>44851</v>
      </c>
      <c r="N585" s="4">
        <f t="shared" si="90"/>
        <v>2022</v>
      </c>
      <c r="O585" s="4">
        <f t="shared" ref="O585:O591" si="91">(MONTH(M585))</f>
        <v>10</v>
      </c>
      <c r="P585" s="7">
        <f t="shared" ref="P585:P591" si="92">L585-K585</f>
        <v>29</v>
      </c>
      <c r="Q585" s="8">
        <v>193.10000000000002</v>
      </c>
      <c r="R585" s="9"/>
      <c r="S585" s="4" t="s">
        <v>844</v>
      </c>
      <c r="T585" s="10"/>
      <c r="U585" s="10"/>
      <c r="V585" s="10"/>
      <c r="W585" s="10"/>
      <c r="X585" s="10"/>
    </row>
    <row r="586" spans="1:24" s="11" customFormat="1" x14ac:dyDescent="0.3">
      <c r="A586" s="4" t="str">
        <f t="shared" si="88"/>
        <v>Carmen de Tonchalá_202211</v>
      </c>
      <c r="B586" s="4" t="s">
        <v>1002</v>
      </c>
      <c r="C586" s="4" t="str">
        <f t="shared" si="87"/>
        <v>CTON_01_202211</v>
      </c>
      <c r="D586" s="4" t="s">
        <v>931</v>
      </c>
      <c r="E586" s="5">
        <v>-57.6</v>
      </c>
      <c r="F586" s="5">
        <v>-8.49</v>
      </c>
      <c r="G586" s="4"/>
      <c r="H586" s="4">
        <v>7.8466940000000003</v>
      </c>
      <c r="I586" s="4">
        <v>-72.566666999999995</v>
      </c>
      <c r="J586" s="4">
        <v>285</v>
      </c>
      <c r="K586" s="6">
        <f t="shared" ref="K586:K593" si="93">L585+1</f>
        <v>44867</v>
      </c>
      <c r="L586" s="6">
        <f>K586+29</f>
        <v>44896</v>
      </c>
      <c r="M586" s="6">
        <f t="shared" si="89"/>
        <v>44881</v>
      </c>
      <c r="N586" s="4">
        <f t="shared" si="90"/>
        <v>2022</v>
      </c>
      <c r="O586" s="4">
        <f t="shared" si="91"/>
        <v>11</v>
      </c>
      <c r="P586" s="7">
        <f t="shared" si="92"/>
        <v>29</v>
      </c>
      <c r="Q586" s="8">
        <v>226.70000000000002</v>
      </c>
      <c r="R586" s="9"/>
      <c r="S586" s="4" t="s">
        <v>844</v>
      </c>
      <c r="T586" s="10"/>
      <c r="U586" s="10"/>
      <c r="V586" s="10"/>
      <c r="W586" s="10"/>
      <c r="X586" s="10"/>
    </row>
    <row r="587" spans="1:24" s="11" customFormat="1" x14ac:dyDescent="0.3">
      <c r="A587" s="4" t="str">
        <f t="shared" si="88"/>
        <v>Carmen de Tonchalá_202212</v>
      </c>
      <c r="B587" s="4" t="s">
        <v>1003</v>
      </c>
      <c r="C587" s="4" t="str">
        <f t="shared" si="87"/>
        <v>CTON_01_202212</v>
      </c>
      <c r="D587" s="4" t="s">
        <v>931</v>
      </c>
      <c r="E587" s="5">
        <v>0.4</v>
      </c>
      <c r="F587" s="5">
        <v>-1.69</v>
      </c>
      <c r="G587" s="4"/>
      <c r="H587" s="4">
        <v>7.8466940000000003</v>
      </c>
      <c r="I587" s="4">
        <v>-72.566666999999995</v>
      </c>
      <c r="J587" s="4">
        <v>285</v>
      </c>
      <c r="K587" s="6">
        <f t="shared" si="93"/>
        <v>44897</v>
      </c>
      <c r="L587" s="6">
        <f>K587+29</f>
        <v>44926</v>
      </c>
      <c r="M587" s="6">
        <f t="shared" si="89"/>
        <v>44911</v>
      </c>
      <c r="N587" s="4">
        <f t="shared" si="90"/>
        <v>2022</v>
      </c>
      <c r="O587" s="4">
        <f t="shared" si="91"/>
        <v>12</v>
      </c>
      <c r="P587" s="7">
        <f t="shared" si="92"/>
        <v>29</v>
      </c>
      <c r="Q587" s="8">
        <v>26.05</v>
      </c>
      <c r="R587" s="9"/>
      <c r="S587" s="4" t="s">
        <v>844</v>
      </c>
      <c r="T587" s="10"/>
      <c r="U587" s="10"/>
      <c r="V587" s="10"/>
      <c r="W587" s="10"/>
      <c r="X587" s="10"/>
    </row>
    <row r="588" spans="1:24" s="11" customFormat="1" x14ac:dyDescent="0.3">
      <c r="A588" s="4" t="str">
        <f t="shared" si="88"/>
        <v>Carmen de Tonchalá_20231</v>
      </c>
      <c r="B588" s="4" t="s">
        <v>1004</v>
      </c>
      <c r="C588" s="4" t="str">
        <f t="shared" si="87"/>
        <v>CTON_01_20231</v>
      </c>
      <c r="D588" s="4" t="s">
        <v>931</v>
      </c>
      <c r="E588" s="5">
        <v>7.8</v>
      </c>
      <c r="F588" s="5">
        <v>1.08</v>
      </c>
      <c r="G588" s="4"/>
      <c r="H588" s="4">
        <v>7.8466940000000003</v>
      </c>
      <c r="I588" s="4">
        <v>-72.566666999999995</v>
      </c>
      <c r="J588" s="4">
        <v>285</v>
      </c>
      <c r="K588" s="6">
        <f t="shared" si="93"/>
        <v>44927</v>
      </c>
      <c r="L588" s="6">
        <f>K588+30</f>
        <v>44957</v>
      </c>
      <c r="M588" s="6">
        <f t="shared" si="89"/>
        <v>44941</v>
      </c>
      <c r="N588" s="4">
        <f t="shared" si="90"/>
        <v>2023</v>
      </c>
      <c r="O588" s="4">
        <f t="shared" si="91"/>
        <v>1</v>
      </c>
      <c r="P588" s="7">
        <f t="shared" si="92"/>
        <v>30</v>
      </c>
      <c r="Q588" s="8">
        <v>60</v>
      </c>
      <c r="R588" s="9"/>
      <c r="S588" s="4" t="s">
        <v>844</v>
      </c>
      <c r="T588" s="10"/>
      <c r="U588" s="10"/>
      <c r="V588" s="10"/>
      <c r="W588" s="10"/>
      <c r="X588" s="10"/>
    </row>
    <row r="589" spans="1:24" s="11" customFormat="1" x14ac:dyDescent="0.3">
      <c r="A589" s="4" t="str">
        <f t="shared" si="88"/>
        <v>Carmen de Tonchalá_20232</v>
      </c>
      <c r="B589" s="4" t="s">
        <v>1005</v>
      </c>
      <c r="C589" s="4" t="str">
        <f t="shared" si="87"/>
        <v>CTON_01_20232</v>
      </c>
      <c r="D589" s="4" t="s">
        <v>931</v>
      </c>
      <c r="E589" s="5">
        <v>3.8</v>
      </c>
      <c r="F589" s="5">
        <v>-0.88</v>
      </c>
      <c r="G589" s="4"/>
      <c r="H589" s="4">
        <v>7.8466940000000003</v>
      </c>
      <c r="I589" s="4">
        <v>-72.566666999999995</v>
      </c>
      <c r="J589" s="4">
        <v>285</v>
      </c>
      <c r="K589" s="6">
        <f t="shared" si="93"/>
        <v>44958</v>
      </c>
      <c r="L589" s="6">
        <f>K589+27</f>
        <v>44985</v>
      </c>
      <c r="M589" s="6">
        <f t="shared" si="89"/>
        <v>44972</v>
      </c>
      <c r="N589" s="4">
        <f t="shared" si="90"/>
        <v>2023</v>
      </c>
      <c r="O589" s="4">
        <f t="shared" si="91"/>
        <v>2</v>
      </c>
      <c r="P589" s="7">
        <f t="shared" si="92"/>
        <v>27</v>
      </c>
      <c r="Q589" s="8">
        <v>13.8</v>
      </c>
      <c r="R589" s="9"/>
      <c r="S589" s="4" t="s">
        <v>844</v>
      </c>
      <c r="T589" s="10"/>
      <c r="U589" s="10"/>
      <c r="V589" s="10"/>
      <c r="W589" s="10"/>
      <c r="X589" s="10"/>
    </row>
    <row r="590" spans="1:24" s="11" customFormat="1" x14ac:dyDescent="0.3">
      <c r="A590" s="4" t="str">
        <f t="shared" si="88"/>
        <v>Carmen de Tonchalá_20233</v>
      </c>
      <c r="B590" s="4" t="s">
        <v>1006</v>
      </c>
      <c r="C590" s="4" t="str">
        <f t="shared" si="87"/>
        <v>CTON_01_20233</v>
      </c>
      <c r="D590" s="4" t="s">
        <v>931</v>
      </c>
      <c r="E590" s="5">
        <v>7.9</v>
      </c>
      <c r="F590" s="5">
        <v>-0.44</v>
      </c>
      <c r="G590" s="4"/>
      <c r="H590" s="4">
        <v>7.8466940000000003</v>
      </c>
      <c r="I590" s="4">
        <v>-72.566666999999995</v>
      </c>
      <c r="J590" s="4">
        <v>285</v>
      </c>
      <c r="K590" s="6">
        <f t="shared" si="93"/>
        <v>44986</v>
      </c>
      <c r="L590" s="6">
        <f>K590+30</f>
        <v>45016</v>
      </c>
      <c r="M590" s="6">
        <f t="shared" si="89"/>
        <v>45000</v>
      </c>
      <c r="N590" s="4">
        <f t="shared" si="90"/>
        <v>2023</v>
      </c>
      <c r="O590" s="4">
        <f t="shared" si="91"/>
        <v>3</v>
      </c>
      <c r="P590" s="7">
        <f t="shared" si="92"/>
        <v>30</v>
      </c>
      <c r="Q590" s="8">
        <v>116</v>
      </c>
      <c r="R590" s="9"/>
      <c r="S590" s="4" t="s">
        <v>844</v>
      </c>
      <c r="T590" s="10"/>
      <c r="U590" s="10"/>
      <c r="V590" s="10"/>
      <c r="W590" s="10"/>
      <c r="X590" s="10"/>
    </row>
    <row r="591" spans="1:24" s="11" customFormat="1" x14ac:dyDescent="0.3">
      <c r="A591" s="4" t="str">
        <f t="shared" si="88"/>
        <v>Carmen de Tonchalá_20234</v>
      </c>
      <c r="B591" s="4" t="s">
        <v>1007</v>
      </c>
      <c r="C591" s="4" t="str">
        <f t="shared" si="87"/>
        <v>CTON_01_20234</v>
      </c>
      <c r="D591" s="4" t="s">
        <v>931</v>
      </c>
      <c r="E591" s="5">
        <v>-13.4</v>
      </c>
      <c r="F591" s="5">
        <v>-3.33</v>
      </c>
      <c r="G591" s="4"/>
      <c r="H591" s="4">
        <v>7.8466940000000003</v>
      </c>
      <c r="I591" s="4">
        <v>-72.566666999999995</v>
      </c>
      <c r="J591" s="4">
        <v>285</v>
      </c>
      <c r="K591" s="6">
        <f t="shared" si="93"/>
        <v>45017</v>
      </c>
      <c r="L591" s="6">
        <f>K591+29</f>
        <v>45046</v>
      </c>
      <c r="M591" s="6">
        <f t="shared" si="89"/>
        <v>45031</v>
      </c>
      <c r="N591" s="4">
        <f t="shared" si="90"/>
        <v>2023</v>
      </c>
      <c r="O591" s="4">
        <f t="shared" si="91"/>
        <v>4</v>
      </c>
      <c r="P591" s="7">
        <f t="shared" si="92"/>
        <v>29</v>
      </c>
      <c r="Q591" s="8">
        <v>114</v>
      </c>
      <c r="R591" s="9"/>
      <c r="S591" s="4" t="s">
        <v>844</v>
      </c>
      <c r="T591" s="10"/>
      <c r="U591" s="10"/>
      <c r="V591" s="10"/>
      <c r="W591" s="10"/>
      <c r="X591" s="10"/>
    </row>
    <row r="592" spans="1:24" s="11" customFormat="1" x14ac:dyDescent="0.3">
      <c r="A592" s="4" t="str">
        <f t="shared" si="88"/>
        <v>Carmen de Tonchalá_20235</v>
      </c>
      <c r="B592" s="4" t="s">
        <v>1008</v>
      </c>
      <c r="C592" s="4" t="str">
        <f t="shared" si="87"/>
        <v>CTON_01_20235</v>
      </c>
      <c r="D592" s="4" t="s">
        <v>931</v>
      </c>
      <c r="E592" s="5">
        <v>-81.400000000000006</v>
      </c>
      <c r="F592" s="5">
        <v>-11.09</v>
      </c>
      <c r="G592" s="4"/>
      <c r="H592" s="4">
        <v>7.8466940000000003</v>
      </c>
      <c r="I592" s="4">
        <v>-72.566666999999995</v>
      </c>
      <c r="J592" s="4">
        <v>285</v>
      </c>
      <c r="K592" s="6">
        <f t="shared" si="93"/>
        <v>45047</v>
      </c>
      <c r="L592" s="6">
        <f>K592+30</f>
        <v>45077</v>
      </c>
      <c r="M592" s="6">
        <f>K592+14</f>
        <v>45061</v>
      </c>
      <c r="N592" s="4">
        <f>YEAR(M592)</f>
        <v>2023</v>
      </c>
      <c r="O592" s="4">
        <f>(MONTH(M592))</f>
        <v>5</v>
      </c>
      <c r="P592" s="7">
        <f>L592-K592</f>
        <v>30</v>
      </c>
      <c r="Q592" s="8">
        <v>75.599999999999994</v>
      </c>
      <c r="R592" s="9"/>
      <c r="S592" s="4" t="s">
        <v>844</v>
      </c>
      <c r="T592" s="10"/>
      <c r="U592" s="10"/>
      <c r="V592" s="10"/>
      <c r="W592" s="10"/>
      <c r="X592" s="10"/>
    </row>
    <row r="593" spans="1:24" s="11" customFormat="1" x14ac:dyDescent="0.3">
      <c r="A593" s="4" t="str">
        <f t="shared" si="88"/>
        <v>Carmen de Tonchalá_20236</v>
      </c>
      <c r="B593" s="4" t="s">
        <v>1009</v>
      </c>
      <c r="C593" s="4" t="str">
        <f t="shared" si="87"/>
        <v>CTON_01_20236</v>
      </c>
      <c r="D593" s="4" t="s">
        <v>931</v>
      </c>
      <c r="E593" s="5">
        <v>-54.8</v>
      </c>
      <c r="F593" s="5">
        <v>-6.5</v>
      </c>
      <c r="G593" s="4"/>
      <c r="H593" s="4">
        <v>7.8466940000000003</v>
      </c>
      <c r="I593" s="4">
        <v>-72.566666999999995</v>
      </c>
      <c r="J593" s="4">
        <v>285</v>
      </c>
      <c r="K593" s="6">
        <f t="shared" si="93"/>
        <v>45078</v>
      </c>
      <c r="L593" s="6">
        <f>K593+29</f>
        <v>45107</v>
      </c>
      <c r="M593" s="6">
        <f>K593+14</f>
        <v>45092</v>
      </c>
      <c r="N593" s="4">
        <f>YEAR(M593)</f>
        <v>2023</v>
      </c>
      <c r="O593" s="4">
        <f>(MONTH(M593))</f>
        <v>6</v>
      </c>
      <c r="P593" s="7">
        <f>L593-K593</f>
        <v>29</v>
      </c>
      <c r="Q593" s="8">
        <v>31.3</v>
      </c>
      <c r="R593" s="9"/>
      <c r="S593" s="4" t="s">
        <v>844</v>
      </c>
      <c r="T593" s="10"/>
      <c r="U593" s="10"/>
      <c r="V593" s="10"/>
      <c r="W593" s="10"/>
      <c r="X593" s="10"/>
    </row>
    <row r="594" spans="1:24" s="11" customFormat="1" x14ac:dyDescent="0.3">
      <c r="A594" s="4" t="str">
        <f t="shared" si="88"/>
        <v>Carmen de Tonchalá_20237</v>
      </c>
      <c r="B594" s="4" t="s">
        <v>1010</v>
      </c>
      <c r="C594" s="4" t="str">
        <f>"CTON_01_"&amp;YEAR(M594)&amp;""&amp;MONTH(M594)</f>
        <v>CTON_01_20237</v>
      </c>
      <c r="D594" s="4" t="s">
        <v>931</v>
      </c>
      <c r="E594" s="5">
        <v>-16.600000000000001</v>
      </c>
      <c r="F594" s="5">
        <v>-0.22</v>
      </c>
      <c r="G594" s="4"/>
      <c r="H594" s="4">
        <v>7.8466940000000003</v>
      </c>
      <c r="I594" s="4">
        <v>-72.566666999999995</v>
      </c>
      <c r="J594" s="4">
        <v>285</v>
      </c>
      <c r="K594" s="6">
        <f>L593+1</f>
        <v>45108</v>
      </c>
      <c r="L594" s="6">
        <f>K594+30</f>
        <v>45138</v>
      </c>
      <c r="M594" s="6">
        <f>K594+14</f>
        <v>45122</v>
      </c>
      <c r="N594" s="4">
        <f>YEAR(M594)</f>
        <v>2023</v>
      </c>
      <c r="O594" s="4">
        <f>(MONTH(M594))</f>
        <v>7</v>
      </c>
      <c r="P594" s="7">
        <f>L594-K594</f>
        <v>30</v>
      </c>
      <c r="Q594" s="8">
        <v>53.2</v>
      </c>
      <c r="R594" s="9"/>
      <c r="S594" s="4" t="s">
        <v>844</v>
      </c>
      <c r="T594" s="10"/>
      <c r="U594" s="10"/>
      <c r="V594" s="10"/>
      <c r="W594" s="10"/>
      <c r="X594" s="10"/>
    </row>
    <row r="595" spans="1:24" s="11" customFormat="1" x14ac:dyDescent="0.3">
      <c r="A595" s="4" t="str">
        <f t="shared" si="88"/>
        <v>Carmen de Tonchalá_20238</v>
      </c>
      <c r="B595" s="4" t="s">
        <v>1011</v>
      </c>
      <c r="C595" s="4" t="str">
        <f>"CTON_01_"&amp;YEAR(M595)&amp;""&amp;MONTH(M595)</f>
        <v>CTON_01_20238</v>
      </c>
      <c r="D595" s="4" t="s">
        <v>931</v>
      </c>
      <c r="E595" s="5">
        <v>-21.9</v>
      </c>
      <c r="F595" s="5">
        <v>-4.1500000000000004</v>
      </c>
      <c r="G595" s="4"/>
      <c r="H595" s="4">
        <v>7.8466940000000003</v>
      </c>
      <c r="I595" s="4">
        <v>-72.566666999999995</v>
      </c>
      <c r="J595" s="4">
        <v>285</v>
      </c>
      <c r="K595" s="6">
        <f>L594+1</f>
        <v>45139</v>
      </c>
      <c r="L595" s="6">
        <f>K595+30</f>
        <v>45169</v>
      </c>
      <c r="M595" s="6">
        <f>K595+14</f>
        <v>45153</v>
      </c>
      <c r="N595" s="4">
        <f>YEAR(M595)</f>
        <v>2023</v>
      </c>
      <c r="O595" s="4">
        <f>(MONTH(M595))</f>
        <v>8</v>
      </c>
      <c r="P595" s="7">
        <f>L595-K595</f>
        <v>30</v>
      </c>
      <c r="Q595" s="8">
        <v>180</v>
      </c>
      <c r="R595" s="9"/>
      <c r="S595" s="4" t="s">
        <v>844</v>
      </c>
      <c r="T595" s="10"/>
      <c r="U595" s="10"/>
      <c r="V595" s="10"/>
      <c r="W595" s="10"/>
      <c r="X595" s="10"/>
    </row>
    <row r="596" spans="1:24" s="11" customFormat="1" x14ac:dyDescent="0.3">
      <c r="A596" s="4" t="str">
        <f t="shared" si="88"/>
        <v>Carmen de Tonchalá_20239</v>
      </c>
      <c r="B596" s="4" t="s">
        <v>1012</v>
      </c>
      <c r="C596" s="4" t="str">
        <f>"CTON_01_"&amp;YEAR(M596)&amp;""&amp;MONTH(M596)</f>
        <v>CTON_01_20239</v>
      </c>
      <c r="D596" s="4" t="s">
        <v>931</v>
      </c>
      <c r="E596" s="5">
        <v>-15.7</v>
      </c>
      <c r="F596" s="5">
        <v>-3.78</v>
      </c>
      <c r="G596" s="4"/>
      <c r="H596" s="4">
        <v>7.8466940000000003</v>
      </c>
      <c r="I596" s="4">
        <v>-72.566666999999995</v>
      </c>
      <c r="J596" s="4">
        <v>285</v>
      </c>
      <c r="K596" s="6">
        <f>L595+1</f>
        <v>45170</v>
      </c>
      <c r="L596" s="6">
        <f>K596+29</f>
        <v>45199</v>
      </c>
      <c r="M596" s="6">
        <f>K596+14</f>
        <v>45184</v>
      </c>
      <c r="N596" s="4">
        <f>YEAR(M596)</f>
        <v>2023</v>
      </c>
      <c r="O596" s="4">
        <f>(MONTH(M596))</f>
        <v>9</v>
      </c>
      <c r="P596" s="7">
        <f>L596-K596</f>
        <v>29</v>
      </c>
      <c r="Q596" s="8">
        <v>18</v>
      </c>
      <c r="R596" s="9"/>
      <c r="S596" s="4" t="s">
        <v>844</v>
      </c>
      <c r="T596" s="10"/>
      <c r="U596" s="10"/>
      <c r="V596" s="10"/>
      <c r="W596" s="10"/>
      <c r="X596" s="10"/>
    </row>
    <row r="597" spans="1:24" s="11" customFormat="1" x14ac:dyDescent="0.3">
      <c r="A597" s="4" t="str">
        <f t="shared" si="88"/>
        <v>Carmen de Tonchalá_202310</v>
      </c>
      <c r="B597" s="4" t="s">
        <v>1013</v>
      </c>
      <c r="C597" s="4" t="str">
        <f t="shared" ref="C597:C616" si="94">"CTON_01_"&amp;YEAR(M597)&amp;""&amp;MONTH(M597)</f>
        <v>CTON_01_202310</v>
      </c>
      <c r="D597" s="4" t="s">
        <v>931</v>
      </c>
      <c r="E597" s="5">
        <v>-59.4</v>
      </c>
      <c r="F597" s="5">
        <v>-9.3000000000000007</v>
      </c>
      <c r="G597" s="4"/>
      <c r="H597" s="4">
        <v>7.8466940000000003</v>
      </c>
      <c r="I597" s="4">
        <v>-72.566666999999995</v>
      </c>
      <c r="J597" s="4">
        <v>285</v>
      </c>
      <c r="K597" s="6">
        <f t="shared" ref="K597:K616" si="95">L596+1</f>
        <v>45200</v>
      </c>
      <c r="L597" s="6">
        <f>K597+30</f>
        <v>45230</v>
      </c>
      <c r="M597" s="6">
        <f t="shared" ref="M597:M616" si="96">K597+14</f>
        <v>45214</v>
      </c>
      <c r="N597" s="4">
        <f t="shared" ref="N597:N616" si="97">YEAR(M597)</f>
        <v>2023</v>
      </c>
      <c r="O597" s="4">
        <f t="shared" ref="O597:O616" si="98">(MONTH(M597))</f>
        <v>10</v>
      </c>
      <c r="P597" s="7">
        <f t="shared" ref="P597:P616" si="99">L597-K597</f>
        <v>30</v>
      </c>
      <c r="Q597" s="8">
        <v>158</v>
      </c>
      <c r="R597" s="9"/>
      <c r="S597" s="4" t="s">
        <v>844</v>
      </c>
      <c r="T597" s="10"/>
      <c r="U597" s="10"/>
      <c r="V597" s="10"/>
      <c r="W597" s="10"/>
      <c r="X597" s="10"/>
    </row>
    <row r="598" spans="1:24" s="11" customFormat="1" x14ac:dyDescent="0.3">
      <c r="A598" s="4" t="str">
        <f t="shared" si="88"/>
        <v>Carmen de Tonchalá_202311</v>
      </c>
      <c r="B598" s="4" t="s">
        <v>1014</v>
      </c>
      <c r="C598" s="4" t="str">
        <f t="shared" si="94"/>
        <v>CTON_01_202311</v>
      </c>
      <c r="D598" s="4" t="s">
        <v>931</v>
      </c>
      <c r="E598" s="5">
        <v>-47.5</v>
      </c>
      <c r="F598" s="5">
        <v>-6.95</v>
      </c>
      <c r="G598" s="4"/>
      <c r="H598" s="4">
        <v>7.8466940000000003</v>
      </c>
      <c r="I598" s="4">
        <v>-72.566666999999995</v>
      </c>
      <c r="J598" s="4">
        <v>285</v>
      </c>
      <c r="K598" s="6">
        <f t="shared" si="95"/>
        <v>45231</v>
      </c>
      <c r="L598" s="6">
        <f>K598+29</f>
        <v>45260</v>
      </c>
      <c r="M598" s="6">
        <f t="shared" si="96"/>
        <v>45245</v>
      </c>
      <c r="N598" s="4">
        <f t="shared" si="97"/>
        <v>2023</v>
      </c>
      <c r="O598" s="4">
        <f t="shared" si="98"/>
        <v>11</v>
      </c>
      <c r="P598" s="7">
        <f t="shared" si="99"/>
        <v>29</v>
      </c>
      <c r="Q598" s="8">
        <v>69.400000000000006</v>
      </c>
      <c r="R598" s="9"/>
      <c r="S598" s="4" t="s">
        <v>844</v>
      </c>
      <c r="T598" s="10"/>
      <c r="U598" s="10"/>
      <c r="V598" s="10"/>
      <c r="W598" s="10"/>
      <c r="X598" s="10"/>
    </row>
    <row r="599" spans="1:24" s="11" customFormat="1" x14ac:dyDescent="0.3">
      <c r="A599" s="4" t="str">
        <f t="shared" si="88"/>
        <v>Carmen de Tonchalá_202312</v>
      </c>
      <c r="B599" s="4" t="s">
        <v>1015</v>
      </c>
      <c r="C599" s="4" t="str">
        <f t="shared" si="94"/>
        <v>CTON_01_202312</v>
      </c>
      <c r="D599" s="4" t="s">
        <v>931</v>
      </c>
      <c r="E599" s="5">
        <v>-6.6</v>
      </c>
      <c r="F599" s="5">
        <v>-2.57</v>
      </c>
      <c r="G599" s="4"/>
      <c r="H599" s="4">
        <v>7.8466940000000003</v>
      </c>
      <c r="I599" s="4">
        <v>-72.566666999999995</v>
      </c>
      <c r="J599" s="4">
        <v>285</v>
      </c>
      <c r="K599" s="6">
        <f t="shared" si="95"/>
        <v>45261</v>
      </c>
      <c r="L599" s="6">
        <f>K599+30</f>
        <v>45291</v>
      </c>
      <c r="M599" s="6">
        <f t="shared" si="96"/>
        <v>45275</v>
      </c>
      <c r="N599" s="4">
        <f t="shared" si="97"/>
        <v>2023</v>
      </c>
      <c r="O599" s="4">
        <f t="shared" si="98"/>
        <v>12</v>
      </c>
      <c r="P599" s="7">
        <f t="shared" si="99"/>
        <v>30</v>
      </c>
      <c r="Q599" s="8">
        <v>79</v>
      </c>
      <c r="R599" s="9"/>
      <c r="S599" s="4" t="s">
        <v>844</v>
      </c>
      <c r="T599" s="10"/>
      <c r="U599" s="10"/>
      <c r="V599" s="10"/>
      <c r="W599" s="10"/>
      <c r="X599" s="10"/>
    </row>
    <row r="600" spans="1:24" s="11" customFormat="1" x14ac:dyDescent="0.3">
      <c r="A600" s="4" t="str">
        <f t="shared" si="88"/>
        <v>Carmen de Tonchalá_20241</v>
      </c>
      <c r="B600" s="4" t="s">
        <v>1016</v>
      </c>
      <c r="C600" s="4" t="str">
        <f t="shared" si="94"/>
        <v>CTON_01_20241</v>
      </c>
      <c r="D600" s="4" t="s">
        <v>931</v>
      </c>
      <c r="E600" s="5">
        <v>2.1</v>
      </c>
      <c r="F600" s="5">
        <v>0.8</v>
      </c>
      <c r="G600" s="4"/>
      <c r="H600" s="4">
        <v>7.8466940000000003</v>
      </c>
      <c r="I600" s="4">
        <v>-72.566666999999995</v>
      </c>
      <c r="J600" s="4">
        <v>285</v>
      </c>
      <c r="K600" s="6">
        <f t="shared" si="95"/>
        <v>45292</v>
      </c>
      <c r="L600" s="6">
        <f>K600+29</f>
        <v>45321</v>
      </c>
      <c r="M600" s="6">
        <f t="shared" si="96"/>
        <v>45306</v>
      </c>
      <c r="N600" s="4">
        <f t="shared" si="97"/>
        <v>2024</v>
      </c>
      <c r="O600" s="4">
        <f t="shared" si="98"/>
        <v>1</v>
      </c>
      <c r="P600" s="7">
        <f t="shared" si="99"/>
        <v>29</v>
      </c>
      <c r="Q600" s="8">
        <v>0.6</v>
      </c>
      <c r="R600" s="9" t="s">
        <v>1017</v>
      </c>
      <c r="S600" s="4" t="s">
        <v>844</v>
      </c>
      <c r="T600" s="10"/>
      <c r="U600" s="10"/>
      <c r="V600" s="10"/>
      <c r="W600" s="10"/>
      <c r="X600" s="10"/>
    </row>
    <row r="601" spans="1:24" s="11" customFormat="1" x14ac:dyDescent="0.3">
      <c r="A601" s="4" t="str">
        <f t="shared" si="88"/>
        <v>Carmen de Tonchalá_20242</v>
      </c>
      <c r="B601" s="4" t="s">
        <v>1018</v>
      </c>
      <c r="C601" s="4" t="str">
        <f t="shared" si="94"/>
        <v>CTON_01_20242</v>
      </c>
      <c r="D601" s="4" t="s">
        <v>931</v>
      </c>
      <c r="E601" s="5">
        <v>5.2</v>
      </c>
      <c r="F601" s="5">
        <v>-0.97</v>
      </c>
      <c r="G601" s="4"/>
      <c r="H601" s="4">
        <v>7.8466940000000003</v>
      </c>
      <c r="I601" s="4">
        <v>-72.566666999999995</v>
      </c>
      <c r="J601" s="4">
        <v>285</v>
      </c>
      <c r="K601" s="6">
        <f t="shared" si="95"/>
        <v>45322</v>
      </c>
      <c r="L601" s="6">
        <f>K601+30</f>
        <v>45352</v>
      </c>
      <c r="M601" s="6">
        <f t="shared" si="96"/>
        <v>45336</v>
      </c>
      <c r="N601" s="4">
        <f t="shared" si="97"/>
        <v>2024</v>
      </c>
      <c r="O601" s="4">
        <f t="shared" si="98"/>
        <v>2</v>
      </c>
      <c r="P601" s="7">
        <f t="shared" si="99"/>
        <v>30</v>
      </c>
      <c r="Q601" s="8">
        <v>158</v>
      </c>
      <c r="R601" s="9"/>
      <c r="S601" s="4" t="s">
        <v>844</v>
      </c>
      <c r="T601" s="10"/>
      <c r="U601" s="10"/>
      <c r="V601" s="10"/>
      <c r="W601" s="10"/>
      <c r="X601" s="10"/>
    </row>
    <row r="602" spans="1:24" s="11" customFormat="1" x14ac:dyDescent="0.3">
      <c r="A602" s="4" t="str">
        <f t="shared" si="88"/>
        <v>Carmen de Tonchalá_20243</v>
      </c>
      <c r="B602" s="4" t="s">
        <v>1019</v>
      </c>
      <c r="C602" s="4" t="str">
        <f t="shared" si="94"/>
        <v>CTON_01_20243</v>
      </c>
      <c r="D602" s="4" t="s">
        <v>931</v>
      </c>
      <c r="E602" s="5">
        <v>5.7</v>
      </c>
      <c r="F602" s="5">
        <v>-1.1399999999999999</v>
      </c>
      <c r="G602" s="4"/>
      <c r="H602" s="4">
        <v>7.8466940000000003</v>
      </c>
      <c r="I602" s="4">
        <v>-72.566666999999995</v>
      </c>
      <c r="J602" s="4">
        <v>285</v>
      </c>
      <c r="K602" s="6">
        <f t="shared" si="95"/>
        <v>45353</v>
      </c>
      <c r="L602" s="6">
        <f>K602+29</f>
        <v>45382</v>
      </c>
      <c r="M602" s="6">
        <f t="shared" si="96"/>
        <v>45367</v>
      </c>
      <c r="N602" s="4">
        <f t="shared" si="97"/>
        <v>2024</v>
      </c>
      <c r="O602" s="4">
        <f t="shared" si="98"/>
        <v>3</v>
      </c>
      <c r="P602" s="7">
        <f t="shared" si="99"/>
        <v>29</v>
      </c>
      <c r="Q602" s="8">
        <v>64</v>
      </c>
      <c r="R602" s="9"/>
      <c r="S602" s="4" t="s">
        <v>844</v>
      </c>
      <c r="T602" s="10"/>
      <c r="U602" s="10"/>
      <c r="V602" s="10"/>
      <c r="W602" s="10"/>
      <c r="X602" s="10"/>
    </row>
    <row r="603" spans="1:24" s="11" customFormat="1" x14ac:dyDescent="0.3">
      <c r="A603" s="4" t="str">
        <f t="shared" si="88"/>
        <v>Carmen de Tonchalá_20244</v>
      </c>
      <c r="B603" s="4" t="s">
        <v>1020</v>
      </c>
      <c r="C603" s="4" t="str">
        <f t="shared" si="94"/>
        <v>CTON_01_20244</v>
      </c>
      <c r="D603" s="4" t="s">
        <v>931</v>
      </c>
      <c r="E603" s="5">
        <v>-35</v>
      </c>
      <c r="F603" s="5">
        <v>-5.77</v>
      </c>
      <c r="G603" s="4"/>
      <c r="H603" s="4">
        <v>7.8466940000000003</v>
      </c>
      <c r="I603" s="4">
        <v>-72.566666999999995</v>
      </c>
      <c r="J603" s="4">
        <v>285</v>
      </c>
      <c r="K603" s="6">
        <f t="shared" si="95"/>
        <v>45383</v>
      </c>
      <c r="L603" s="6">
        <f>K603+30</f>
        <v>45413</v>
      </c>
      <c r="M603" s="6">
        <f t="shared" si="96"/>
        <v>45397</v>
      </c>
      <c r="N603" s="4">
        <f t="shared" si="97"/>
        <v>2024</v>
      </c>
      <c r="O603" s="4">
        <f t="shared" si="98"/>
        <v>4</v>
      </c>
      <c r="P603" s="7">
        <f t="shared" si="99"/>
        <v>30</v>
      </c>
      <c r="Q603" s="8">
        <v>12.4</v>
      </c>
      <c r="R603" s="9" t="s">
        <v>1021</v>
      </c>
      <c r="S603" s="4" t="s">
        <v>844</v>
      </c>
      <c r="T603" s="10"/>
      <c r="U603" s="10"/>
      <c r="V603" s="10"/>
      <c r="W603" s="10"/>
      <c r="X603" s="10"/>
    </row>
    <row r="604" spans="1:24" s="11" customFormat="1" ht="11.4" customHeight="1" x14ac:dyDescent="0.3">
      <c r="A604" s="4" t="str">
        <f t="shared" si="88"/>
        <v>Carmen de Tonchalá_20245</v>
      </c>
      <c r="B604" s="4" t="s">
        <v>1022</v>
      </c>
      <c r="C604" s="4" t="str">
        <f t="shared" si="94"/>
        <v>CTON_01_20245</v>
      </c>
      <c r="D604" s="4" t="s">
        <v>931</v>
      </c>
      <c r="E604" s="5">
        <v>-50</v>
      </c>
      <c r="F604" s="5">
        <v>-7.3</v>
      </c>
      <c r="G604" s="4"/>
      <c r="H604" s="4">
        <v>7.8466940000000003</v>
      </c>
      <c r="I604" s="4">
        <v>-72.566666999999995</v>
      </c>
      <c r="J604" s="4">
        <v>285</v>
      </c>
      <c r="K604" s="6">
        <f t="shared" si="95"/>
        <v>45414</v>
      </c>
      <c r="L604" s="6">
        <f>K604+29</f>
        <v>45443</v>
      </c>
      <c r="M604" s="6">
        <f t="shared" si="96"/>
        <v>45428</v>
      </c>
      <c r="N604" s="4">
        <f t="shared" si="97"/>
        <v>2024</v>
      </c>
      <c r="O604" s="4">
        <f t="shared" si="98"/>
        <v>5</v>
      </c>
      <c r="P604" s="7">
        <f t="shared" si="99"/>
        <v>29</v>
      </c>
      <c r="Q604" s="8">
        <v>25</v>
      </c>
      <c r="R604" s="9" t="s">
        <v>1023</v>
      </c>
      <c r="S604" s="4" t="s">
        <v>844</v>
      </c>
      <c r="T604" s="10"/>
      <c r="U604" s="10"/>
      <c r="V604" s="10"/>
      <c r="W604" s="10"/>
      <c r="X604" s="10"/>
    </row>
    <row r="605" spans="1:24" s="11" customFormat="1" x14ac:dyDescent="0.3">
      <c r="A605" s="4" t="str">
        <f t="shared" si="88"/>
        <v>Carmen de Tonchalá_20246</v>
      </c>
      <c r="B605" s="25" t="s">
        <v>1024</v>
      </c>
      <c r="C605" s="4" t="str">
        <f t="shared" si="94"/>
        <v>CTON_01_20246</v>
      </c>
      <c r="D605" s="4" t="s">
        <v>931</v>
      </c>
      <c r="E605" s="5"/>
      <c r="F605" s="5"/>
      <c r="G605" s="4"/>
      <c r="H605" s="4">
        <v>7.8466940000000003</v>
      </c>
      <c r="I605" s="4">
        <v>-72.566666999999995</v>
      </c>
      <c r="J605" s="4">
        <v>285</v>
      </c>
      <c r="K605" s="6">
        <f t="shared" si="95"/>
        <v>45444</v>
      </c>
      <c r="L605" s="6">
        <f>K605+29</f>
        <v>45473</v>
      </c>
      <c r="M605" s="6">
        <f t="shared" si="96"/>
        <v>45458</v>
      </c>
      <c r="N605" s="4">
        <f t="shared" si="97"/>
        <v>2024</v>
      </c>
      <c r="O605" s="4">
        <f t="shared" si="98"/>
        <v>6</v>
      </c>
      <c r="P605" s="7">
        <f t="shared" si="99"/>
        <v>29</v>
      </c>
      <c r="Q605" s="8"/>
      <c r="R605" s="9" t="s">
        <v>1025</v>
      </c>
      <c r="S605" s="4"/>
      <c r="T605" s="10"/>
      <c r="U605" s="10"/>
      <c r="V605" s="10"/>
      <c r="W605" s="10"/>
      <c r="X605" s="10"/>
    </row>
    <row r="606" spans="1:24" s="11" customFormat="1" x14ac:dyDescent="0.3">
      <c r="A606" s="4" t="str">
        <f t="shared" si="88"/>
        <v>Carmen de Tonchalá_20247</v>
      </c>
      <c r="B606" s="25" t="s">
        <v>1024</v>
      </c>
      <c r="C606" s="4" t="str">
        <f t="shared" si="94"/>
        <v>CTON_01_20247</v>
      </c>
      <c r="D606" s="4" t="s">
        <v>931</v>
      </c>
      <c r="E606" s="5"/>
      <c r="F606" s="5"/>
      <c r="G606" s="4"/>
      <c r="H606" s="4">
        <v>7.8466940000000003</v>
      </c>
      <c r="I606" s="4">
        <v>-72.566666999999995</v>
      </c>
      <c r="J606" s="4">
        <v>285</v>
      </c>
      <c r="K606" s="6">
        <f t="shared" si="95"/>
        <v>45474</v>
      </c>
      <c r="L606" s="6">
        <f t="shared" ref="L606:L612" si="100">K606+30</f>
        <v>45504</v>
      </c>
      <c r="M606" s="6">
        <f t="shared" si="96"/>
        <v>45488</v>
      </c>
      <c r="N606" s="4">
        <f t="shared" si="97"/>
        <v>2024</v>
      </c>
      <c r="O606" s="4">
        <f t="shared" si="98"/>
        <v>7</v>
      </c>
      <c r="P606" s="7">
        <f t="shared" si="99"/>
        <v>30</v>
      </c>
      <c r="Q606" s="8"/>
      <c r="R606" s="9" t="s">
        <v>1025</v>
      </c>
      <c r="S606" s="4" t="s">
        <v>844</v>
      </c>
      <c r="T606" s="10"/>
      <c r="U606" s="10"/>
      <c r="V606" s="10"/>
      <c r="W606" s="10"/>
      <c r="X606" s="10"/>
    </row>
    <row r="607" spans="1:24" s="11" customFormat="1" x14ac:dyDescent="0.3">
      <c r="A607" s="4" t="str">
        <f t="shared" si="88"/>
        <v>Carmen de Tonchalá_20248</v>
      </c>
      <c r="B607" s="25" t="s">
        <v>1024</v>
      </c>
      <c r="C607" s="4" t="str">
        <f t="shared" si="94"/>
        <v>CTON_01_20248</v>
      </c>
      <c r="D607" s="4" t="s">
        <v>931</v>
      </c>
      <c r="E607" s="5"/>
      <c r="F607" s="5"/>
      <c r="G607" s="4"/>
      <c r="H607" s="4">
        <v>7.8466940000000003</v>
      </c>
      <c r="I607" s="4">
        <v>-72.566666999999995</v>
      </c>
      <c r="J607" s="4">
        <v>285</v>
      </c>
      <c r="K607" s="6">
        <f t="shared" si="95"/>
        <v>45505</v>
      </c>
      <c r="L607" s="6">
        <f t="shared" si="100"/>
        <v>45535</v>
      </c>
      <c r="M607" s="6">
        <f t="shared" si="96"/>
        <v>45519</v>
      </c>
      <c r="N607" s="4">
        <f t="shared" si="97"/>
        <v>2024</v>
      </c>
      <c r="O607" s="4">
        <f t="shared" si="98"/>
        <v>8</v>
      </c>
      <c r="P607" s="7">
        <f t="shared" si="99"/>
        <v>30</v>
      </c>
      <c r="Q607" s="8"/>
      <c r="R607" s="9" t="s">
        <v>1025</v>
      </c>
      <c r="S607" s="4"/>
      <c r="T607" s="10"/>
      <c r="U607" s="10"/>
      <c r="V607" s="10"/>
      <c r="W607" s="10"/>
      <c r="X607" s="10"/>
    </row>
    <row r="608" spans="1:24" s="11" customFormat="1" x14ac:dyDescent="0.3">
      <c r="A608" s="4" t="str">
        <f t="shared" si="88"/>
        <v>Carmen de Tonchalá_20249</v>
      </c>
      <c r="B608" s="25" t="s">
        <v>1024</v>
      </c>
      <c r="C608" s="4" t="str">
        <f t="shared" si="94"/>
        <v>CTON_01_20249</v>
      </c>
      <c r="D608" s="4" t="s">
        <v>931</v>
      </c>
      <c r="E608" s="5"/>
      <c r="F608" s="5"/>
      <c r="G608" s="4"/>
      <c r="H608" s="4">
        <v>7.8466940000000003</v>
      </c>
      <c r="I608" s="4">
        <v>-72.566666999999995</v>
      </c>
      <c r="J608" s="4">
        <v>285</v>
      </c>
      <c r="K608" s="6">
        <f t="shared" si="95"/>
        <v>45536</v>
      </c>
      <c r="L608" s="6">
        <f>K608+29</f>
        <v>45565</v>
      </c>
      <c r="M608" s="6">
        <f t="shared" si="96"/>
        <v>45550</v>
      </c>
      <c r="N608" s="4">
        <f t="shared" si="97"/>
        <v>2024</v>
      </c>
      <c r="O608" s="4">
        <f t="shared" si="98"/>
        <v>9</v>
      </c>
      <c r="P608" s="7">
        <f t="shared" si="99"/>
        <v>29</v>
      </c>
      <c r="Q608" s="8"/>
      <c r="R608" s="9" t="s">
        <v>1025</v>
      </c>
      <c r="S608" s="4"/>
      <c r="T608" s="10"/>
      <c r="U608" s="10"/>
      <c r="V608" s="10"/>
      <c r="W608" s="10"/>
      <c r="X608" s="10"/>
    </row>
    <row r="609" spans="1:24" s="11" customFormat="1" x14ac:dyDescent="0.3">
      <c r="A609" s="4" t="str">
        <f t="shared" si="88"/>
        <v>Carmen de Tonchalá_202410</v>
      </c>
      <c r="B609" s="4" t="s">
        <v>1026</v>
      </c>
      <c r="C609" s="4" t="str">
        <f t="shared" si="94"/>
        <v>CTON_01_202410</v>
      </c>
      <c r="D609" s="4" t="s">
        <v>931</v>
      </c>
      <c r="E609" s="5">
        <v>-15.7</v>
      </c>
      <c r="F609" s="5">
        <v>-3.36</v>
      </c>
      <c r="G609" s="4"/>
      <c r="H609" s="4">
        <v>7.8466940000000003</v>
      </c>
      <c r="I609" s="4">
        <v>-72.566666999999995</v>
      </c>
      <c r="J609" s="4">
        <v>285</v>
      </c>
      <c r="K609" s="6">
        <f t="shared" si="95"/>
        <v>45566</v>
      </c>
      <c r="L609" s="6">
        <f t="shared" si="100"/>
        <v>45596</v>
      </c>
      <c r="M609" s="6">
        <f t="shared" si="96"/>
        <v>45580</v>
      </c>
      <c r="N609" s="4">
        <f t="shared" si="97"/>
        <v>2024</v>
      </c>
      <c r="O609" s="4">
        <f t="shared" si="98"/>
        <v>10</v>
      </c>
      <c r="P609" s="7">
        <f t="shared" si="99"/>
        <v>30</v>
      </c>
      <c r="Q609" s="8">
        <v>24.5</v>
      </c>
      <c r="R609" s="9" t="s">
        <v>1021</v>
      </c>
      <c r="S609" s="4" t="s">
        <v>844</v>
      </c>
      <c r="T609" s="10"/>
      <c r="U609" s="10"/>
      <c r="V609" s="10"/>
      <c r="W609" s="10"/>
      <c r="X609" s="10"/>
    </row>
    <row r="610" spans="1:24" s="11" customFormat="1" x14ac:dyDescent="0.3">
      <c r="A610" s="4" t="str">
        <f t="shared" si="88"/>
        <v>Carmen de Tonchalá_202411</v>
      </c>
      <c r="B610" s="4" t="s">
        <v>1027</v>
      </c>
      <c r="C610" s="4" t="str">
        <f t="shared" si="94"/>
        <v>CTON_01_202411</v>
      </c>
      <c r="D610" s="4" t="s">
        <v>931</v>
      </c>
      <c r="E610" s="5">
        <v>-57.5</v>
      </c>
      <c r="F610" s="5">
        <v>-8.6300000000000008</v>
      </c>
      <c r="G610" s="4"/>
      <c r="H610" s="4">
        <v>7.8466940000000003</v>
      </c>
      <c r="I610" s="4">
        <v>-72.566666999999995</v>
      </c>
      <c r="J610" s="4">
        <v>285</v>
      </c>
      <c r="K610" s="6">
        <f t="shared" si="95"/>
        <v>45597</v>
      </c>
      <c r="L610" s="6">
        <f>K610+29</f>
        <v>45626</v>
      </c>
      <c r="M610" s="6">
        <f t="shared" si="96"/>
        <v>45611</v>
      </c>
      <c r="N610" s="4">
        <f t="shared" si="97"/>
        <v>2024</v>
      </c>
      <c r="O610" s="4">
        <f t="shared" si="98"/>
        <v>11</v>
      </c>
      <c r="P610" s="7">
        <f t="shared" si="99"/>
        <v>29</v>
      </c>
      <c r="Q610" s="8">
        <v>135.80000000000001</v>
      </c>
      <c r="R610" s="9" t="s">
        <v>1021</v>
      </c>
      <c r="S610" s="4" t="s">
        <v>844</v>
      </c>
      <c r="T610" s="10"/>
      <c r="U610" s="10"/>
      <c r="V610" s="10"/>
      <c r="W610" s="10"/>
      <c r="X610" s="10"/>
    </row>
    <row r="611" spans="1:24" s="11" customFormat="1" x14ac:dyDescent="0.3">
      <c r="A611" s="4" t="str">
        <f t="shared" si="88"/>
        <v>Carmen de Tonchalá_202412</v>
      </c>
      <c r="B611" s="4" t="s">
        <v>1028</v>
      </c>
      <c r="C611" s="4" t="str">
        <f t="shared" si="94"/>
        <v>CTON_01_202412</v>
      </c>
      <c r="D611" s="4" t="s">
        <v>931</v>
      </c>
      <c r="E611" s="5">
        <v>-8.6999999999999993</v>
      </c>
      <c r="F611" s="5">
        <v>-2.98</v>
      </c>
      <c r="G611" s="4"/>
      <c r="H611" s="4">
        <v>7.8466940000000003</v>
      </c>
      <c r="I611" s="4">
        <v>-72.566666999999995</v>
      </c>
      <c r="J611" s="4">
        <v>285</v>
      </c>
      <c r="K611" s="6">
        <f t="shared" si="95"/>
        <v>45627</v>
      </c>
      <c r="L611" s="6">
        <f t="shared" si="100"/>
        <v>45657</v>
      </c>
      <c r="M611" s="6">
        <f t="shared" si="96"/>
        <v>45641</v>
      </c>
      <c r="N611" s="4">
        <f t="shared" si="97"/>
        <v>2024</v>
      </c>
      <c r="O611" s="4">
        <f t="shared" si="98"/>
        <v>12</v>
      </c>
      <c r="P611" s="7">
        <f t="shared" si="99"/>
        <v>30</v>
      </c>
      <c r="Q611" s="8">
        <v>12.6</v>
      </c>
      <c r="R611" s="9" t="s">
        <v>1021</v>
      </c>
      <c r="S611" s="4" t="s">
        <v>844</v>
      </c>
      <c r="T611" s="10"/>
      <c r="U611" s="10"/>
      <c r="V611" s="10"/>
      <c r="W611" s="10"/>
      <c r="X611" s="10"/>
    </row>
    <row r="612" spans="1:24" s="11" customFormat="1" x14ac:dyDescent="0.3">
      <c r="A612" s="4" t="str">
        <f t="shared" si="88"/>
        <v>Carmen de Tonchalá_20251</v>
      </c>
      <c r="B612" s="4" t="s">
        <v>1029</v>
      </c>
      <c r="C612" s="4" t="str">
        <f t="shared" si="94"/>
        <v>CTON_01_20251</v>
      </c>
      <c r="D612" s="4" t="s">
        <v>931</v>
      </c>
      <c r="E612" s="5">
        <v>-15.4</v>
      </c>
      <c r="F612" s="5">
        <v>-3.64</v>
      </c>
      <c r="G612" s="4"/>
      <c r="H612" s="4">
        <v>7.8466940000000003</v>
      </c>
      <c r="I612" s="4">
        <v>-72.566666999999995</v>
      </c>
      <c r="J612" s="4">
        <v>285</v>
      </c>
      <c r="K612" s="6">
        <f>L611+1</f>
        <v>45658</v>
      </c>
      <c r="L612" s="6">
        <f t="shared" si="100"/>
        <v>45688</v>
      </c>
      <c r="M612" s="6">
        <f t="shared" si="96"/>
        <v>45672</v>
      </c>
      <c r="N612" s="4">
        <f t="shared" si="97"/>
        <v>2025</v>
      </c>
      <c r="O612" s="4">
        <f t="shared" si="98"/>
        <v>1</v>
      </c>
      <c r="P612" s="7">
        <f t="shared" si="99"/>
        <v>30</v>
      </c>
      <c r="Q612" s="8">
        <v>12</v>
      </c>
      <c r="R612" s="9" t="s">
        <v>1021</v>
      </c>
      <c r="S612" s="4" t="s">
        <v>844</v>
      </c>
      <c r="T612" s="10"/>
      <c r="U612" s="10"/>
      <c r="V612" s="10"/>
      <c r="W612" s="10"/>
      <c r="X612" s="10"/>
    </row>
    <row r="613" spans="1:24" s="11" customFormat="1" x14ac:dyDescent="0.3">
      <c r="A613" s="4" t="str">
        <f t="shared" si="88"/>
        <v>Carmen de Tonchalá_20252</v>
      </c>
      <c r="B613" s="4" t="s">
        <v>1030</v>
      </c>
      <c r="C613" s="4" t="str">
        <f t="shared" si="94"/>
        <v>CTON_01_20252</v>
      </c>
      <c r="D613" s="4" t="s">
        <v>931</v>
      </c>
      <c r="E613" s="5">
        <v>11</v>
      </c>
      <c r="F613" s="5">
        <v>-0.15</v>
      </c>
      <c r="G613" s="4"/>
      <c r="H613" s="4">
        <v>7.8466940000000003</v>
      </c>
      <c r="I613" s="4">
        <v>-72.566666999999995</v>
      </c>
      <c r="J613" s="4">
        <v>285</v>
      </c>
      <c r="K613" s="6">
        <f t="shared" si="95"/>
        <v>45689</v>
      </c>
      <c r="L613" s="6">
        <f>K613+27</f>
        <v>45716</v>
      </c>
      <c r="M613" s="6">
        <f t="shared" si="96"/>
        <v>45703</v>
      </c>
      <c r="N613" s="4">
        <f t="shared" si="97"/>
        <v>2025</v>
      </c>
      <c r="O613" s="4">
        <f t="shared" si="98"/>
        <v>2</v>
      </c>
      <c r="P613" s="7">
        <f t="shared" si="99"/>
        <v>27</v>
      </c>
      <c r="Q613" s="8">
        <v>18.2</v>
      </c>
      <c r="R613" s="9" t="s">
        <v>1021</v>
      </c>
      <c r="S613" s="4"/>
      <c r="T613" s="10"/>
      <c r="U613" s="10"/>
      <c r="V613" s="10"/>
      <c r="W613" s="10"/>
      <c r="X613" s="10"/>
    </row>
    <row r="614" spans="1:24" s="11" customFormat="1" x14ac:dyDescent="0.3">
      <c r="A614" s="4" t="str">
        <f t="shared" si="88"/>
        <v>Carmen de Tonchalá_20253</v>
      </c>
      <c r="B614" s="4" t="s">
        <v>1031</v>
      </c>
      <c r="C614" s="4" t="str">
        <f t="shared" si="94"/>
        <v>CTON_01_20253</v>
      </c>
      <c r="D614" s="4" t="s">
        <v>931</v>
      </c>
      <c r="E614" s="5">
        <v>-1.6</v>
      </c>
      <c r="F614" s="5">
        <v>-1.69</v>
      </c>
      <c r="G614" s="4"/>
      <c r="H614" s="4">
        <v>7.8466940000000003</v>
      </c>
      <c r="I614" s="4">
        <v>-72.566666999999995</v>
      </c>
      <c r="J614" s="4">
        <v>285</v>
      </c>
      <c r="K614" s="6">
        <f t="shared" si="95"/>
        <v>45717</v>
      </c>
      <c r="L614" s="6">
        <f>K614+30</f>
        <v>45747</v>
      </c>
      <c r="M614" s="6">
        <f t="shared" si="96"/>
        <v>45731</v>
      </c>
      <c r="N614" s="4">
        <f t="shared" si="97"/>
        <v>2025</v>
      </c>
      <c r="O614" s="4">
        <f t="shared" si="98"/>
        <v>3</v>
      </c>
      <c r="P614" s="7">
        <f t="shared" si="99"/>
        <v>30</v>
      </c>
      <c r="Q614" s="8">
        <v>35</v>
      </c>
      <c r="R614" s="9" t="s">
        <v>1021</v>
      </c>
      <c r="S614" s="4"/>
      <c r="T614" s="10"/>
      <c r="U614" s="10"/>
      <c r="V614" s="10"/>
      <c r="W614" s="10"/>
      <c r="X614" s="10"/>
    </row>
    <row r="615" spans="1:24" s="11" customFormat="1" x14ac:dyDescent="0.3">
      <c r="A615" s="4" t="str">
        <f t="shared" si="88"/>
        <v>Carmen de Tonchalá_20254</v>
      </c>
      <c r="B615" s="4" t="s">
        <v>1032</v>
      </c>
      <c r="C615" s="4" t="str">
        <f t="shared" si="94"/>
        <v>CTON_01_20254</v>
      </c>
      <c r="D615" s="4" t="s">
        <v>931</v>
      </c>
      <c r="E615" s="5">
        <v>-37.1</v>
      </c>
      <c r="F615" s="5">
        <v>-5.76</v>
      </c>
      <c r="G615" s="4"/>
      <c r="H615" s="4">
        <v>7.8466940000000003</v>
      </c>
      <c r="I615" s="4">
        <v>-72.566666999999995</v>
      </c>
      <c r="J615" s="4">
        <v>285</v>
      </c>
      <c r="K615" s="6">
        <f t="shared" si="95"/>
        <v>45748</v>
      </c>
      <c r="L615" s="6">
        <f>K615+29</f>
        <v>45777</v>
      </c>
      <c r="M615" s="6">
        <f t="shared" si="96"/>
        <v>45762</v>
      </c>
      <c r="N615" s="4">
        <f t="shared" si="97"/>
        <v>2025</v>
      </c>
      <c r="O615" s="4">
        <f t="shared" si="98"/>
        <v>4</v>
      </c>
      <c r="P615" s="7">
        <f t="shared" si="99"/>
        <v>29</v>
      </c>
      <c r="Q615" s="8">
        <v>150</v>
      </c>
      <c r="R615" s="9" t="s">
        <v>1021</v>
      </c>
      <c r="S615" s="4"/>
      <c r="T615" s="10"/>
      <c r="U615" s="10"/>
      <c r="V615" s="10"/>
      <c r="W615" s="10"/>
      <c r="X615" s="10"/>
    </row>
    <row r="616" spans="1:24" s="11" customFormat="1" x14ac:dyDescent="0.3">
      <c r="A616" s="4" t="str">
        <f t="shared" si="88"/>
        <v>Carmen de Tonchalá_20255</v>
      </c>
      <c r="B616" s="4" t="s">
        <v>1033</v>
      </c>
      <c r="C616" s="4" t="str">
        <f t="shared" si="94"/>
        <v>CTON_01_20255</v>
      </c>
      <c r="D616" s="4" t="s">
        <v>931</v>
      </c>
      <c r="E616" s="5">
        <v>-53</v>
      </c>
      <c r="F616" s="5">
        <v>-7.53</v>
      </c>
      <c r="G616" s="4"/>
      <c r="H616" s="4">
        <v>7.8466940000000003</v>
      </c>
      <c r="I616" s="4">
        <v>-72.566666999999995</v>
      </c>
      <c r="J616" s="4">
        <v>285</v>
      </c>
      <c r="K616" s="6">
        <f t="shared" si="95"/>
        <v>45778</v>
      </c>
      <c r="L616" s="6">
        <f>K616+30</f>
        <v>45808</v>
      </c>
      <c r="M616" s="6">
        <f t="shared" si="96"/>
        <v>45792</v>
      </c>
      <c r="N616" s="4">
        <f t="shared" si="97"/>
        <v>2025</v>
      </c>
      <c r="O616" s="4">
        <f t="shared" si="98"/>
        <v>5</v>
      </c>
      <c r="P616" s="7">
        <f t="shared" si="99"/>
        <v>30</v>
      </c>
      <c r="Q616" s="8">
        <v>112.6</v>
      </c>
      <c r="R616" s="9" t="s">
        <v>1021</v>
      </c>
      <c r="S616" s="4"/>
      <c r="T616" s="10"/>
      <c r="U616" s="10"/>
      <c r="V616" s="10"/>
      <c r="W616" s="10"/>
      <c r="X616" s="10"/>
    </row>
    <row r="617" spans="1:24" s="11" customFormat="1" x14ac:dyDescent="0.3">
      <c r="A617" s="4"/>
      <c r="B617" s="4"/>
      <c r="C617" s="4"/>
      <c r="D617" s="4"/>
      <c r="E617" s="5"/>
      <c r="F617" s="5"/>
      <c r="G617" s="4"/>
      <c r="H617" s="4"/>
      <c r="I617" s="4"/>
      <c r="J617" s="4"/>
      <c r="K617" s="6"/>
      <c r="L617" s="6"/>
      <c r="M617" s="6"/>
      <c r="N617" s="4"/>
      <c r="O617" s="4"/>
      <c r="P617" s="7"/>
      <c r="Q617" s="8"/>
      <c r="R617" s="9"/>
      <c r="S617" s="4"/>
      <c r="T617" s="10"/>
      <c r="U617" s="10"/>
      <c r="V617" s="10"/>
      <c r="W617" s="10"/>
      <c r="X617" s="10"/>
    </row>
    <row r="618" spans="1:24" s="11" customFormat="1" x14ac:dyDescent="0.3">
      <c r="A618" s="4" t="str">
        <f t="shared" ref="A618:A649" si="101">D618&amp;"_"&amp;YEAR(M618)&amp;MONTH(M618)</f>
        <v>Duitama_20159</v>
      </c>
      <c r="B618" s="4" t="s">
        <v>1034</v>
      </c>
      <c r="C618" s="4" t="str">
        <f>"DUIT_01_"&amp;YEAR(M618)&amp;""&amp;MONTH(M618)</f>
        <v>DUIT_01_20159</v>
      </c>
      <c r="D618" s="4" t="s">
        <v>1035</v>
      </c>
      <c r="E618" s="17">
        <v>-26.31</v>
      </c>
      <c r="F618" s="17">
        <v>-4.0060000000000002</v>
      </c>
      <c r="G618" s="18"/>
      <c r="H618" s="18">
        <v>5.7875500000000004</v>
      </c>
      <c r="I618" s="18">
        <v>-73.081783000000001</v>
      </c>
      <c r="J618" s="18">
        <v>2513</v>
      </c>
      <c r="K618" s="6">
        <v>42248</v>
      </c>
      <c r="L618" s="6">
        <v>42277</v>
      </c>
      <c r="M618" s="6">
        <f t="shared" ref="M618:M671" si="102">K618+14</f>
        <v>42262</v>
      </c>
      <c r="N618" s="18">
        <f t="shared" si="90"/>
        <v>2015</v>
      </c>
      <c r="O618" s="18">
        <f t="shared" ref="O618:O681" si="103">(MONTH(M618))</f>
        <v>9</v>
      </c>
      <c r="P618" s="29">
        <f t="shared" ref="P618:P681" si="104">L618-K618</f>
        <v>29</v>
      </c>
      <c r="Q618" s="13">
        <v>32.480600630999049</v>
      </c>
      <c r="R618" s="3" t="s">
        <v>672</v>
      </c>
      <c r="S618" s="4" t="s">
        <v>22</v>
      </c>
      <c r="T618" s="10"/>
      <c r="U618" s="10"/>
      <c r="V618" s="10"/>
      <c r="W618" s="10"/>
      <c r="X618" s="10"/>
    </row>
    <row r="619" spans="1:24" s="11" customFormat="1" x14ac:dyDescent="0.3">
      <c r="A619" s="4" t="str">
        <f t="shared" si="101"/>
        <v>Duitama_201510</v>
      </c>
      <c r="B619" s="4" t="s">
        <v>1036</v>
      </c>
      <c r="C619" s="4" t="str">
        <f t="shared" ref="C619:C682" si="105">"DUIT_01_"&amp;YEAR(M619)&amp;""&amp;MONTH(M619)</f>
        <v>DUIT_01_201510</v>
      </c>
      <c r="D619" s="4" t="s">
        <v>1035</v>
      </c>
      <c r="E619" s="17">
        <v>-22.19</v>
      </c>
      <c r="F619" s="17">
        <v>-3.5870000000000002</v>
      </c>
      <c r="G619" s="18"/>
      <c r="H619" s="18">
        <v>5.7875500000000004</v>
      </c>
      <c r="I619" s="18">
        <v>-73.081783000000001</v>
      </c>
      <c r="J619" s="18">
        <v>2513</v>
      </c>
      <c r="K619" s="6">
        <v>42278</v>
      </c>
      <c r="L619" s="6">
        <v>42308</v>
      </c>
      <c r="M619" s="6">
        <f t="shared" si="102"/>
        <v>42292</v>
      </c>
      <c r="N619" s="18">
        <f t="shared" si="90"/>
        <v>2015</v>
      </c>
      <c r="O619" s="18">
        <f t="shared" si="103"/>
        <v>10</v>
      </c>
      <c r="P619" s="29">
        <f t="shared" si="104"/>
        <v>30</v>
      </c>
      <c r="Q619" s="13">
        <v>72.496700608389872</v>
      </c>
      <c r="R619" s="3" t="s">
        <v>672</v>
      </c>
      <c r="S619" s="4" t="s">
        <v>22</v>
      </c>
      <c r="T619" s="10"/>
      <c r="U619" s="10"/>
      <c r="V619" s="10"/>
      <c r="W619" s="10"/>
      <c r="X619" s="10"/>
    </row>
    <row r="620" spans="1:24" s="11" customFormat="1" x14ac:dyDescent="0.3">
      <c r="A620" s="4" t="str">
        <f t="shared" si="101"/>
        <v>Duitama_201511</v>
      </c>
      <c r="B620" s="4" t="s">
        <v>1037</v>
      </c>
      <c r="C620" s="4" t="str">
        <f t="shared" si="105"/>
        <v>DUIT_01_201511</v>
      </c>
      <c r="D620" s="4" t="s">
        <v>1035</v>
      </c>
      <c r="E620" s="17">
        <v>-58.9</v>
      </c>
      <c r="F620" s="17">
        <v>-8.1950000000000003</v>
      </c>
      <c r="G620" s="18"/>
      <c r="H620" s="18">
        <v>5.7875500000000004</v>
      </c>
      <c r="I620" s="18">
        <v>-73.081783000000001</v>
      </c>
      <c r="J620" s="18">
        <v>2513</v>
      </c>
      <c r="K620" s="6">
        <v>42309</v>
      </c>
      <c r="L620" s="6">
        <v>42338</v>
      </c>
      <c r="M620" s="6">
        <f t="shared" si="102"/>
        <v>42323</v>
      </c>
      <c r="N620" s="18">
        <f t="shared" si="90"/>
        <v>2015</v>
      </c>
      <c r="O620" s="18">
        <f t="shared" si="103"/>
        <v>11</v>
      </c>
      <c r="P620" s="29">
        <f t="shared" si="104"/>
        <v>29</v>
      </c>
      <c r="Q620" s="13">
        <v>57.685546720654308</v>
      </c>
      <c r="R620" s="3" t="s">
        <v>672</v>
      </c>
      <c r="S620" s="4" t="s">
        <v>22</v>
      </c>
      <c r="T620" s="10"/>
      <c r="U620" s="10"/>
      <c r="V620" s="10"/>
      <c r="W620" s="10"/>
      <c r="X620" s="10"/>
    </row>
    <row r="621" spans="1:24" s="11" customFormat="1" x14ac:dyDescent="0.3">
      <c r="A621" s="4" t="str">
        <f t="shared" si="101"/>
        <v>Duitama_201512</v>
      </c>
      <c r="B621" s="4" t="s">
        <v>1038</v>
      </c>
      <c r="C621" s="4" t="str">
        <f t="shared" si="105"/>
        <v>DUIT_01_201512</v>
      </c>
      <c r="D621" s="4" t="s">
        <v>1035</v>
      </c>
      <c r="E621" s="17">
        <v>-34.47</v>
      </c>
      <c r="F621" s="17">
        <v>-4.7220000000000004</v>
      </c>
      <c r="G621" s="18"/>
      <c r="H621" s="18">
        <v>5.7875500000000004</v>
      </c>
      <c r="I621" s="18">
        <v>-73.081783000000001</v>
      </c>
      <c r="J621" s="18">
        <v>2513</v>
      </c>
      <c r="K621" s="6">
        <v>42339</v>
      </c>
      <c r="L621" s="6">
        <v>42369</v>
      </c>
      <c r="M621" s="6">
        <f t="shared" si="102"/>
        <v>42353</v>
      </c>
      <c r="N621" s="18">
        <f t="shared" si="90"/>
        <v>2015</v>
      </c>
      <c r="O621" s="18">
        <f t="shared" si="103"/>
        <v>12</v>
      </c>
      <c r="P621" s="29">
        <f t="shared" si="104"/>
        <v>30</v>
      </c>
      <c r="Q621" s="13">
        <v>7.5354993463917799</v>
      </c>
      <c r="R621" s="3" t="s">
        <v>672</v>
      </c>
      <c r="S621" s="4" t="s">
        <v>22</v>
      </c>
      <c r="T621" s="10"/>
      <c r="U621" s="10"/>
      <c r="V621" s="10"/>
      <c r="W621" s="10"/>
      <c r="X621" s="10"/>
    </row>
    <row r="622" spans="1:24" s="11" customFormat="1" x14ac:dyDescent="0.3">
      <c r="A622" s="4" t="str">
        <f t="shared" si="101"/>
        <v>Duitama_20161</v>
      </c>
      <c r="B622" s="4" t="s">
        <v>1039</v>
      </c>
      <c r="C622" s="4" t="str">
        <f t="shared" si="105"/>
        <v>DUIT_01_20161</v>
      </c>
      <c r="D622" s="4" t="s">
        <v>1035</v>
      </c>
      <c r="E622" s="17">
        <v>-1.22</v>
      </c>
      <c r="F622" s="17">
        <v>-1.0329999999999999</v>
      </c>
      <c r="G622" s="18"/>
      <c r="H622" s="18">
        <v>5.7875500000000004</v>
      </c>
      <c r="I622" s="18">
        <v>-73.081783000000001</v>
      </c>
      <c r="J622" s="18">
        <v>2513</v>
      </c>
      <c r="K622" s="6">
        <v>42370</v>
      </c>
      <c r="L622" s="6">
        <v>42400</v>
      </c>
      <c r="M622" s="6">
        <f t="shared" si="102"/>
        <v>42384</v>
      </c>
      <c r="N622" s="18">
        <f t="shared" si="90"/>
        <v>2016</v>
      </c>
      <c r="O622" s="18">
        <f t="shared" si="103"/>
        <v>1</v>
      </c>
      <c r="P622" s="29">
        <f t="shared" si="104"/>
        <v>30</v>
      </c>
      <c r="Q622" s="13">
        <v>18.059213950835471</v>
      </c>
      <c r="R622" s="3" t="s">
        <v>672</v>
      </c>
      <c r="S622" s="4" t="s">
        <v>22</v>
      </c>
      <c r="T622" s="10"/>
      <c r="U622" s="10"/>
      <c r="V622" s="10"/>
      <c r="W622" s="10"/>
      <c r="X622" s="10"/>
    </row>
    <row r="623" spans="1:24" s="11" customFormat="1" x14ac:dyDescent="0.3">
      <c r="A623" s="4" t="str">
        <f t="shared" si="101"/>
        <v>Duitama_20162</v>
      </c>
      <c r="B623" s="4" t="s">
        <v>1040</v>
      </c>
      <c r="C623" s="4" t="str">
        <f t="shared" si="105"/>
        <v>DUIT_01_20162</v>
      </c>
      <c r="D623" s="4" t="s">
        <v>1035</v>
      </c>
      <c r="E623" s="17">
        <v>13.29</v>
      </c>
      <c r="F623" s="17">
        <v>0.92</v>
      </c>
      <c r="G623" s="18"/>
      <c r="H623" s="18">
        <v>5.7875500000000004</v>
      </c>
      <c r="I623" s="18">
        <v>-73.081783000000001</v>
      </c>
      <c r="J623" s="18">
        <v>2513</v>
      </c>
      <c r="K623" s="6">
        <v>42401</v>
      </c>
      <c r="L623" s="6">
        <v>42429</v>
      </c>
      <c r="M623" s="6">
        <f t="shared" si="102"/>
        <v>42415</v>
      </c>
      <c r="N623" s="18">
        <f t="shared" si="90"/>
        <v>2016</v>
      </c>
      <c r="O623" s="18">
        <f t="shared" si="103"/>
        <v>2</v>
      </c>
      <c r="P623" s="29">
        <f t="shared" si="104"/>
        <v>28</v>
      </c>
      <c r="Q623" s="13">
        <v>7.405576943867783</v>
      </c>
      <c r="R623" s="3" t="s">
        <v>672</v>
      </c>
      <c r="S623" s="4" t="s">
        <v>22</v>
      </c>
      <c r="T623" s="10"/>
      <c r="U623" s="10"/>
      <c r="V623" s="10"/>
      <c r="W623" s="10"/>
      <c r="X623" s="10"/>
    </row>
    <row r="624" spans="1:24" s="11" customFormat="1" x14ac:dyDescent="0.3">
      <c r="A624" s="4" t="str">
        <f t="shared" si="101"/>
        <v>Duitama_20163</v>
      </c>
      <c r="B624" s="4" t="s">
        <v>1041</v>
      </c>
      <c r="C624" s="4" t="str">
        <f t="shared" si="105"/>
        <v>DUIT_01_20163</v>
      </c>
      <c r="D624" s="4" t="s">
        <v>1035</v>
      </c>
      <c r="E624" s="17">
        <v>1.9</v>
      </c>
      <c r="F624" s="17">
        <v>-1.1120000000000001</v>
      </c>
      <c r="G624" s="18"/>
      <c r="H624" s="18">
        <v>5.7875500000000004</v>
      </c>
      <c r="I624" s="18">
        <v>-73.081783000000001</v>
      </c>
      <c r="J624" s="18">
        <v>2513</v>
      </c>
      <c r="K624" s="6">
        <v>42430</v>
      </c>
      <c r="L624" s="6">
        <v>42460</v>
      </c>
      <c r="M624" s="6">
        <f t="shared" si="102"/>
        <v>42444</v>
      </c>
      <c r="N624" s="18">
        <f t="shared" si="90"/>
        <v>2016</v>
      </c>
      <c r="O624" s="18">
        <f t="shared" si="103"/>
        <v>3</v>
      </c>
      <c r="P624" s="29">
        <f t="shared" si="104"/>
        <v>30</v>
      </c>
      <c r="Q624" s="13">
        <v>57.165857110558328</v>
      </c>
      <c r="R624" s="3" t="s">
        <v>672</v>
      </c>
      <c r="S624" s="4" t="s">
        <v>22</v>
      </c>
      <c r="T624" s="10"/>
      <c r="U624" s="10"/>
      <c r="V624" s="10"/>
      <c r="W624" s="10"/>
      <c r="X624" s="10"/>
    </row>
    <row r="625" spans="1:24" s="11" customFormat="1" x14ac:dyDescent="0.3">
      <c r="A625" s="4" t="str">
        <f t="shared" si="101"/>
        <v>Duitama_20164</v>
      </c>
      <c r="B625" s="4" t="s">
        <v>1042</v>
      </c>
      <c r="C625" s="4" t="str">
        <f t="shared" si="105"/>
        <v>DUIT_01_20164</v>
      </c>
      <c r="D625" s="4" t="s">
        <v>1035</v>
      </c>
      <c r="E625" s="17">
        <v>-35.75</v>
      </c>
      <c r="F625" s="17">
        <v>-5.8310000000000004</v>
      </c>
      <c r="G625" s="18"/>
      <c r="H625" s="18">
        <v>5.7875500000000004</v>
      </c>
      <c r="I625" s="18">
        <v>-73.081783000000001</v>
      </c>
      <c r="J625" s="18">
        <v>2513</v>
      </c>
      <c r="K625" s="6">
        <v>42461</v>
      </c>
      <c r="L625" s="6">
        <v>42490</v>
      </c>
      <c r="M625" s="6">
        <f t="shared" si="102"/>
        <v>42475</v>
      </c>
      <c r="N625" s="18">
        <f t="shared" si="90"/>
        <v>2016</v>
      </c>
      <c r="O625" s="18">
        <f t="shared" si="103"/>
        <v>4</v>
      </c>
      <c r="P625" s="29">
        <f t="shared" si="104"/>
        <v>29</v>
      </c>
      <c r="Q625" s="13">
        <v>156.55649504141542</v>
      </c>
      <c r="R625" s="3" t="s">
        <v>672</v>
      </c>
      <c r="S625" s="4" t="s">
        <v>22</v>
      </c>
      <c r="T625" s="10"/>
      <c r="U625" s="10"/>
      <c r="V625" s="10"/>
      <c r="W625" s="10"/>
      <c r="X625" s="10"/>
    </row>
    <row r="626" spans="1:24" s="11" customFormat="1" x14ac:dyDescent="0.3">
      <c r="A626" s="4" t="str">
        <f t="shared" si="101"/>
        <v>Duitama_20165</v>
      </c>
      <c r="B626" s="4" t="s">
        <v>1043</v>
      </c>
      <c r="C626" s="4" t="str">
        <f t="shared" si="105"/>
        <v>DUIT_01_20165</v>
      </c>
      <c r="D626" s="4" t="s">
        <v>1035</v>
      </c>
      <c r="E626" s="17">
        <v>-96.49</v>
      </c>
      <c r="F626" s="17">
        <v>-12.962</v>
      </c>
      <c r="G626" s="18"/>
      <c r="H626" s="18">
        <v>5.7875500000000004</v>
      </c>
      <c r="I626" s="18">
        <v>-73.081783000000001</v>
      </c>
      <c r="J626" s="18">
        <v>2513</v>
      </c>
      <c r="K626" s="6">
        <v>42491</v>
      </c>
      <c r="L626" s="6">
        <v>42521</v>
      </c>
      <c r="M626" s="6">
        <f t="shared" si="102"/>
        <v>42505</v>
      </c>
      <c r="N626" s="18">
        <f t="shared" si="90"/>
        <v>2016</v>
      </c>
      <c r="O626" s="18">
        <f t="shared" si="103"/>
        <v>5</v>
      </c>
      <c r="P626" s="29">
        <f t="shared" si="104"/>
        <v>30</v>
      </c>
      <c r="Q626" s="13">
        <v>100.43001715104906</v>
      </c>
      <c r="R626" s="3" t="s">
        <v>672</v>
      </c>
      <c r="S626" s="4" t="s">
        <v>22</v>
      </c>
      <c r="T626" s="10"/>
      <c r="U626" s="10"/>
      <c r="V626" s="10"/>
      <c r="W626" s="10"/>
      <c r="X626" s="10"/>
    </row>
    <row r="627" spans="1:24" s="11" customFormat="1" x14ac:dyDescent="0.3">
      <c r="A627" s="4" t="str">
        <f t="shared" si="101"/>
        <v>Duitama_20166</v>
      </c>
      <c r="B627" s="4" t="s">
        <v>1044</v>
      </c>
      <c r="C627" s="4" t="str">
        <f t="shared" si="105"/>
        <v>DUIT_01_20166</v>
      </c>
      <c r="D627" s="4" t="s">
        <v>1035</v>
      </c>
      <c r="E627" s="17">
        <v>-67.52</v>
      </c>
      <c r="F627" s="17">
        <v>-8.7040000000000006</v>
      </c>
      <c r="G627" s="18"/>
      <c r="H627" s="18">
        <v>5.7875500000000004</v>
      </c>
      <c r="I627" s="18">
        <v>-73.081783000000001</v>
      </c>
      <c r="J627" s="18">
        <v>2513</v>
      </c>
      <c r="K627" s="6">
        <v>42522</v>
      </c>
      <c r="L627" s="6">
        <v>42551</v>
      </c>
      <c r="M627" s="6">
        <f t="shared" si="102"/>
        <v>42536</v>
      </c>
      <c r="N627" s="18">
        <f t="shared" si="90"/>
        <v>2016</v>
      </c>
      <c r="O627" s="18">
        <f t="shared" si="103"/>
        <v>6</v>
      </c>
      <c r="P627" s="29">
        <f t="shared" si="104"/>
        <v>29</v>
      </c>
      <c r="Q627" s="13">
        <v>16.759989925595509</v>
      </c>
      <c r="R627" s="3" t="s">
        <v>672</v>
      </c>
      <c r="S627" s="4" t="s">
        <v>22</v>
      </c>
      <c r="T627" s="10"/>
      <c r="U627" s="10"/>
      <c r="V627" s="10"/>
      <c r="W627" s="10"/>
      <c r="X627" s="10"/>
    </row>
    <row r="628" spans="1:24" s="11" customFormat="1" x14ac:dyDescent="0.3">
      <c r="A628" s="4" t="str">
        <f t="shared" si="101"/>
        <v>Duitama_20167</v>
      </c>
      <c r="B628" s="4" t="s">
        <v>1045</v>
      </c>
      <c r="C628" s="4" t="str">
        <f t="shared" si="105"/>
        <v>DUIT_01_20167</v>
      </c>
      <c r="D628" s="4" t="s">
        <v>1035</v>
      </c>
      <c r="E628" s="17">
        <v>-86.54</v>
      </c>
      <c r="F628" s="17">
        <v>-11.101000000000001</v>
      </c>
      <c r="G628" s="18"/>
      <c r="H628" s="18">
        <v>5.7875500000000004</v>
      </c>
      <c r="I628" s="18">
        <v>-73.081783000000001</v>
      </c>
      <c r="J628" s="18">
        <v>2513</v>
      </c>
      <c r="K628" s="6">
        <v>42552</v>
      </c>
      <c r="L628" s="6">
        <v>42582</v>
      </c>
      <c r="M628" s="6">
        <f t="shared" si="102"/>
        <v>42566</v>
      </c>
      <c r="N628" s="18">
        <f t="shared" si="90"/>
        <v>2016</v>
      </c>
      <c r="O628" s="18">
        <f t="shared" si="103"/>
        <v>7</v>
      </c>
      <c r="P628" s="29">
        <f t="shared" si="104"/>
        <v>30</v>
      </c>
      <c r="Q628" s="13">
        <v>45.472840883398668</v>
      </c>
      <c r="R628" s="3" t="s">
        <v>1046</v>
      </c>
      <c r="S628" s="4" t="s">
        <v>22</v>
      </c>
      <c r="T628" s="10"/>
      <c r="U628" s="10"/>
      <c r="V628" s="10"/>
      <c r="W628" s="10"/>
      <c r="X628" s="10"/>
    </row>
    <row r="629" spans="1:24" s="11" customFormat="1" x14ac:dyDescent="0.3">
      <c r="A629" s="4" t="str">
        <f t="shared" si="101"/>
        <v>Duitama_20168</v>
      </c>
      <c r="B629" s="4" t="s">
        <v>1047</v>
      </c>
      <c r="C629" s="4" t="str">
        <f t="shared" si="105"/>
        <v>DUIT_01_20168</v>
      </c>
      <c r="D629" s="4" t="s">
        <v>1035</v>
      </c>
      <c r="E629" s="17">
        <v>-46.71</v>
      </c>
      <c r="F629" s="17">
        <v>-6.4779999999999998</v>
      </c>
      <c r="G629" s="18"/>
      <c r="H629" s="18">
        <v>5.7875500000000004</v>
      </c>
      <c r="I629" s="18">
        <v>-73.081783000000001</v>
      </c>
      <c r="J629" s="18">
        <v>2513</v>
      </c>
      <c r="K629" s="6">
        <v>42583</v>
      </c>
      <c r="L629" s="6">
        <v>42613</v>
      </c>
      <c r="M629" s="6">
        <f t="shared" si="102"/>
        <v>42597</v>
      </c>
      <c r="N629" s="18">
        <f t="shared" si="90"/>
        <v>2016</v>
      </c>
      <c r="O629" s="18">
        <f t="shared" si="103"/>
        <v>8</v>
      </c>
      <c r="P629" s="29">
        <f t="shared" si="104"/>
        <v>30</v>
      </c>
      <c r="Q629" s="13">
        <v>15.460765900355547</v>
      </c>
      <c r="R629" s="3" t="s">
        <v>1046</v>
      </c>
      <c r="S629" s="4" t="s">
        <v>22</v>
      </c>
      <c r="T629" s="10"/>
      <c r="U629" s="10"/>
      <c r="V629" s="10"/>
      <c r="W629" s="10"/>
      <c r="X629" s="10"/>
    </row>
    <row r="630" spans="1:24" s="11" customFormat="1" x14ac:dyDescent="0.3">
      <c r="A630" s="4" t="str">
        <f t="shared" si="101"/>
        <v>Duitama_20169</v>
      </c>
      <c r="B630" s="4" t="s">
        <v>1048</v>
      </c>
      <c r="C630" s="4" t="str">
        <f t="shared" si="105"/>
        <v>DUIT_01_20169</v>
      </c>
      <c r="D630" s="4" t="s">
        <v>1035</v>
      </c>
      <c r="E630" s="17">
        <v>-62.46</v>
      </c>
      <c r="F630" s="17">
        <v>-8.3650000000000002</v>
      </c>
      <c r="G630" s="18"/>
      <c r="H630" s="18">
        <v>5.7875500000000004</v>
      </c>
      <c r="I630" s="18">
        <v>-73.081783000000001</v>
      </c>
      <c r="J630" s="18">
        <v>2513</v>
      </c>
      <c r="K630" s="6">
        <v>42614</v>
      </c>
      <c r="L630" s="6">
        <v>42643</v>
      </c>
      <c r="M630" s="6">
        <f t="shared" si="102"/>
        <v>42628</v>
      </c>
      <c r="N630" s="18">
        <f t="shared" si="90"/>
        <v>2016</v>
      </c>
      <c r="O630" s="18">
        <f t="shared" si="103"/>
        <v>9</v>
      </c>
      <c r="P630" s="29">
        <f t="shared" si="104"/>
        <v>29</v>
      </c>
      <c r="Q630" s="13">
        <v>55.736710682794367</v>
      </c>
      <c r="R630" s="3" t="s">
        <v>1046</v>
      </c>
      <c r="S630" s="4" t="s">
        <v>22</v>
      </c>
      <c r="T630" s="10"/>
      <c r="U630" s="10"/>
      <c r="V630" s="10"/>
      <c r="W630" s="10"/>
      <c r="X630" s="10"/>
    </row>
    <row r="631" spans="1:24" s="11" customFormat="1" ht="14.25" customHeight="1" x14ac:dyDescent="0.3">
      <c r="A631" s="4" t="str">
        <f t="shared" si="101"/>
        <v>Duitama_201610</v>
      </c>
      <c r="B631" s="4" t="s">
        <v>1049</v>
      </c>
      <c r="C631" s="4" t="str">
        <f t="shared" si="105"/>
        <v>DUIT_01_201610</v>
      </c>
      <c r="D631" s="4" t="s">
        <v>1035</v>
      </c>
      <c r="E631" s="17">
        <v>-46.47</v>
      </c>
      <c r="F631" s="17">
        <v>-7.4420000000000002</v>
      </c>
      <c r="G631" s="18"/>
      <c r="H631" s="18">
        <v>5.7875500000000004</v>
      </c>
      <c r="I631" s="18">
        <v>-73.081783000000001</v>
      </c>
      <c r="J631" s="18">
        <v>2513</v>
      </c>
      <c r="K631" s="6">
        <v>42644</v>
      </c>
      <c r="L631" s="6">
        <v>42674</v>
      </c>
      <c r="M631" s="6">
        <f>K631+14</f>
        <v>42658</v>
      </c>
      <c r="N631" s="18">
        <f t="shared" si="90"/>
        <v>2016</v>
      </c>
      <c r="O631" s="18">
        <f t="shared" si="103"/>
        <v>10</v>
      </c>
      <c r="P631" s="29">
        <f t="shared" si="104"/>
        <v>30</v>
      </c>
      <c r="Q631" s="13">
        <v>225.41536837913341</v>
      </c>
      <c r="R631" s="3" t="s">
        <v>1050</v>
      </c>
      <c r="S631" s="4" t="s">
        <v>22</v>
      </c>
      <c r="T631" s="10"/>
      <c r="U631" s="10"/>
      <c r="V631" s="10"/>
      <c r="W631" s="10"/>
      <c r="X631" s="10"/>
    </row>
    <row r="632" spans="1:24" s="11" customFormat="1" x14ac:dyDescent="0.3">
      <c r="A632" s="4" t="str">
        <f t="shared" si="101"/>
        <v>Duitama_201611</v>
      </c>
      <c r="B632" s="4" t="s">
        <v>1051</v>
      </c>
      <c r="C632" s="4" t="str">
        <f t="shared" si="105"/>
        <v>DUIT_01_201611</v>
      </c>
      <c r="D632" s="4" t="s">
        <v>1035</v>
      </c>
      <c r="E632" s="17">
        <v>-69.099999999999994</v>
      </c>
      <c r="F632" s="17">
        <v>-10.09</v>
      </c>
      <c r="G632" s="18"/>
      <c r="H632" s="18">
        <v>5.7875500000000004</v>
      </c>
      <c r="I632" s="18">
        <v>-73.081783000000001</v>
      </c>
      <c r="J632" s="18">
        <v>2513</v>
      </c>
      <c r="K632" s="6">
        <v>42675</v>
      </c>
      <c r="L632" s="6">
        <v>42704</v>
      </c>
      <c r="M632" s="6">
        <f>K632+14</f>
        <v>42689</v>
      </c>
      <c r="N632" s="18">
        <f t="shared" si="90"/>
        <v>2016</v>
      </c>
      <c r="O632" s="18">
        <f t="shared" si="103"/>
        <v>11</v>
      </c>
      <c r="P632" s="29">
        <f>L632-K632</f>
        <v>29</v>
      </c>
      <c r="Q632" s="13">
        <v>165.65106321809515</v>
      </c>
      <c r="R632" s="3" t="s">
        <v>1052</v>
      </c>
      <c r="S632" s="4" t="s">
        <v>844</v>
      </c>
      <c r="T632" s="10"/>
      <c r="U632" s="10"/>
      <c r="V632" s="10"/>
      <c r="W632" s="10"/>
      <c r="X632" s="10"/>
    </row>
    <row r="633" spans="1:24" s="11" customFormat="1" x14ac:dyDescent="0.3">
      <c r="A633" s="4" t="str">
        <f t="shared" si="101"/>
        <v>Duitama_201612</v>
      </c>
      <c r="B633" s="4" t="s">
        <v>1053</v>
      </c>
      <c r="C633" s="4" t="str">
        <f t="shared" si="105"/>
        <v>DUIT_01_201612</v>
      </c>
      <c r="D633" s="4" t="s">
        <v>1035</v>
      </c>
      <c r="E633" s="17">
        <v>-41.9</v>
      </c>
      <c r="F633" s="17">
        <v>-6.59</v>
      </c>
      <c r="G633" s="18"/>
      <c r="H633" s="18">
        <v>5.7875500000000004</v>
      </c>
      <c r="I633" s="18">
        <v>-73.081783000000001</v>
      </c>
      <c r="J633" s="18">
        <v>2513</v>
      </c>
      <c r="K633" s="6">
        <v>42705</v>
      </c>
      <c r="L633" s="6">
        <v>42735</v>
      </c>
      <c r="M633" s="6">
        <f>K633+14</f>
        <v>42719</v>
      </c>
      <c r="N633" s="18">
        <f t="shared" si="90"/>
        <v>2016</v>
      </c>
      <c r="O633" s="18">
        <f t="shared" si="103"/>
        <v>12</v>
      </c>
      <c r="P633" s="29">
        <f t="shared" si="104"/>
        <v>30</v>
      </c>
      <c r="Q633" s="13">
        <v>91.595293779417318</v>
      </c>
      <c r="R633" s="3" t="s">
        <v>1052</v>
      </c>
      <c r="S633" s="4" t="s">
        <v>844</v>
      </c>
      <c r="T633" s="10"/>
      <c r="U633" s="10"/>
      <c r="V633" s="10"/>
      <c r="W633" s="10"/>
      <c r="X633" s="10"/>
    </row>
    <row r="634" spans="1:24" s="11" customFormat="1" x14ac:dyDescent="0.3">
      <c r="A634" s="4" t="str">
        <f t="shared" si="101"/>
        <v>Duitama_20171</v>
      </c>
      <c r="B634" s="4" t="s">
        <v>1054</v>
      </c>
      <c r="C634" s="4" t="str">
        <f t="shared" si="105"/>
        <v>DUIT_01_20171</v>
      </c>
      <c r="D634" s="4" t="s">
        <v>1035</v>
      </c>
      <c r="E634" s="17">
        <v>-36.299999999999997</v>
      </c>
      <c r="F634" s="17">
        <v>-5.29</v>
      </c>
      <c r="G634" s="18"/>
      <c r="H634" s="18">
        <v>5.7875500000000004</v>
      </c>
      <c r="I634" s="18">
        <v>-73.081783000000001</v>
      </c>
      <c r="J634" s="18">
        <v>2513</v>
      </c>
      <c r="K634" s="6">
        <v>42736</v>
      </c>
      <c r="L634" s="6">
        <v>42766</v>
      </c>
      <c r="M634" s="6">
        <f t="shared" si="102"/>
        <v>42750</v>
      </c>
      <c r="N634" s="18">
        <f t="shared" si="90"/>
        <v>2017</v>
      </c>
      <c r="O634" s="18">
        <f t="shared" si="103"/>
        <v>1</v>
      </c>
      <c r="P634" s="29">
        <f t="shared" si="104"/>
        <v>30</v>
      </c>
      <c r="Q634" s="13">
        <v>32.480600630999049</v>
      </c>
      <c r="R634" s="3" t="s">
        <v>1052</v>
      </c>
      <c r="S634" s="4" t="s">
        <v>844</v>
      </c>
      <c r="T634" s="10"/>
      <c r="U634" s="10"/>
      <c r="V634" s="10"/>
      <c r="W634" s="10"/>
      <c r="X634" s="10"/>
    </row>
    <row r="635" spans="1:24" s="11" customFormat="1" x14ac:dyDescent="0.3">
      <c r="A635" s="4" t="str">
        <f t="shared" si="101"/>
        <v>Duitama_20172</v>
      </c>
      <c r="B635" s="4" t="s">
        <v>1055</v>
      </c>
      <c r="C635" s="4" t="str">
        <f t="shared" si="105"/>
        <v>DUIT_01_20172</v>
      </c>
      <c r="D635" s="4" t="s">
        <v>1035</v>
      </c>
      <c r="E635" s="17">
        <v>-38</v>
      </c>
      <c r="F635" s="17">
        <v>-5.42</v>
      </c>
      <c r="G635" s="18"/>
      <c r="H635" s="18">
        <v>5.7875500000000004</v>
      </c>
      <c r="I635" s="18">
        <v>-73.081783000000001</v>
      </c>
      <c r="J635" s="18">
        <v>2513</v>
      </c>
      <c r="K635" s="6">
        <v>42767</v>
      </c>
      <c r="L635" s="6">
        <v>42794</v>
      </c>
      <c r="M635" s="6">
        <f t="shared" si="102"/>
        <v>42781</v>
      </c>
      <c r="N635" s="18">
        <f t="shared" si="90"/>
        <v>2017</v>
      </c>
      <c r="O635" s="18">
        <f t="shared" si="103"/>
        <v>2</v>
      </c>
      <c r="P635" s="29">
        <f t="shared" si="104"/>
        <v>27</v>
      </c>
      <c r="Q635" s="13">
        <v>22.736420441699334</v>
      </c>
      <c r="R635" s="3" t="s">
        <v>1052</v>
      </c>
      <c r="S635" s="4" t="s">
        <v>844</v>
      </c>
      <c r="T635" s="10"/>
      <c r="U635" s="10"/>
      <c r="V635" s="10"/>
      <c r="W635" s="10"/>
      <c r="X635" s="10"/>
    </row>
    <row r="636" spans="1:24" s="11" customFormat="1" x14ac:dyDescent="0.3">
      <c r="A636" s="4" t="str">
        <f t="shared" si="101"/>
        <v>Duitama_20173</v>
      </c>
      <c r="B636" s="4" t="s">
        <v>1056</v>
      </c>
      <c r="C636" s="4" t="str">
        <f t="shared" si="105"/>
        <v>DUIT_01_20173</v>
      </c>
      <c r="D636" s="4" t="s">
        <v>1035</v>
      </c>
      <c r="E636" s="17">
        <v>-62.5</v>
      </c>
      <c r="F636" s="17">
        <v>-8.34</v>
      </c>
      <c r="G636" s="18"/>
      <c r="H636" s="18">
        <v>5.7875500000000004</v>
      </c>
      <c r="I636" s="18">
        <v>-73.081783000000001</v>
      </c>
      <c r="J636" s="18">
        <v>2513</v>
      </c>
      <c r="K636" s="6">
        <v>42795</v>
      </c>
      <c r="L636" s="6">
        <v>42825</v>
      </c>
      <c r="M636" s="6">
        <f t="shared" si="102"/>
        <v>42809</v>
      </c>
      <c r="N636" s="18">
        <f t="shared" si="90"/>
        <v>2017</v>
      </c>
      <c r="O636" s="18">
        <f t="shared" si="103"/>
        <v>3</v>
      </c>
      <c r="P636" s="29">
        <f t="shared" si="104"/>
        <v>30</v>
      </c>
      <c r="Q636" s="13">
        <v>180.07244989825872</v>
      </c>
      <c r="R636" s="3" t="s">
        <v>1052</v>
      </c>
      <c r="S636" s="4" t="s">
        <v>844</v>
      </c>
      <c r="T636" s="10"/>
      <c r="U636" s="10"/>
      <c r="V636" s="10"/>
      <c r="W636" s="10"/>
      <c r="X636" s="10"/>
    </row>
    <row r="637" spans="1:24" s="11" customFormat="1" x14ac:dyDescent="0.3">
      <c r="A637" s="4" t="str">
        <f t="shared" si="101"/>
        <v>Duitama_20174</v>
      </c>
      <c r="B637" s="4" t="s">
        <v>1057</v>
      </c>
      <c r="C637" s="4" t="str">
        <f t="shared" si="105"/>
        <v>DUIT_01_20174</v>
      </c>
      <c r="D637" s="4" t="s">
        <v>1035</v>
      </c>
      <c r="E637" s="17">
        <v>-58.3</v>
      </c>
      <c r="F637" s="17">
        <v>-8.3699999999999992</v>
      </c>
      <c r="G637" s="18"/>
      <c r="H637" s="18">
        <v>5.7875500000000004</v>
      </c>
      <c r="I637" s="18">
        <v>-73.081783000000001</v>
      </c>
      <c r="J637" s="18">
        <v>2513</v>
      </c>
      <c r="K637" s="6">
        <v>42826</v>
      </c>
      <c r="L637" s="6">
        <v>42855</v>
      </c>
      <c r="M637" s="6">
        <f t="shared" si="102"/>
        <v>42840</v>
      </c>
      <c r="N637" s="18">
        <f t="shared" si="90"/>
        <v>2017</v>
      </c>
      <c r="O637" s="18">
        <f t="shared" si="103"/>
        <v>4</v>
      </c>
      <c r="P637" s="29">
        <f t="shared" si="104"/>
        <v>29</v>
      </c>
      <c r="Q637" s="13">
        <v>94.583509037469227</v>
      </c>
      <c r="R637" s="3" t="s">
        <v>1058</v>
      </c>
      <c r="S637" s="4" t="s">
        <v>844</v>
      </c>
      <c r="T637" s="10"/>
      <c r="U637" s="10"/>
      <c r="V637" s="10"/>
      <c r="W637" s="10"/>
      <c r="X637" s="10"/>
    </row>
    <row r="638" spans="1:24" s="11" customFormat="1" x14ac:dyDescent="0.3">
      <c r="A638" s="4" t="str">
        <f t="shared" si="101"/>
        <v>Duitama_20175</v>
      </c>
      <c r="B638" s="4" t="s">
        <v>1059</v>
      </c>
      <c r="C638" s="4" t="str">
        <f t="shared" si="105"/>
        <v>DUIT_01_20175</v>
      </c>
      <c r="D638" s="4" t="s">
        <v>1035</v>
      </c>
      <c r="E638" s="17">
        <v>-122.2</v>
      </c>
      <c r="F638" s="17">
        <v>-16.23</v>
      </c>
      <c r="G638" s="18"/>
      <c r="H638" s="18">
        <v>5.7875500000000004</v>
      </c>
      <c r="I638" s="18">
        <v>-73.081783000000001</v>
      </c>
      <c r="J638" s="18">
        <v>2513</v>
      </c>
      <c r="K638" s="6">
        <v>42856</v>
      </c>
      <c r="L638" s="6">
        <v>42886</v>
      </c>
      <c r="M638" s="6">
        <f t="shared" si="102"/>
        <v>42870</v>
      </c>
      <c r="N638" s="18">
        <f t="shared" si="90"/>
        <v>2017</v>
      </c>
      <c r="O638" s="18">
        <f t="shared" si="103"/>
        <v>5</v>
      </c>
      <c r="P638" s="29">
        <f t="shared" si="104"/>
        <v>30</v>
      </c>
      <c r="Q638" s="13">
        <v>120.56798954226848</v>
      </c>
      <c r="R638" s="3" t="s">
        <v>1058</v>
      </c>
      <c r="S638" s="4" t="s">
        <v>844</v>
      </c>
      <c r="T638" s="10"/>
      <c r="U638" s="10"/>
      <c r="V638" s="10"/>
      <c r="W638" s="10"/>
      <c r="X638" s="10"/>
    </row>
    <row r="639" spans="1:24" s="11" customFormat="1" x14ac:dyDescent="0.3">
      <c r="A639" s="4" t="str">
        <f t="shared" si="101"/>
        <v>Duitama_20176</v>
      </c>
      <c r="B639" s="4" t="s">
        <v>1060</v>
      </c>
      <c r="C639" s="4" t="str">
        <f t="shared" si="105"/>
        <v>DUIT_01_20176</v>
      </c>
      <c r="D639" s="4" t="s">
        <v>1035</v>
      </c>
      <c r="E639" s="17">
        <v>-103.3</v>
      </c>
      <c r="F639" s="17">
        <v>-12.52</v>
      </c>
      <c r="G639" s="18"/>
      <c r="H639" s="18">
        <v>5.7875500000000004</v>
      </c>
      <c r="I639" s="18">
        <v>-73.081783000000001</v>
      </c>
      <c r="J639" s="18">
        <v>2513</v>
      </c>
      <c r="K639" s="6">
        <v>42887</v>
      </c>
      <c r="L639" s="6">
        <v>42916</v>
      </c>
      <c r="M639" s="6">
        <f t="shared" si="102"/>
        <v>42901</v>
      </c>
      <c r="N639" s="18">
        <f t="shared" si="90"/>
        <v>2017</v>
      </c>
      <c r="O639" s="18">
        <f t="shared" si="103"/>
        <v>6</v>
      </c>
      <c r="P639" s="29">
        <f t="shared" si="104"/>
        <v>29</v>
      </c>
      <c r="Q639" s="13">
        <v>123.94597200789238</v>
      </c>
      <c r="R639" s="3" t="s">
        <v>1058</v>
      </c>
      <c r="S639" s="4" t="s">
        <v>844</v>
      </c>
      <c r="T639" s="10"/>
      <c r="U639" s="10"/>
      <c r="V639" s="10"/>
      <c r="W639" s="10"/>
      <c r="X639" s="10"/>
    </row>
    <row r="640" spans="1:24" s="11" customFormat="1" x14ac:dyDescent="0.3">
      <c r="A640" s="4" t="str">
        <f t="shared" si="101"/>
        <v>Duitama_20177</v>
      </c>
      <c r="B640" s="4" t="s">
        <v>1061</v>
      </c>
      <c r="C640" s="4" t="str">
        <f t="shared" si="105"/>
        <v>DUIT_01_20177</v>
      </c>
      <c r="D640" s="4" t="s">
        <v>1035</v>
      </c>
      <c r="E640" s="17">
        <v>-80.400000000000006</v>
      </c>
      <c r="F640" s="17">
        <v>-10.19</v>
      </c>
      <c r="G640" s="18"/>
      <c r="H640" s="18">
        <v>5.7875500000000004</v>
      </c>
      <c r="I640" s="18">
        <v>-73.081783000000001</v>
      </c>
      <c r="J640" s="18">
        <v>2513</v>
      </c>
      <c r="K640" s="6">
        <v>42917</v>
      </c>
      <c r="L640" s="6">
        <v>42947</v>
      </c>
      <c r="M640" s="6">
        <f t="shared" si="102"/>
        <v>42931</v>
      </c>
      <c r="N640" s="18">
        <f t="shared" si="90"/>
        <v>2017</v>
      </c>
      <c r="O640" s="18">
        <f t="shared" si="103"/>
        <v>7</v>
      </c>
      <c r="P640" s="29">
        <f t="shared" si="104"/>
        <v>30</v>
      </c>
      <c r="Q640" s="13">
        <v>23.126187649271323</v>
      </c>
      <c r="R640" s="3" t="s">
        <v>1058</v>
      </c>
      <c r="S640" s="4" t="s">
        <v>844</v>
      </c>
      <c r="T640" s="10"/>
      <c r="U640" s="10"/>
      <c r="V640" s="10"/>
      <c r="W640" s="10"/>
      <c r="X640" s="10"/>
    </row>
    <row r="641" spans="1:24" s="11" customFormat="1" x14ac:dyDescent="0.3">
      <c r="A641" s="4" t="str">
        <f t="shared" si="101"/>
        <v>Duitama_20178</v>
      </c>
      <c r="B641" s="4" t="s">
        <v>1062</v>
      </c>
      <c r="C641" s="4" t="str">
        <f t="shared" si="105"/>
        <v>DUIT_01_20178</v>
      </c>
      <c r="D641" s="4" t="s">
        <v>1035</v>
      </c>
      <c r="E641" s="17">
        <v>-37.1</v>
      </c>
      <c r="F641" s="17">
        <v>-5.69</v>
      </c>
      <c r="G641" s="18"/>
      <c r="H641" s="18">
        <v>5.7875500000000004</v>
      </c>
      <c r="I641" s="18">
        <v>-73.081783000000001</v>
      </c>
      <c r="J641" s="18">
        <v>2513</v>
      </c>
      <c r="K641" s="6">
        <v>42948</v>
      </c>
      <c r="L641" s="6">
        <v>42977</v>
      </c>
      <c r="M641" s="6">
        <f t="shared" si="102"/>
        <v>42962</v>
      </c>
      <c r="N641" s="18">
        <f t="shared" si="90"/>
        <v>2017</v>
      </c>
      <c r="O641" s="18">
        <f t="shared" si="103"/>
        <v>8</v>
      </c>
      <c r="P641" s="29">
        <f t="shared" si="104"/>
        <v>29</v>
      </c>
      <c r="Q641" s="13">
        <v>56.64616750046234</v>
      </c>
      <c r="R641" s="3" t="s">
        <v>1052</v>
      </c>
      <c r="S641" s="4" t="s">
        <v>844</v>
      </c>
      <c r="T641" s="10"/>
      <c r="U641" s="10"/>
      <c r="V641" s="10"/>
      <c r="W641" s="10"/>
      <c r="X641" s="10"/>
    </row>
    <row r="642" spans="1:24" s="11" customFormat="1" x14ac:dyDescent="0.3">
      <c r="A642" s="4" t="str">
        <f t="shared" si="101"/>
        <v>Duitama_20179</v>
      </c>
      <c r="B642" s="4" t="s">
        <v>1063</v>
      </c>
      <c r="C642" s="4" t="str">
        <f t="shared" si="105"/>
        <v>DUIT_01_20179</v>
      </c>
      <c r="D642" s="4" t="s">
        <v>1035</v>
      </c>
      <c r="E642" s="17">
        <v>-44</v>
      </c>
      <c r="F642" s="17">
        <v>-6.18</v>
      </c>
      <c r="G642" s="18"/>
      <c r="H642" s="18">
        <v>5.7875500000000004</v>
      </c>
      <c r="I642" s="18">
        <v>-73.081783000000001</v>
      </c>
      <c r="J642" s="18">
        <v>2513</v>
      </c>
      <c r="K642" s="6">
        <v>42979</v>
      </c>
      <c r="L642" s="6">
        <v>43008</v>
      </c>
      <c r="M642" s="6">
        <f t="shared" si="102"/>
        <v>42993</v>
      </c>
      <c r="N642" s="18">
        <f t="shared" si="90"/>
        <v>2017</v>
      </c>
      <c r="O642" s="18">
        <f t="shared" si="103"/>
        <v>9</v>
      </c>
      <c r="P642" s="29">
        <f t="shared" si="104"/>
        <v>29</v>
      </c>
      <c r="Q642" s="13">
        <v>58.465081135798286</v>
      </c>
      <c r="R642" s="3" t="s">
        <v>1052</v>
      </c>
      <c r="S642" s="4" t="s">
        <v>844</v>
      </c>
      <c r="T642" s="10"/>
      <c r="U642" s="10"/>
      <c r="V642" s="10"/>
      <c r="W642" s="10"/>
      <c r="X642" s="10"/>
    </row>
    <row r="643" spans="1:24" s="11" customFormat="1" x14ac:dyDescent="0.3">
      <c r="A643" s="4" t="str">
        <f t="shared" si="101"/>
        <v>Duitama_201710</v>
      </c>
      <c r="B643" s="4" t="s">
        <v>1064</v>
      </c>
      <c r="C643" s="4" t="str">
        <f t="shared" si="105"/>
        <v>DUIT_01_201710</v>
      </c>
      <c r="D643" s="4" t="s">
        <v>1035</v>
      </c>
      <c r="E643" s="17">
        <v>-34.200000000000003</v>
      </c>
      <c r="F643" s="17">
        <v>-1.37</v>
      </c>
      <c r="G643" s="18"/>
      <c r="H643" s="18">
        <v>5.7875500000000004</v>
      </c>
      <c r="I643" s="18">
        <v>-73.081783000000001</v>
      </c>
      <c r="J643" s="18">
        <v>2513</v>
      </c>
      <c r="K643" s="6">
        <v>43009</v>
      </c>
      <c r="L643" s="6">
        <v>43039</v>
      </c>
      <c r="M643" s="6">
        <f>K643+14</f>
        <v>43023</v>
      </c>
      <c r="N643" s="18">
        <f t="shared" si="90"/>
        <v>2017</v>
      </c>
      <c r="O643" s="18">
        <f t="shared" si="103"/>
        <v>10</v>
      </c>
      <c r="P643" s="29">
        <f t="shared" si="104"/>
        <v>30</v>
      </c>
      <c r="Q643" s="13">
        <v>64.701356456950109</v>
      </c>
      <c r="R643" s="3" t="s">
        <v>1052</v>
      </c>
      <c r="S643" s="4" t="s">
        <v>844</v>
      </c>
      <c r="T643" s="10"/>
      <c r="U643" s="10"/>
      <c r="V643" s="10"/>
      <c r="W643" s="10"/>
      <c r="X643" s="10"/>
    </row>
    <row r="644" spans="1:24" s="11" customFormat="1" x14ac:dyDescent="0.3">
      <c r="A644" s="4" t="str">
        <f t="shared" si="101"/>
        <v>Duitama_201711</v>
      </c>
      <c r="B644" s="4" t="s">
        <v>1065</v>
      </c>
      <c r="C644" s="4" t="str">
        <f t="shared" si="105"/>
        <v>DUIT_01_201711</v>
      </c>
      <c r="D644" s="4" t="s">
        <v>1035</v>
      </c>
      <c r="E644" s="17">
        <v>-48</v>
      </c>
      <c r="F644" s="17">
        <v>-6.54</v>
      </c>
      <c r="G644" s="18"/>
      <c r="H644" s="18">
        <v>5.7875500000000004</v>
      </c>
      <c r="I644" s="18">
        <v>-73.081783000000001</v>
      </c>
      <c r="J644" s="18">
        <v>2513</v>
      </c>
      <c r="K644" s="6">
        <v>43040</v>
      </c>
      <c r="L644" s="6">
        <v>43069</v>
      </c>
      <c r="M644" s="6">
        <f>K644+14</f>
        <v>43054</v>
      </c>
      <c r="N644" s="18">
        <f t="shared" si="90"/>
        <v>2017</v>
      </c>
      <c r="O644" s="18">
        <f t="shared" si="103"/>
        <v>11</v>
      </c>
      <c r="P644" s="29">
        <f t="shared" si="104"/>
        <v>29</v>
      </c>
      <c r="Q644" s="13">
        <v>74.705381451297811</v>
      </c>
      <c r="R644" s="3" t="s">
        <v>1052</v>
      </c>
      <c r="S644" s="4" t="s">
        <v>844</v>
      </c>
      <c r="T644" s="10"/>
      <c r="U644" s="10"/>
      <c r="V644" s="10"/>
      <c r="W644" s="10"/>
      <c r="X644" s="10"/>
    </row>
    <row r="645" spans="1:24" s="11" customFormat="1" x14ac:dyDescent="0.3">
      <c r="A645" s="4" t="str">
        <f t="shared" si="101"/>
        <v>Duitama_201712</v>
      </c>
      <c r="B645" s="4" t="s">
        <v>1066</v>
      </c>
      <c r="C645" s="4" t="str">
        <f t="shared" si="105"/>
        <v>DUIT_01_201712</v>
      </c>
      <c r="D645" s="4" t="s">
        <v>1035</v>
      </c>
      <c r="E645" s="17">
        <v>-30.4</v>
      </c>
      <c r="F645" s="17">
        <v>-4.91</v>
      </c>
      <c r="G645" s="18"/>
      <c r="H645" s="18">
        <v>5.7875500000000004</v>
      </c>
      <c r="I645" s="18">
        <v>-73.081783000000001</v>
      </c>
      <c r="J645" s="18">
        <v>2513</v>
      </c>
      <c r="K645" s="6">
        <v>43070</v>
      </c>
      <c r="L645" s="6">
        <v>43100</v>
      </c>
      <c r="M645" s="6">
        <f>K645+14</f>
        <v>43084</v>
      </c>
      <c r="N645" s="18">
        <f t="shared" si="90"/>
        <v>2017</v>
      </c>
      <c r="O645" s="18">
        <f t="shared" si="103"/>
        <v>12</v>
      </c>
      <c r="P645" s="29">
        <f t="shared" si="104"/>
        <v>30</v>
      </c>
      <c r="Q645" s="13">
        <v>83.799949627977554</v>
      </c>
      <c r="R645" s="3" t="s">
        <v>1052</v>
      </c>
      <c r="S645" s="4" t="s">
        <v>844</v>
      </c>
      <c r="T645" s="10"/>
      <c r="U645" s="10"/>
      <c r="V645" s="10"/>
      <c r="W645" s="10"/>
      <c r="X645" s="10"/>
    </row>
    <row r="646" spans="1:24" s="11" customFormat="1" x14ac:dyDescent="0.3">
      <c r="A646" s="4" t="str">
        <f t="shared" si="101"/>
        <v>Duitama_20181</v>
      </c>
      <c r="B646" s="4" t="s">
        <v>1067</v>
      </c>
      <c r="C646" s="4" t="str">
        <f t="shared" si="105"/>
        <v>DUIT_01_20181</v>
      </c>
      <c r="D646" s="4" t="s">
        <v>1035</v>
      </c>
      <c r="E646" s="17">
        <v>-42.7</v>
      </c>
      <c r="F646" s="17">
        <v>-5.77</v>
      </c>
      <c r="G646" s="18"/>
      <c r="H646" s="18">
        <v>5.7875500000000004</v>
      </c>
      <c r="I646" s="18">
        <v>-73.081783000000001</v>
      </c>
      <c r="J646" s="18">
        <v>2513</v>
      </c>
      <c r="K646" s="6">
        <v>43101</v>
      </c>
      <c r="L646" s="6">
        <v>43131</v>
      </c>
      <c r="M646" s="6">
        <f t="shared" si="102"/>
        <v>43115</v>
      </c>
      <c r="N646" s="18">
        <f t="shared" si="90"/>
        <v>2018</v>
      </c>
      <c r="O646" s="18">
        <f t="shared" si="103"/>
        <v>1</v>
      </c>
      <c r="P646" s="29">
        <f t="shared" si="104"/>
        <v>30</v>
      </c>
      <c r="Q646" s="13">
        <v>32.870367838571035</v>
      </c>
      <c r="R646" s="3" t="s">
        <v>1052</v>
      </c>
      <c r="S646" s="4" t="s">
        <v>844</v>
      </c>
      <c r="T646" s="10"/>
      <c r="U646" s="10"/>
      <c r="V646" s="10"/>
      <c r="W646" s="10"/>
      <c r="X646" s="10"/>
    </row>
    <row r="647" spans="1:24" s="11" customFormat="1" x14ac:dyDescent="0.3">
      <c r="A647" s="4" t="str">
        <f t="shared" si="101"/>
        <v>Duitama_20182</v>
      </c>
      <c r="B647" s="4" t="s">
        <v>1068</v>
      </c>
      <c r="C647" s="4" t="str">
        <f t="shared" si="105"/>
        <v>DUIT_01_20182</v>
      </c>
      <c r="D647" s="4" t="s">
        <v>1035</v>
      </c>
      <c r="E647" s="17">
        <v>-5.5</v>
      </c>
      <c r="F647" s="17">
        <v>-1.33</v>
      </c>
      <c r="G647" s="18"/>
      <c r="H647" s="18">
        <v>5.7875500000000004</v>
      </c>
      <c r="I647" s="18">
        <v>-73.081783000000001</v>
      </c>
      <c r="J647" s="18">
        <v>2513</v>
      </c>
      <c r="K647" s="6">
        <v>43132</v>
      </c>
      <c r="L647" s="6">
        <v>43159</v>
      </c>
      <c r="M647" s="6">
        <f t="shared" si="102"/>
        <v>43146</v>
      </c>
      <c r="N647" s="18">
        <f t="shared" si="90"/>
        <v>2018</v>
      </c>
      <c r="O647" s="18">
        <f t="shared" si="103"/>
        <v>2</v>
      </c>
      <c r="P647" s="29">
        <f t="shared" si="104"/>
        <v>27</v>
      </c>
      <c r="Q647" s="13">
        <v>6.6260425287238061</v>
      </c>
      <c r="R647" s="3" t="s">
        <v>1052</v>
      </c>
      <c r="S647" s="4" t="s">
        <v>844</v>
      </c>
      <c r="T647" s="10"/>
      <c r="U647" s="10"/>
      <c r="V647" s="10"/>
      <c r="W647" s="10"/>
      <c r="X647" s="10"/>
    </row>
    <row r="648" spans="1:24" s="11" customFormat="1" x14ac:dyDescent="0.3">
      <c r="A648" s="4" t="str">
        <f t="shared" si="101"/>
        <v>Duitama_20183</v>
      </c>
      <c r="B648" s="4" t="s">
        <v>1069</v>
      </c>
      <c r="C648" s="4" t="str">
        <f t="shared" si="105"/>
        <v>DUIT_01_20183</v>
      </c>
      <c r="D648" s="4" t="s">
        <v>1035</v>
      </c>
      <c r="E648" s="17">
        <v>-34</v>
      </c>
      <c r="F648" s="17">
        <v>-4.9000000000000004</v>
      </c>
      <c r="G648" s="18"/>
      <c r="H648" s="18">
        <v>5.7875500000000004</v>
      </c>
      <c r="I648" s="18">
        <v>-73.081783000000001</v>
      </c>
      <c r="J648" s="18">
        <v>2513</v>
      </c>
      <c r="K648" s="6">
        <v>43160</v>
      </c>
      <c r="L648" s="6">
        <v>43190</v>
      </c>
      <c r="M648" s="6">
        <f t="shared" si="102"/>
        <v>43174</v>
      </c>
      <c r="N648" s="18">
        <f t="shared" si="90"/>
        <v>2018</v>
      </c>
      <c r="O648" s="18">
        <f t="shared" si="103"/>
        <v>3</v>
      </c>
      <c r="P648" s="29">
        <f t="shared" si="104"/>
        <v>30</v>
      </c>
      <c r="Q648" s="13">
        <v>153.30843497831552</v>
      </c>
      <c r="R648" s="3" t="s">
        <v>1052</v>
      </c>
      <c r="S648" s="4" t="s">
        <v>844</v>
      </c>
      <c r="T648" s="10"/>
      <c r="U648" s="10"/>
      <c r="V648" s="10"/>
      <c r="W648" s="10"/>
      <c r="X648" s="10"/>
    </row>
    <row r="649" spans="1:24" s="11" customFormat="1" x14ac:dyDescent="0.3">
      <c r="A649" s="4" t="str">
        <f t="shared" si="101"/>
        <v>Duitama_20184</v>
      </c>
      <c r="B649" s="4" t="s">
        <v>1070</v>
      </c>
      <c r="C649" s="4" t="str">
        <f t="shared" si="105"/>
        <v>DUIT_01_20184</v>
      </c>
      <c r="D649" s="4" t="s">
        <v>1035</v>
      </c>
      <c r="E649" s="17">
        <v>-64.8</v>
      </c>
      <c r="F649" s="17">
        <v>-9.0399999999999991</v>
      </c>
      <c r="G649" s="18"/>
      <c r="H649" s="18">
        <v>5.7875500000000004</v>
      </c>
      <c r="I649" s="18">
        <v>-73.081783000000001</v>
      </c>
      <c r="J649" s="18">
        <v>2513</v>
      </c>
      <c r="K649" s="6">
        <v>43191</v>
      </c>
      <c r="L649" s="6">
        <v>43220</v>
      </c>
      <c r="M649" s="6">
        <f t="shared" si="102"/>
        <v>43205</v>
      </c>
      <c r="N649" s="18">
        <f t="shared" si="90"/>
        <v>2018</v>
      </c>
      <c r="O649" s="18">
        <f t="shared" si="103"/>
        <v>4</v>
      </c>
      <c r="P649" s="29">
        <f t="shared" si="104"/>
        <v>29</v>
      </c>
      <c r="Q649" s="13">
        <v>188.3874836597945</v>
      </c>
      <c r="R649" s="3" t="s">
        <v>1052</v>
      </c>
      <c r="S649" s="4" t="s">
        <v>844</v>
      </c>
      <c r="T649" s="10"/>
      <c r="U649" s="10"/>
      <c r="V649" s="10"/>
      <c r="W649" s="10"/>
      <c r="X649" s="10"/>
    </row>
    <row r="650" spans="1:24" s="11" customFormat="1" x14ac:dyDescent="0.3">
      <c r="A650" s="4" t="str">
        <f t="shared" ref="A650:A681" si="106">D650&amp;"_"&amp;YEAR(M650)&amp;MONTH(M650)</f>
        <v>Duitama_20185</v>
      </c>
      <c r="B650" s="4" t="s">
        <v>1071</v>
      </c>
      <c r="C650" s="4" t="str">
        <f t="shared" si="105"/>
        <v>DUIT_01_20185</v>
      </c>
      <c r="D650" s="4" t="s">
        <v>1035</v>
      </c>
      <c r="E650" s="17">
        <v>-108</v>
      </c>
      <c r="F650" s="17">
        <v>-14.39</v>
      </c>
      <c r="G650" s="18"/>
      <c r="H650" s="18">
        <v>5.7875500000000004</v>
      </c>
      <c r="I650" s="18">
        <v>-73.081783000000001</v>
      </c>
      <c r="J650" s="18">
        <v>2513</v>
      </c>
      <c r="K650" s="6">
        <v>43221</v>
      </c>
      <c r="L650" s="6">
        <v>43251</v>
      </c>
      <c r="M650" s="6">
        <f t="shared" si="102"/>
        <v>43235</v>
      </c>
      <c r="N650" s="18">
        <f t="shared" si="90"/>
        <v>2018</v>
      </c>
      <c r="O650" s="18">
        <f t="shared" si="103"/>
        <v>5</v>
      </c>
      <c r="P650" s="29">
        <f t="shared" si="104"/>
        <v>30</v>
      </c>
      <c r="Q650" s="13">
        <v>154.60765900355548</v>
      </c>
      <c r="R650" s="3" t="s">
        <v>1052</v>
      </c>
      <c r="S650" s="4" t="s">
        <v>844</v>
      </c>
      <c r="T650" s="10"/>
      <c r="U650" s="10"/>
      <c r="V650" s="10"/>
      <c r="W650" s="10"/>
      <c r="X650" s="10"/>
    </row>
    <row r="651" spans="1:24" s="11" customFormat="1" x14ac:dyDescent="0.3">
      <c r="A651" s="4" t="str">
        <f t="shared" si="106"/>
        <v>Duitama_20187</v>
      </c>
      <c r="B651" s="4" t="s">
        <v>1072</v>
      </c>
      <c r="C651" s="4" t="str">
        <f t="shared" si="105"/>
        <v>DUIT_01_20187</v>
      </c>
      <c r="D651" s="4" t="s">
        <v>1035</v>
      </c>
      <c r="E651" s="17">
        <v>-82.5</v>
      </c>
      <c r="F651" s="17">
        <v>-10.88</v>
      </c>
      <c r="G651" s="18"/>
      <c r="H651" s="18">
        <v>5.7875500000000004</v>
      </c>
      <c r="I651" s="18">
        <v>-73.081783000000001</v>
      </c>
      <c r="J651" s="18">
        <v>2513</v>
      </c>
      <c r="K651" s="6">
        <v>43282</v>
      </c>
      <c r="L651" s="6">
        <v>43311</v>
      </c>
      <c r="M651" s="6">
        <f t="shared" si="102"/>
        <v>43296</v>
      </c>
      <c r="N651" s="18">
        <f t="shared" si="90"/>
        <v>2018</v>
      </c>
      <c r="O651" s="18">
        <f t="shared" si="103"/>
        <v>7</v>
      </c>
      <c r="P651" s="29">
        <f t="shared" si="104"/>
        <v>29</v>
      </c>
      <c r="Q651" s="13">
        <v>40.200000000000003</v>
      </c>
      <c r="R651" s="9" t="s">
        <v>947</v>
      </c>
      <c r="S651" s="4" t="s">
        <v>844</v>
      </c>
      <c r="T651" s="10"/>
      <c r="U651" s="10"/>
      <c r="V651" s="10"/>
      <c r="W651" s="10"/>
      <c r="X651" s="10"/>
    </row>
    <row r="652" spans="1:24" s="11" customFormat="1" x14ac:dyDescent="0.3">
      <c r="A652" s="4" t="str">
        <f t="shared" si="106"/>
        <v>Duitama_20189</v>
      </c>
      <c r="B652" s="4" t="s">
        <v>1073</v>
      </c>
      <c r="C652" s="4" t="str">
        <f t="shared" si="105"/>
        <v>DUIT_01_20189</v>
      </c>
      <c r="D652" s="4" t="s">
        <v>1035</v>
      </c>
      <c r="E652" s="17">
        <v>-47.7</v>
      </c>
      <c r="F652" s="17">
        <v>-6.58</v>
      </c>
      <c r="G652" s="18"/>
      <c r="H652" s="18">
        <v>5.7875500000000004</v>
      </c>
      <c r="I652" s="18">
        <v>-73.081783000000001</v>
      </c>
      <c r="J652" s="18">
        <v>2513</v>
      </c>
      <c r="K652" s="6">
        <v>43344</v>
      </c>
      <c r="L652" s="6">
        <v>43373</v>
      </c>
      <c r="M652" s="6">
        <f t="shared" si="102"/>
        <v>43358</v>
      </c>
      <c r="N652" s="18">
        <f t="shared" si="90"/>
        <v>2018</v>
      </c>
      <c r="O652" s="18">
        <f t="shared" si="103"/>
        <v>9</v>
      </c>
      <c r="P652" s="29">
        <f t="shared" si="104"/>
        <v>29</v>
      </c>
      <c r="Q652" s="13">
        <v>34.200000000000003</v>
      </c>
      <c r="R652" s="3"/>
      <c r="S652" s="4" t="s">
        <v>844</v>
      </c>
      <c r="T652" s="10"/>
      <c r="U652" s="10"/>
      <c r="V652" s="10"/>
      <c r="W652" s="10"/>
      <c r="X652" s="10"/>
    </row>
    <row r="653" spans="1:24" s="11" customFormat="1" x14ac:dyDescent="0.3">
      <c r="A653" s="4" t="str">
        <f t="shared" si="106"/>
        <v>Duitama_20192</v>
      </c>
      <c r="B653" s="4" t="s">
        <v>1074</v>
      </c>
      <c r="C653" s="4" t="str">
        <f t="shared" si="105"/>
        <v>DUIT_01_20192</v>
      </c>
      <c r="D653" s="4" t="s">
        <v>1035</v>
      </c>
      <c r="E653" s="17">
        <v>-6</v>
      </c>
      <c r="F653" s="17">
        <v>-1.66</v>
      </c>
      <c r="G653" s="18"/>
      <c r="H653" s="18">
        <v>5.7875500000000004</v>
      </c>
      <c r="I653" s="18">
        <v>-73.081783000000001</v>
      </c>
      <c r="J653" s="18">
        <v>2513</v>
      </c>
      <c r="K653" s="6">
        <v>43497</v>
      </c>
      <c r="L653" s="6">
        <v>43524</v>
      </c>
      <c r="M653" s="6">
        <f t="shared" si="102"/>
        <v>43511</v>
      </c>
      <c r="N653" s="18">
        <f t="shared" si="90"/>
        <v>2019</v>
      </c>
      <c r="O653" s="18">
        <f t="shared" si="103"/>
        <v>2</v>
      </c>
      <c r="P653" s="29">
        <f t="shared" si="104"/>
        <v>27</v>
      </c>
      <c r="Q653" s="13">
        <v>18.5</v>
      </c>
      <c r="R653" s="3"/>
      <c r="S653" s="4" t="s">
        <v>844</v>
      </c>
      <c r="T653" s="10"/>
      <c r="U653" s="10"/>
      <c r="V653" s="10"/>
      <c r="W653" s="10"/>
      <c r="X653" s="10"/>
    </row>
    <row r="654" spans="1:24" s="11" customFormat="1" x14ac:dyDescent="0.3">
      <c r="A654" s="4" t="str">
        <f t="shared" si="106"/>
        <v>Duitama_20193</v>
      </c>
      <c r="B654" s="4" t="s">
        <v>1075</v>
      </c>
      <c r="C654" s="4" t="str">
        <f t="shared" si="105"/>
        <v>DUIT_01_20193</v>
      </c>
      <c r="D654" s="4" t="s">
        <v>1035</v>
      </c>
      <c r="E654" s="17">
        <v>-14.7</v>
      </c>
      <c r="F654" s="17">
        <v>-3.22</v>
      </c>
      <c r="G654" s="18"/>
      <c r="H654" s="18">
        <v>5.7875500000000004</v>
      </c>
      <c r="I654" s="18">
        <v>-73.081783000000001</v>
      </c>
      <c r="J654" s="18">
        <v>2513</v>
      </c>
      <c r="K654" s="6">
        <v>43525</v>
      </c>
      <c r="L654" s="6">
        <v>43555</v>
      </c>
      <c r="M654" s="6">
        <f t="shared" si="102"/>
        <v>43539</v>
      </c>
      <c r="N654" s="18">
        <f t="shared" si="90"/>
        <v>2019</v>
      </c>
      <c r="O654" s="18">
        <f t="shared" si="103"/>
        <v>3</v>
      </c>
      <c r="P654" s="29">
        <f t="shared" si="104"/>
        <v>30</v>
      </c>
      <c r="Q654" s="13">
        <v>126.8</v>
      </c>
      <c r="R654" s="3"/>
      <c r="S654" s="4" t="s">
        <v>844</v>
      </c>
      <c r="T654" s="10"/>
      <c r="U654" s="10"/>
      <c r="V654" s="10"/>
      <c r="W654" s="10"/>
      <c r="X654" s="10"/>
    </row>
    <row r="655" spans="1:24" s="11" customFormat="1" x14ac:dyDescent="0.3">
      <c r="A655" s="4" t="str">
        <f t="shared" si="106"/>
        <v>Duitama_20194</v>
      </c>
      <c r="B655" s="4" t="s">
        <v>1076</v>
      </c>
      <c r="C655" s="4" t="str">
        <f t="shared" si="105"/>
        <v>DUIT_01_20194</v>
      </c>
      <c r="D655" s="4" t="s">
        <v>1035</v>
      </c>
      <c r="E655" s="17">
        <v>-52.5</v>
      </c>
      <c r="F655" s="17">
        <v>-7.04</v>
      </c>
      <c r="G655" s="18"/>
      <c r="H655" s="18">
        <v>5.7875500000000004</v>
      </c>
      <c r="I655" s="18">
        <v>-73.081783000000001</v>
      </c>
      <c r="J655" s="18">
        <v>2513</v>
      </c>
      <c r="K655" s="6">
        <v>43556</v>
      </c>
      <c r="L655" s="6">
        <v>43585</v>
      </c>
      <c r="M655" s="6">
        <f t="shared" si="102"/>
        <v>43570</v>
      </c>
      <c r="N655" s="18">
        <f t="shared" si="90"/>
        <v>2019</v>
      </c>
      <c r="O655" s="18">
        <f t="shared" si="103"/>
        <v>4</v>
      </c>
      <c r="P655" s="29">
        <f t="shared" si="104"/>
        <v>29</v>
      </c>
      <c r="Q655" s="13">
        <v>110.8</v>
      </c>
      <c r="R655" s="3"/>
      <c r="S655" s="4" t="s">
        <v>844</v>
      </c>
      <c r="T655" s="10"/>
      <c r="U655" s="10"/>
      <c r="V655" s="10"/>
      <c r="W655" s="10"/>
      <c r="X655" s="10"/>
    </row>
    <row r="656" spans="1:24" s="11" customFormat="1" x14ac:dyDescent="0.3">
      <c r="A656" s="4" t="str">
        <f t="shared" si="106"/>
        <v>Duitama_20195</v>
      </c>
      <c r="B656" s="4" t="s">
        <v>1077</v>
      </c>
      <c r="C656" s="4" t="str">
        <f t="shared" si="105"/>
        <v>DUIT_01_20195</v>
      </c>
      <c r="D656" s="4" t="s">
        <v>1035</v>
      </c>
      <c r="E656" s="17">
        <v>-120.5</v>
      </c>
      <c r="F656" s="17">
        <v>-15.58</v>
      </c>
      <c r="G656" s="18"/>
      <c r="H656" s="18">
        <v>5.7875500000000004</v>
      </c>
      <c r="I656" s="18">
        <v>-73.081783000000001</v>
      </c>
      <c r="J656" s="18">
        <v>2513</v>
      </c>
      <c r="K656" s="6">
        <v>43586</v>
      </c>
      <c r="L656" s="6">
        <v>43616</v>
      </c>
      <c r="M656" s="6">
        <f t="shared" si="102"/>
        <v>43600</v>
      </c>
      <c r="N656" s="18">
        <f t="shared" si="90"/>
        <v>2019</v>
      </c>
      <c r="O656" s="18">
        <f t="shared" si="103"/>
        <v>5</v>
      </c>
      <c r="P656" s="29">
        <f t="shared" si="104"/>
        <v>30</v>
      </c>
      <c r="Q656" s="13">
        <v>110</v>
      </c>
      <c r="R656" s="3"/>
      <c r="S656" s="4" t="s">
        <v>844</v>
      </c>
      <c r="T656" s="10"/>
      <c r="U656" s="10"/>
      <c r="V656" s="10"/>
      <c r="W656" s="10"/>
      <c r="X656" s="10"/>
    </row>
    <row r="657" spans="1:24" s="11" customFormat="1" x14ac:dyDescent="0.3">
      <c r="A657" s="4" t="str">
        <f t="shared" si="106"/>
        <v>Duitama_20196</v>
      </c>
      <c r="B657" s="4" t="s">
        <v>1078</v>
      </c>
      <c r="C657" s="4" t="str">
        <f t="shared" si="105"/>
        <v>DUIT_01_20196</v>
      </c>
      <c r="D657" s="4" t="s">
        <v>1035</v>
      </c>
      <c r="E657" s="17">
        <v>-88.2</v>
      </c>
      <c r="F657" s="17">
        <v>-11.63</v>
      </c>
      <c r="G657" s="18"/>
      <c r="H657" s="18">
        <v>5.7875500000000004</v>
      </c>
      <c r="I657" s="18">
        <v>-73.081783000000001</v>
      </c>
      <c r="J657" s="18">
        <v>2513</v>
      </c>
      <c r="K657" s="6">
        <v>43617</v>
      </c>
      <c r="L657" s="6">
        <v>43646</v>
      </c>
      <c r="M657" s="6">
        <f t="shared" si="102"/>
        <v>43631</v>
      </c>
      <c r="N657" s="18">
        <f t="shared" si="90"/>
        <v>2019</v>
      </c>
      <c r="O657" s="18">
        <f t="shared" si="103"/>
        <v>6</v>
      </c>
      <c r="P657" s="29">
        <f t="shared" si="104"/>
        <v>29</v>
      </c>
      <c r="Q657" s="13">
        <v>18.8</v>
      </c>
      <c r="R657" s="3"/>
      <c r="S657" s="4" t="s">
        <v>844</v>
      </c>
      <c r="T657" s="10"/>
      <c r="U657" s="10"/>
      <c r="V657" s="10"/>
      <c r="W657" s="10"/>
      <c r="X657" s="10"/>
    </row>
    <row r="658" spans="1:24" s="11" customFormat="1" x14ac:dyDescent="0.3">
      <c r="A658" s="4" t="str">
        <f t="shared" si="106"/>
        <v>Duitama_20197</v>
      </c>
      <c r="B658" s="4" t="s">
        <v>1079</v>
      </c>
      <c r="C658" s="4" t="str">
        <f t="shared" si="105"/>
        <v>DUIT_01_20197</v>
      </c>
      <c r="D658" s="4" t="s">
        <v>1035</v>
      </c>
      <c r="E658" s="17">
        <v>-57.9</v>
      </c>
      <c r="F658" s="17">
        <v>-7.85</v>
      </c>
      <c r="G658" s="18"/>
      <c r="H658" s="18">
        <v>5.7875500000000004</v>
      </c>
      <c r="I658" s="18">
        <v>-73.081783000000001</v>
      </c>
      <c r="J658" s="18">
        <v>2513</v>
      </c>
      <c r="K658" s="6">
        <v>43647</v>
      </c>
      <c r="L658" s="6">
        <v>43677</v>
      </c>
      <c r="M658" s="6">
        <f t="shared" si="102"/>
        <v>43661</v>
      </c>
      <c r="N658" s="18">
        <f t="shared" si="90"/>
        <v>2019</v>
      </c>
      <c r="O658" s="18">
        <f t="shared" si="103"/>
        <v>7</v>
      </c>
      <c r="P658" s="29">
        <f t="shared" si="104"/>
        <v>30</v>
      </c>
      <c r="Q658" s="13">
        <v>18.2</v>
      </c>
      <c r="R658" s="3"/>
      <c r="S658" s="4" t="s">
        <v>844</v>
      </c>
      <c r="T658" s="10"/>
      <c r="U658" s="10"/>
      <c r="V658" s="10"/>
      <c r="W658" s="10"/>
      <c r="X658" s="10"/>
    </row>
    <row r="659" spans="1:24" s="11" customFormat="1" x14ac:dyDescent="0.3">
      <c r="A659" s="4" t="str">
        <f t="shared" si="106"/>
        <v>Duitama_20198</v>
      </c>
      <c r="B659" s="4" t="s">
        <v>1080</v>
      </c>
      <c r="C659" s="4" t="str">
        <f t="shared" si="105"/>
        <v>DUIT_01_20198</v>
      </c>
      <c r="D659" s="4" t="s">
        <v>1035</v>
      </c>
      <c r="E659" s="17">
        <v>-46.8</v>
      </c>
      <c r="F659" s="17">
        <v>-6.07</v>
      </c>
      <c r="G659" s="18"/>
      <c r="H659" s="18">
        <v>5.7875500000000004</v>
      </c>
      <c r="I659" s="18">
        <v>-73.081783000000001</v>
      </c>
      <c r="J659" s="18">
        <v>2513</v>
      </c>
      <c r="K659" s="6">
        <v>43678</v>
      </c>
      <c r="L659" s="6">
        <v>43708</v>
      </c>
      <c r="M659" s="6">
        <f t="shared" si="102"/>
        <v>43692</v>
      </c>
      <c r="N659" s="18">
        <f t="shared" si="90"/>
        <v>2019</v>
      </c>
      <c r="O659" s="18">
        <f t="shared" si="103"/>
        <v>8</v>
      </c>
      <c r="P659" s="29">
        <f t="shared" si="104"/>
        <v>30</v>
      </c>
      <c r="Q659" s="13">
        <v>47.2</v>
      </c>
      <c r="R659" s="3"/>
      <c r="S659" s="4" t="s">
        <v>844</v>
      </c>
      <c r="T659" s="10"/>
      <c r="U659" s="10"/>
      <c r="V659" s="10"/>
      <c r="W659" s="10"/>
      <c r="X659" s="10"/>
    </row>
    <row r="660" spans="1:24" s="11" customFormat="1" x14ac:dyDescent="0.3">
      <c r="A660" s="4" t="str">
        <f t="shared" si="106"/>
        <v>Duitama_20199</v>
      </c>
      <c r="B660" s="4" t="s">
        <v>1081</v>
      </c>
      <c r="C660" s="4" t="str">
        <f t="shared" si="105"/>
        <v>DUIT_01_20199</v>
      </c>
      <c r="D660" s="4" t="s">
        <v>1035</v>
      </c>
      <c r="E660" s="17">
        <v>-54.4</v>
      </c>
      <c r="F660" s="17">
        <v>-7.98</v>
      </c>
      <c r="G660" s="18"/>
      <c r="H660" s="18">
        <v>5.7875500000000004</v>
      </c>
      <c r="I660" s="18">
        <v>-73.081783000000001</v>
      </c>
      <c r="J660" s="18">
        <v>2513</v>
      </c>
      <c r="K660" s="6">
        <v>43709</v>
      </c>
      <c r="L660" s="6">
        <v>43738</v>
      </c>
      <c r="M660" s="6">
        <f t="shared" si="102"/>
        <v>43723</v>
      </c>
      <c r="N660" s="18">
        <f t="shared" si="90"/>
        <v>2019</v>
      </c>
      <c r="O660" s="18">
        <f t="shared" si="103"/>
        <v>9</v>
      </c>
      <c r="P660" s="29">
        <f t="shared" si="104"/>
        <v>29</v>
      </c>
      <c r="Q660" s="13">
        <v>58.4</v>
      </c>
      <c r="R660" s="3"/>
      <c r="S660" s="4" t="s">
        <v>844</v>
      </c>
      <c r="T660" s="10"/>
      <c r="U660" s="10"/>
      <c r="V660" s="10"/>
      <c r="W660" s="10"/>
      <c r="X660" s="10"/>
    </row>
    <row r="661" spans="1:24" s="11" customFormat="1" x14ac:dyDescent="0.3">
      <c r="A661" s="4" t="str">
        <f t="shared" si="106"/>
        <v>Duitama_201910</v>
      </c>
      <c r="B661" s="4" t="s">
        <v>1082</v>
      </c>
      <c r="C661" s="4" t="str">
        <f t="shared" si="105"/>
        <v>DUIT_01_201910</v>
      </c>
      <c r="D661" s="4" t="s">
        <v>1035</v>
      </c>
      <c r="E661" s="17">
        <v>-55.3</v>
      </c>
      <c r="F661" s="17">
        <v>-8.08</v>
      </c>
      <c r="G661" s="18"/>
      <c r="H661" s="18">
        <v>5.7875500000000004</v>
      </c>
      <c r="I661" s="18">
        <v>-73.081783000000001</v>
      </c>
      <c r="J661" s="18">
        <v>2513</v>
      </c>
      <c r="K661" s="6">
        <v>43739</v>
      </c>
      <c r="L661" s="6">
        <v>43769</v>
      </c>
      <c r="M661" s="6">
        <f t="shared" si="102"/>
        <v>43753</v>
      </c>
      <c r="N661" s="18">
        <f t="shared" si="90"/>
        <v>2019</v>
      </c>
      <c r="O661" s="18">
        <f t="shared" si="103"/>
        <v>10</v>
      </c>
      <c r="P661" s="29">
        <f t="shared" si="104"/>
        <v>30</v>
      </c>
      <c r="Q661" s="13">
        <v>61.7</v>
      </c>
      <c r="R661" s="3"/>
      <c r="S661" s="4" t="s">
        <v>844</v>
      </c>
      <c r="T661" s="10"/>
      <c r="U661" s="10"/>
      <c r="V661" s="10"/>
      <c r="W661" s="10"/>
      <c r="X661" s="10"/>
    </row>
    <row r="662" spans="1:24" s="11" customFormat="1" x14ac:dyDescent="0.3">
      <c r="A662" s="4" t="str">
        <f t="shared" si="106"/>
        <v>Duitama_201911</v>
      </c>
      <c r="B662" s="4" t="s">
        <v>1083</v>
      </c>
      <c r="C662" s="4" t="str">
        <f t="shared" si="105"/>
        <v>DUIT_01_201911</v>
      </c>
      <c r="D662" s="4" t="s">
        <v>1035</v>
      </c>
      <c r="E662" s="17">
        <v>-53.3</v>
      </c>
      <c r="F662" s="17">
        <v>-8.25</v>
      </c>
      <c r="G662" s="18"/>
      <c r="H662" s="18">
        <v>5.7875500000000004</v>
      </c>
      <c r="I662" s="18">
        <v>-73.081783000000001</v>
      </c>
      <c r="J662" s="18">
        <v>2513</v>
      </c>
      <c r="K662" s="6">
        <v>43770</v>
      </c>
      <c r="L662" s="6">
        <v>43799</v>
      </c>
      <c r="M662" s="6">
        <f t="shared" si="102"/>
        <v>43784</v>
      </c>
      <c r="N662" s="18">
        <f t="shared" si="90"/>
        <v>2019</v>
      </c>
      <c r="O662" s="18">
        <f t="shared" si="103"/>
        <v>11</v>
      </c>
      <c r="P662" s="29">
        <f t="shared" si="104"/>
        <v>29</v>
      </c>
      <c r="Q662" s="13">
        <v>55.8</v>
      </c>
      <c r="R662" s="3"/>
      <c r="S662" s="4" t="s">
        <v>844</v>
      </c>
      <c r="T662" s="10"/>
      <c r="U662" s="10"/>
      <c r="V662" s="10"/>
      <c r="W662" s="10"/>
      <c r="X662" s="10"/>
    </row>
    <row r="663" spans="1:24" s="11" customFormat="1" x14ac:dyDescent="0.3">
      <c r="A663" s="4" t="str">
        <f t="shared" si="106"/>
        <v>Duitama_201912</v>
      </c>
      <c r="B663" s="4" t="s">
        <v>1084</v>
      </c>
      <c r="C663" s="4" t="str">
        <f t="shared" si="105"/>
        <v>DUIT_01_201912</v>
      </c>
      <c r="D663" s="4" t="s">
        <v>1035</v>
      </c>
      <c r="E663" s="17">
        <v>24</v>
      </c>
      <c r="F663" s="17">
        <v>3.53</v>
      </c>
      <c r="G663" s="18"/>
      <c r="H663" s="18">
        <v>5.7875500000000004</v>
      </c>
      <c r="I663" s="18">
        <v>-73.081783000000001</v>
      </c>
      <c r="J663" s="18">
        <v>2513</v>
      </c>
      <c r="K663" s="6">
        <v>43800</v>
      </c>
      <c r="L663" s="6">
        <v>43830</v>
      </c>
      <c r="M663" s="6">
        <f t="shared" si="102"/>
        <v>43814</v>
      </c>
      <c r="N663" s="18">
        <f t="shared" si="90"/>
        <v>2019</v>
      </c>
      <c r="O663" s="18">
        <f t="shared" si="103"/>
        <v>12</v>
      </c>
      <c r="P663" s="29">
        <f t="shared" si="104"/>
        <v>30</v>
      </c>
      <c r="Q663" s="13">
        <v>50.8</v>
      </c>
      <c r="R663" s="3"/>
      <c r="S663" s="4" t="s">
        <v>844</v>
      </c>
      <c r="T663" s="10"/>
      <c r="U663" s="10"/>
      <c r="V663" s="10"/>
      <c r="W663" s="10"/>
      <c r="X663" s="10"/>
    </row>
    <row r="664" spans="1:24" s="11" customFormat="1" x14ac:dyDescent="0.3">
      <c r="A664" s="4" t="str">
        <f t="shared" si="106"/>
        <v>Duitama_20201</v>
      </c>
      <c r="B664" s="4" t="s">
        <v>1085</v>
      </c>
      <c r="C664" s="4" t="str">
        <f t="shared" si="105"/>
        <v>DUIT_01_20201</v>
      </c>
      <c r="D664" s="4" t="s">
        <v>1035</v>
      </c>
      <c r="E664" s="17">
        <v>-11.8</v>
      </c>
      <c r="F664" s="17">
        <v>-2.5299999999999998</v>
      </c>
      <c r="G664" s="18"/>
      <c r="H664" s="18">
        <v>5.7875500000000004</v>
      </c>
      <c r="I664" s="18">
        <v>-73.081783000000001</v>
      </c>
      <c r="J664" s="18">
        <v>2513</v>
      </c>
      <c r="K664" s="6">
        <v>43831</v>
      </c>
      <c r="L664" s="6">
        <v>43861</v>
      </c>
      <c r="M664" s="6">
        <f t="shared" si="102"/>
        <v>43845</v>
      </c>
      <c r="N664" s="18">
        <f t="shared" si="90"/>
        <v>2020</v>
      </c>
      <c r="O664" s="18">
        <f t="shared" si="103"/>
        <v>1</v>
      </c>
      <c r="P664" s="29">
        <f t="shared" si="104"/>
        <v>30</v>
      </c>
      <c r="Q664" s="13">
        <v>29.5</v>
      </c>
      <c r="R664" s="3"/>
      <c r="S664" s="4" t="s">
        <v>844</v>
      </c>
      <c r="T664" s="10"/>
      <c r="U664" s="10"/>
      <c r="V664" s="10"/>
      <c r="W664" s="10"/>
      <c r="X664" s="10"/>
    </row>
    <row r="665" spans="1:24" s="11" customFormat="1" x14ac:dyDescent="0.3">
      <c r="A665" s="4" t="str">
        <f t="shared" si="106"/>
        <v>Duitama_20202</v>
      </c>
      <c r="B665" s="4" t="s">
        <v>1086</v>
      </c>
      <c r="C665" s="4" t="str">
        <f t="shared" si="105"/>
        <v>DUIT_01_20202</v>
      </c>
      <c r="D665" s="4" t="s">
        <v>1035</v>
      </c>
      <c r="E665" s="17">
        <v>27.4</v>
      </c>
      <c r="F665" s="17">
        <v>3.51</v>
      </c>
      <c r="G665" s="18"/>
      <c r="H665" s="18">
        <v>5.7875500000000004</v>
      </c>
      <c r="I665" s="18">
        <v>-73.081783000000001</v>
      </c>
      <c r="J665" s="18">
        <v>2513</v>
      </c>
      <c r="K665" s="6">
        <v>43862</v>
      </c>
      <c r="L665" s="6">
        <v>43890</v>
      </c>
      <c r="M665" s="6">
        <f t="shared" si="102"/>
        <v>43876</v>
      </c>
      <c r="N665" s="18">
        <f t="shared" si="90"/>
        <v>2020</v>
      </c>
      <c r="O665" s="18">
        <f t="shared" si="103"/>
        <v>2</v>
      </c>
      <c r="P665" s="29">
        <f t="shared" si="104"/>
        <v>28</v>
      </c>
      <c r="Q665" s="13">
        <v>16.5</v>
      </c>
      <c r="R665" s="3"/>
      <c r="S665" s="4" t="s">
        <v>844</v>
      </c>
      <c r="T665" s="10"/>
      <c r="U665" s="10"/>
      <c r="V665" s="10"/>
      <c r="W665" s="10"/>
      <c r="X665" s="10"/>
    </row>
    <row r="666" spans="1:24" s="11" customFormat="1" x14ac:dyDescent="0.3">
      <c r="A666" s="4" t="str">
        <f t="shared" si="106"/>
        <v>Duitama_20203</v>
      </c>
      <c r="B666" s="4" t="s">
        <v>1087</v>
      </c>
      <c r="C666" s="4" t="str">
        <f t="shared" si="105"/>
        <v>DUIT_01_20203</v>
      </c>
      <c r="D666" s="4" t="s">
        <v>1035</v>
      </c>
      <c r="E666" s="17">
        <v>23.3</v>
      </c>
      <c r="F666" s="17">
        <v>3.89</v>
      </c>
      <c r="G666" s="18"/>
      <c r="H666" s="18">
        <v>5.7875500000000004</v>
      </c>
      <c r="I666" s="18">
        <v>-73.081783000000001</v>
      </c>
      <c r="J666" s="18">
        <v>2513</v>
      </c>
      <c r="K666" s="6">
        <v>43891</v>
      </c>
      <c r="L666" s="6">
        <v>43921</v>
      </c>
      <c r="M666" s="6">
        <f t="shared" si="102"/>
        <v>43905</v>
      </c>
      <c r="N666" s="18">
        <f t="shared" si="90"/>
        <v>2020</v>
      </c>
      <c r="O666" s="18">
        <f t="shared" si="103"/>
        <v>3</v>
      </c>
      <c r="P666" s="29">
        <f t="shared" si="104"/>
        <v>30</v>
      </c>
      <c r="Q666" s="13">
        <v>31.5</v>
      </c>
      <c r="R666" s="3"/>
      <c r="S666" s="4" t="s">
        <v>844</v>
      </c>
      <c r="T666" s="10"/>
      <c r="U666" s="10"/>
      <c r="V666" s="10"/>
      <c r="W666" s="10"/>
      <c r="X666" s="10"/>
    </row>
    <row r="667" spans="1:24" s="11" customFormat="1" x14ac:dyDescent="0.3">
      <c r="A667" s="4" t="str">
        <f t="shared" si="106"/>
        <v>Duitama_20204</v>
      </c>
      <c r="B667" s="4" t="s">
        <v>1088</v>
      </c>
      <c r="C667" s="4" t="str">
        <f t="shared" si="105"/>
        <v>DUIT_01_20204</v>
      </c>
      <c r="D667" s="4" t="s">
        <v>1035</v>
      </c>
      <c r="E667" s="17">
        <v>-22.8</v>
      </c>
      <c r="F667" s="17">
        <v>-1.94</v>
      </c>
      <c r="G667" s="18"/>
      <c r="H667" s="18">
        <v>5.7875500000000004</v>
      </c>
      <c r="I667" s="18">
        <v>-73.081783000000001</v>
      </c>
      <c r="J667" s="18">
        <v>2513</v>
      </c>
      <c r="K667" s="6">
        <v>43922</v>
      </c>
      <c r="L667" s="6">
        <v>43951</v>
      </c>
      <c r="M667" s="6">
        <f t="shared" si="102"/>
        <v>43936</v>
      </c>
      <c r="N667" s="18">
        <f t="shared" si="90"/>
        <v>2020</v>
      </c>
      <c r="O667" s="18">
        <f t="shared" si="103"/>
        <v>4</v>
      </c>
      <c r="P667" s="29">
        <f t="shared" si="104"/>
        <v>29</v>
      </c>
      <c r="Q667" s="13">
        <v>38.1</v>
      </c>
      <c r="R667" s="3"/>
      <c r="S667" s="4" t="s">
        <v>844</v>
      </c>
      <c r="T667" s="10"/>
      <c r="U667" s="10"/>
      <c r="V667" s="10"/>
      <c r="W667" s="10"/>
      <c r="X667" s="10"/>
    </row>
    <row r="668" spans="1:24" s="11" customFormat="1" x14ac:dyDescent="0.3">
      <c r="A668" s="4" t="str">
        <f t="shared" si="106"/>
        <v>Duitama_20205</v>
      </c>
      <c r="B668" s="4" t="s">
        <v>1089</v>
      </c>
      <c r="C668" s="4" t="str">
        <f t="shared" si="105"/>
        <v>DUIT_01_20205</v>
      </c>
      <c r="D668" s="4" t="s">
        <v>1035</v>
      </c>
      <c r="E668" s="17">
        <v>-88.6</v>
      </c>
      <c r="F668" s="17">
        <v>-12.58</v>
      </c>
      <c r="G668" s="18"/>
      <c r="H668" s="18">
        <v>5.7875500000000004</v>
      </c>
      <c r="I668" s="18">
        <v>-73.081783000000001</v>
      </c>
      <c r="J668" s="18">
        <v>2513</v>
      </c>
      <c r="K668" s="6">
        <v>43952</v>
      </c>
      <c r="L668" s="6">
        <v>43982</v>
      </c>
      <c r="M668" s="6">
        <f t="shared" si="102"/>
        <v>43966</v>
      </c>
      <c r="N668" s="18">
        <f t="shared" si="90"/>
        <v>2020</v>
      </c>
      <c r="O668" s="18">
        <f t="shared" si="103"/>
        <v>5</v>
      </c>
      <c r="P668" s="29">
        <f t="shared" si="104"/>
        <v>30</v>
      </c>
      <c r="Q668" s="13">
        <v>39.5</v>
      </c>
      <c r="R668" s="3"/>
      <c r="S668" s="4" t="s">
        <v>844</v>
      </c>
      <c r="T668" s="10"/>
      <c r="U668" s="10"/>
      <c r="V668" s="10"/>
      <c r="W668" s="10"/>
      <c r="X668" s="10"/>
    </row>
    <row r="669" spans="1:24" s="11" customFormat="1" x14ac:dyDescent="0.3">
      <c r="A669" s="4" t="str">
        <f t="shared" si="106"/>
        <v>Duitama_20206</v>
      </c>
      <c r="B669" s="4" t="s">
        <v>1090</v>
      </c>
      <c r="C669" s="4" t="str">
        <f t="shared" si="105"/>
        <v>DUIT_01_20206</v>
      </c>
      <c r="D669" s="4" t="s">
        <v>1035</v>
      </c>
      <c r="E669" s="17">
        <v>-102.2</v>
      </c>
      <c r="F669" s="17">
        <v>-13.75</v>
      </c>
      <c r="G669" s="18"/>
      <c r="H669" s="18">
        <v>5.7875500000000004</v>
      </c>
      <c r="I669" s="18">
        <v>-73.081783000000001</v>
      </c>
      <c r="J669" s="18">
        <v>2513</v>
      </c>
      <c r="K669" s="6">
        <v>43983</v>
      </c>
      <c r="L669" s="6">
        <v>44012</v>
      </c>
      <c r="M669" s="6">
        <f t="shared" si="102"/>
        <v>43997</v>
      </c>
      <c r="N669" s="18">
        <f t="shared" si="90"/>
        <v>2020</v>
      </c>
      <c r="O669" s="18">
        <f t="shared" si="103"/>
        <v>6</v>
      </c>
      <c r="P669" s="29">
        <f t="shared" si="104"/>
        <v>29</v>
      </c>
      <c r="Q669" s="13">
        <v>54.3</v>
      </c>
      <c r="R669" s="3"/>
      <c r="S669" s="4" t="s">
        <v>844</v>
      </c>
      <c r="T669" s="10"/>
      <c r="U669" s="10"/>
      <c r="V669" s="10"/>
      <c r="W669" s="10"/>
      <c r="X669" s="10"/>
    </row>
    <row r="670" spans="1:24" s="11" customFormat="1" x14ac:dyDescent="0.3">
      <c r="A670" s="4" t="str">
        <f t="shared" si="106"/>
        <v>Duitama_20207</v>
      </c>
      <c r="B670" s="4" t="s">
        <v>1091</v>
      </c>
      <c r="C670" s="4" t="str">
        <f t="shared" si="105"/>
        <v>DUIT_01_20207</v>
      </c>
      <c r="D670" s="4" t="s">
        <v>1035</v>
      </c>
      <c r="E670" s="17">
        <v>-70.7</v>
      </c>
      <c r="F670" s="17">
        <v>-9.32</v>
      </c>
      <c r="G670" s="18"/>
      <c r="H670" s="18">
        <v>5.7875500000000004</v>
      </c>
      <c r="I670" s="18">
        <v>-73.081783000000001</v>
      </c>
      <c r="J670" s="18">
        <v>2513</v>
      </c>
      <c r="K670" s="6">
        <v>44013</v>
      </c>
      <c r="L670" s="6">
        <v>44043</v>
      </c>
      <c r="M670" s="6">
        <f t="shared" si="102"/>
        <v>44027</v>
      </c>
      <c r="N670" s="18">
        <f t="shared" si="90"/>
        <v>2020</v>
      </c>
      <c r="O670" s="18">
        <f t="shared" si="103"/>
        <v>7</v>
      </c>
      <c r="P670" s="29">
        <f t="shared" si="104"/>
        <v>30</v>
      </c>
      <c r="Q670" s="13">
        <v>44.4</v>
      </c>
      <c r="R670" s="3"/>
      <c r="S670" s="4" t="s">
        <v>844</v>
      </c>
      <c r="T670" s="10"/>
      <c r="U670" s="10"/>
      <c r="V670" s="10"/>
      <c r="W670" s="10"/>
      <c r="X670" s="10"/>
    </row>
    <row r="671" spans="1:24" s="11" customFormat="1" x14ac:dyDescent="0.3">
      <c r="A671" s="4" t="str">
        <f t="shared" si="106"/>
        <v>Duitama_20208</v>
      </c>
      <c r="B671" s="4" t="s">
        <v>1092</v>
      </c>
      <c r="C671" s="4" t="str">
        <f t="shared" si="105"/>
        <v>DUIT_01_20208</v>
      </c>
      <c r="D671" s="4" t="s">
        <v>1035</v>
      </c>
      <c r="E671" s="17">
        <v>-62</v>
      </c>
      <c r="F671" s="17">
        <v>-8.6</v>
      </c>
      <c r="G671" s="18"/>
      <c r="H671" s="18">
        <v>5.7875500000000004</v>
      </c>
      <c r="I671" s="18">
        <v>-73.081783000000001</v>
      </c>
      <c r="J671" s="18">
        <v>2513</v>
      </c>
      <c r="K671" s="6">
        <v>44044</v>
      </c>
      <c r="L671" s="6">
        <v>44074</v>
      </c>
      <c r="M671" s="6">
        <f t="shared" si="102"/>
        <v>44058</v>
      </c>
      <c r="N671" s="18">
        <f t="shared" si="90"/>
        <v>2020</v>
      </c>
      <c r="O671" s="18">
        <f t="shared" si="103"/>
        <v>8</v>
      </c>
      <c r="P671" s="29">
        <f t="shared" si="104"/>
        <v>30</v>
      </c>
      <c r="Q671" s="13">
        <v>36.4</v>
      </c>
      <c r="R671" s="3"/>
      <c r="S671" s="4" t="s">
        <v>844</v>
      </c>
      <c r="T671" s="10"/>
      <c r="U671" s="10"/>
      <c r="V671" s="10"/>
      <c r="W671" s="10"/>
      <c r="X671" s="10"/>
    </row>
    <row r="672" spans="1:24" s="11" customFormat="1" x14ac:dyDescent="0.3">
      <c r="A672" s="4" t="str">
        <f t="shared" si="106"/>
        <v>Duitama_20209</v>
      </c>
      <c r="B672" s="4" t="s">
        <v>1093</v>
      </c>
      <c r="C672" s="4" t="str">
        <f t="shared" si="105"/>
        <v>DUIT_01_20209</v>
      </c>
      <c r="D672" s="4" t="s">
        <v>1035</v>
      </c>
      <c r="E672" s="17">
        <v>-43.6</v>
      </c>
      <c r="F672" s="17">
        <v>-7.06</v>
      </c>
      <c r="G672" s="18"/>
      <c r="H672" s="18">
        <v>5.7875500000000004</v>
      </c>
      <c r="I672" s="18">
        <v>-73.081783000000001</v>
      </c>
      <c r="J672" s="18">
        <v>2513</v>
      </c>
      <c r="K672" s="6">
        <v>44075</v>
      </c>
      <c r="L672" s="6">
        <v>44104</v>
      </c>
      <c r="M672" s="6">
        <f>K672+14</f>
        <v>44089</v>
      </c>
      <c r="N672" s="18">
        <f t="shared" si="90"/>
        <v>2020</v>
      </c>
      <c r="O672" s="18">
        <f t="shared" si="103"/>
        <v>9</v>
      </c>
      <c r="P672" s="29">
        <f t="shared" si="104"/>
        <v>29</v>
      </c>
      <c r="Q672" s="18">
        <v>58.1</v>
      </c>
      <c r="R672" s="3"/>
      <c r="S672" s="4" t="s">
        <v>844</v>
      </c>
      <c r="T672" s="10"/>
      <c r="U672" s="10"/>
      <c r="V672" s="10"/>
      <c r="W672" s="10"/>
      <c r="X672" s="10"/>
    </row>
    <row r="673" spans="1:24" s="11" customFormat="1" x14ac:dyDescent="0.3">
      <c r="A673" s="4" t="str">
        <f t="shared" si="106"/>
        <v>Duitama_202010</v>
      </c>
      <c r="B673" s="4" t="s">
        <v>1094</v>
      </c>
      <c r="C673" s="4" t="str">
        <f t="shared" si="105"/>
        <v>DUIT_01_202010</v>
      </c>
      <c r="D673" s="4" t="s">
        <v>1035</v>
      </c>
      <c r="E673" s="17">
        <v>-93.6</v>
      </c>
      <c r="F673" s="17">
        <v>-13.64</v>
      </c>
      <c r="G673" s="18"/>
      <c r="H673" s="18">
        <v>5.7875500000000004</v>
      </c>
      <c r="I673" s="18">
        <v>-73.081783000000001</v>
      </c>
      <c r="J673" s="18">
        <v>2513</v>
      </c>
      <c r="K673" s="6">
        <v>44105</v>
      </c>
      <c r="L673" s="6">
        <v>44135</v>
      </c>
      <c r="M673" s="6">
        <f t="shared" ref="M673:M689" si="107">K673+14</f>
        <v>44119</v>
      </c>
      <c r="N673" s="18">
        <f t="shared" si="90"/>
        <v>2020</v>
      </c>
      <c r="O673" s="18">
        <f t="shared" si="103"/>
        <v>10</v>
      </c>
      <c r="P673" s="29">
        <f t="shared" si="104"/>
        <v>30</v>
      </c>
      <c r="Q673" s="18">
        <v>45.2</v>
      </c>
      <c r="R673" s="3"/>
      <c r="S673" s="4" t="s">
        <v>844</v>
      </c>
      <c r="T673" s="10"/>
      <c r="U673" s="10"/>
      <c r="V673" s="10"/>
      <c r="W673" s="10"/>
      <c r="X673" s="10"/>
    </row>
    <row r="674" spans="1:24" s="11" customFormat="1" x14ac:dyDescent="0.3">
      <c r="A674" s="4" t="str">
        <f t="shared" si="106"/>
        <v>Duitama_202011</v>
      </c>
      <c r="B674" s="4" t="s">
        <v>1095</v>
      </c>
      <c r="C674" s="4" t="str">
        <f t="shared" si="105"/>
        <v>DUIT_01_202011</v>
      </c>
      <c r="D674" s="4" t="s">
        <v>1035</v>
      </c>
      <c r="E674" s="17">
        <v>-33.700000000000003</v>
      </c>
      <c r="F674" s="17">
        <v>-5.48</v>
      </c>
      <c r="G674" s="18"/>
      <c r="H674" s="18">
        <v>5.7875500000000004</v>
      </c>
      <c r="I674" s="18">
        <v>-73.081783000000001</v>
      </c>
      <c r="J674" s="18">
        <v>2513</v>
      </c>
      <c r="K674" s="6">
        <v>44136</v>
      </c>
      <c r="L674" s="6">
        <v>44165</v>
      </c>
      <c r="M674" s="6">
        <f t="shared" si="107"/>
        <v>44150</v>
      </c>
      <c r="N674" s="18">
        <f t="shared" si="90"/>
        <v>2020</v>
      </c>
      <c r="O674" s="18">
        <f t="shared" si="103"/>
        <v>11</v>
      </c>
      <c r="P674" s="29">
        <f t="shared" si="104"/>
        <v>29</v>
      </c>
      <c r="Q674" s="18">
        <v>145.19999999999999</v>
      </c>
      <c r="R674" s="3"/>
      <c r="S674" s="4" t="s">
        <v>844</v>
      </c>
      <c r="T674" s="10"/>
      <c r="U674" s="10"/>
      <c r="V674" s="10"/>
      <c r="W674" s="10"/>
      <c r="X674" s="10"/>
    </row>
    <row r="675" spans="1:24" s="11" customFormat="1" x14ac:dyDescent="0.3">
      <c r="A675" s="4" t="str">
        <f t="shared" si="106"/>
        <v>Duitama_202012</v>
      </c>
      <c r="B675" s="4" t="s">
        <v>1096</v>
      </c>
      <c r="C675" s="4" t="str">
        <f t="shared" si="105"/>
        <v>DUIT_01_202012</v>
      </c>
      <c r="D675" s="4" t="s">
        <v>1035</v>
      </c>
      <c r="E675" s="17">
        <v>-43.9</v>
      </c>
      <c r="F675" s="17">
        <v>-6.93</v>
      </c>
      <c r="G675" s="18"/>
      <c r="H675" s="18">
        <v>5.7875500000000004</v>
      </c>
      <c r="I675" s="18">
        <v>-73.081783000000001</v>
      </c>
      <c r="J675" s="18">
        <v>2513</v>
      </c>
      <c r="K675" s="6">
        <v>44166</v>
      </c>
      <c r="L675" s="6">
        <v>44196</v>
      </c>
      <c r="M675" s="6">
        <f t="shared" si="107"/>
        <v>44180</v>
      </c>
      <c r="N675" s="18">
        <f t="shared" si="90"/>
        <v>2020</v>
      </c>
      <c r="O675" s="18">
        <f t="shared" si="103"/>
        <v>12</v>
      </c>
      <c r="P675" s="29">
        <f t="shared" si="104"/>
        <v>30</v>
      </c>
      <c r="Q675" s="18">
        <v>39.799999999999997</v>
      </c>
      <c r="R675" s="3" t="s">
        <v>1097</v>
      </c>
      <c r="S675" s="4" t="s">
        <v>844</v>
      </c>
      <c r="T675" s="10"/>
      <c r="U675" s="10"/>
      <c r="V675" s="10"/>
      <c r="W675" s="10"/>
      <c r="X675" s="10"/>
    </row>
    <row r="676" spans="1:24" s="11" customFormat="1" x14ac:dyDescent="0.3">
      <c r="A676" s="4" t="str">
        <f t="shared" si="106"/>
        <v>Duitama_20211</v>
      </c>
      <c r="B676" s="4" t="s">
        <v>1098</v>
      </c>
      <c r="C676" s="4" t="str">
        <f t="shared" si="105"/>
        <v>DUIT_01_20211</v>
      </c>
      <c r="D676" s="4" t="s">
        <v>1035</v>
      </c>
      <c r="E676" s="17">
        <v>-43.4</v>
      </c>
      <c r="F676" s="17">
        <v>-6.67</v>
      </c>
      <c r="G676" s="18"/>
      <c r="H676" s="18">
        <v>5.7875500000000004</v>
      </c>
      <c r="I676" s="18">
        <v>-73.081783000000001</v>
      </c>
      <c r="J676" s="18">
        <v>2513</v>
      </c>
      <c r="K676" s="6">
        <v>44197</v>
      </c>
      <c r="L676" s="6">
        <v>44227</v>
      </c>
      <c r="M676" s="6">
        <f t="shared" si="107"/>
        <v>44211</v>
      </c>
      <c r="N676" s="18">
        <f t="shared" si="90"/>
        <v>2021</v>
      </c>
      <c r="O676" s="18">
        <f t="shared" si="103"/>
        <v>1</v>
      </c>
      <c r="P676" s="29">
        <f t="shared" si="104"/>
        <v>30</v>
      </c>
      <c r="Q676" s="18">
        <v>5.4</v>
      </c>
      <c r="R676" s="3"/>
      <c r="S676" s="4" t="s">
        <v>844</v>
      </c>
      <c r="T676" s="10"/>
      <c r="U676" s="10"/>
      <c r="V676" s="10"/>
      <c r="W676" s="10"/>
      <c r="X676" s="10"/>
    </row>
    <row r="677" spans="1:24" s="11" customFormat="1" x14ac:dyDescent="0.3">
      <c r="A677" s="4" t="str">
        <f t="shared" si="106"/>
        <v>Duitama_20212</v>
      </c>
      <c r="B677" s="4" t="s">
        <v>1099</v>
      </c>
      <c r="C677" s="4" t="str">
        <f t="shared" si="105"/>
        <v>DUIT_01_20212</v>
      </c>
      <c r="D677" s="4" t="s">
        <v>1035</v>
      </c>
      <c r="E677" s="17">
        <v>-40.799999999999997</v>
      </c>
      <c r="F677" s="17">
        <v>-5.95</v>
      </c>
      <c r="G677" s="18"/>
      <c r="H677" s="18">
        <v>5.7875500000000004</v>
      </c>
      <c r="I677" s="18">
        <v>-73.081783000000001</v>
      </c>
      <c r="J677" s="18">
        <v>2513</v>
      </c>
      <c r="K677" s="6">
        <v>44228</v>
      </c>
      <c r="L677" s="6">
        <v>44255</v>
      </c>
      <c r="M677" s="6">
        <f t="shared" si="107"/>
        <v>44242</v>
      </c>
      <c r="N677" s="18">
        <f t="shared" si="90"/>
        <v>2021</v>
      </c>
      <c r="O677" s="18">
        <f t="shared" si="103"/>
        <v>2</v>
      </c>
      <c r="P677" s="29">
        <f t="shared" si="104"/>
        <v>27</v>
      </c>
      <c r="Q677" s="18">
        <v>35.4</v>
      </c>
      <c r="R677" s="3"/>
      <c r="S677" s="4" t="s">
        <v>844</v>
      </c>
      <c r="T677" s="10"/>
      <c r="U677" s="10"/>
      <c r="V677" s="10"/>
      <c r="W677" s="10"/>
      <c r="X677" s="10"/>
    </row>
    <row r="678" spans="1:24" s="11" customFormat="1" x14ac:dyDescent="0.3">
      <c r="A678" s="4" t="str">
        <f t="shared" si="106"/>
        <v>Duitama_20213</v>
      </c>
      <c r="B678" s="4" t="s">
        <v>1100</v>
      </c>
      <c r="C678" s="4" t="str">
        <f t="shared" si="105"/>
        <v>DUIT_01_20213</v>
      </c>
      <c r="D678" s="4" t="s">
        <v>1035</v>
      </c>
      <c r="E678" s="17">
        <v>-137.30000000000001</v>
      </c>
      <c r="F678" s="17">
        <v>-18.48</v>
      </c>
      <c r="G678" s="18"/>
      <c r="H678" s="18">
        <v>5.7875500000000004</v>
      </c>
      <c r="I678" s="18">
        <v>-73.081783000000001</v>
      </c>
      <c r="J678" s="18">
        <v>2513</v>
      </c>
      <c r="K678" s="6">
        <v>44256</v>
      </c>
      <c r="L678" s="6">
        <v>44286</v>
      </c>
      <c r="M678" s="6">
        <f t="shared" si="107"/>
        <v>44270</v>
      </c>
      <c r="N678" s="18">
        <f t="shared" ref="N678:N702" si="108">YEAR(M678)</f>
        <v>2021</v>
      </c>
      <c r="O678" s="18">
        <f t="shared" si="103"/>
        <v>3</v>
      </c>
      <c r="P678" s="29">
        <f t="shared" si="104"/>
        <v>30</v>
      </c>
      <c r="Q678" s="18">
        <v>94.1</v>
      </c>
      <c r="R678" s="3"/>
      <c r="S678" s="4" t="s">
        <v>844</v>
      </c>
      <c r="T678" s="10"/>
      <c r="U678" s="10"/>
      <c r="V678" s="10"/>
      <c r="W678" s="10"/>
      <c r="X678" s="10"/>
    </row>
    <row r="679" spans="1:24" s="11" customFormat="1" x14ac:dyDescent="0.3">
      <c r="A679" s="4" t="str">
        <f t="shared" si="106"/>
        <v>Duitama_20214</v>
      </c>
      <c r="B679" s="4" t="s">
        <v>1101</v>
      </c>
      <c r="C679" s="4" t="str">
        <f t="shared" si="105"/>
        <v>DUIT_01_20214</v>
      </c>
      <c r="D679" s="4" t="s">
        <v>1035</v>
      </c>
      <c r="E679" s="17">
        <v>-93.5</v>
      </c>
      <c r="F679" s="17">
        <v>-12.38</v>
      </c>
      <c r="G679" s="18"/>
      <c r="H679" s="18">
        <v>5.7875500000000004</v>
      </c>
      <c r="I679" s="18">
        <v>-73.081783000000001</v>
      </c>
      <c r="J679" s="18">
        <v>2513</v>
      </c>
      <c r="K679" s="6">
        <v>44287</v>
      </c>
      <c r="L679" s="6">
        <v>44316</v>
      </c>
      <c r="M679" s="6">
        <f t="shared" si="107"/>
        <v>44301</v>
      </c>
      <c r="N679" s="18">
        <f t="shared" si="108"/>
        <v>2021</v>
      </c>
      <c r="O679" s="18">
        <f t="shared" si="103"/>
        <v>4</v>
      </c>
      <c r="P679" s="29">
        <f t="shared" si="104"/>
        <v>29</v>
      </c>
      <c r="Q679" s="18">
        <v>91.9</v>
      </c>
      <c r="R679" s="3"/>
      <c r="S679" s="4" t="s">
        <v>844</v>
      </c>
      <c r="T679" s="10"/>
      <c r="U679" s="10"/>
      <c r="V679" s="10"/>
      <c r="W679" s="10"/>
      <c r="X679" s="10"/>
    </row>
    <row r="680" spans="1:24" s="11" customFormat="1" x14ac:dyDescent="0.3">
      <c r="A680" s="4" t="str">
        <f t="shared" si="106"/>
        <v>Duitama_20215</v>
      </c>
      <c r="B680" s="4" t="s">
        <v>1102</v>
      </c>
      <c r="C680" s="4" t="str">
        <f t="shared" si="105"/>
        <v>DUIT_01_20215</v>
      </c>
      <c r="D680" s="4" t="s">
        <v>1035</v>
      </c>
      <c r="E680" s="17">
        <v>-42.9</v>
      </c>
      <c r="F680" s="17">
        <v>-6.5</v>
      </c>
      <c r="G680" s="18"/>
      <c r="H680" s="18">
        <v>5.7875500000000004</v>
      </c>
      <c r="I680" s="18">
        <v>-73.081783000000001</v>
      </c>
      <c r="J680" s="18">
        <v>2513</v>
      </c>
      <c r="K680" s="6">
        <v>44317</v>
      </c>
      <c r="L680" s="6">
        <v>44347</v>
      </c>
      <c r="M680" s="6">
        <f t="shared" si="107"/>
        <v>44331</v>
      </c>
      <c r="N680" s="18">
        <f t="shared" si="108"/>
        <v>2021</v>
      </c>
      <c r="O680" s="18">
        <f t="shared" si="103"/>
        <v>5</v>
      </c>
      <c r="P680" s="29">
        <f t="shared" si="104"/>
        <v>30</v>
      </c>
      <c r="Q680" s="18">
        <v>72.8</v>
      </c>
      <c r="R680" s="3"/>
      <c r="S680" s="4" t="s">
        <v>844</v>
      </c>
      <c r="T680" s="10"/>
      <c r="U680" s="10"/>
      <c r="V680" s="10"/>
      <c r="W680" s="10"/>
      <c r="X680" s="10"/>
    </row>
    <row r="681" spans="1:24" s="11" customFormat="1" x14ac:dyDescent="0.3">
      <c r="A681" s="4" t="str">
        <f t="shared" si="106"/>
        <v>Duitama_20216</v>
      </c>
      <c r="B681" s="4" t="s">
        <v>1103</v>
      </c>
      <c r="C681" s="4" t="str">
        <f t="shared" si="105"/>
        <v>DUIT_01_20216</v>
      </c>
      <c r="D681" s="4" t="s">
        <v>1035</v>
      </c>
      <c r="E681" s="17">
        <v>-105.6</v>
      </c>
      <c r="F681" s="17">
        <v>-14.37</v>
      </c>
      <c r="G681" s="18"/>
      <c r="H681" s="18">
        <v>5.7875500000000004</v>
      </c>
      <c r="I681" s="18">
        <v>-73.081783000000001</v>
      </c>
      <c r="J681" s="18">
        <v>2513</v>
      </c>
      <c r="K681" s="6">
        <v>44348</v>
      </c>
      <c r="L681" s="6">
        <v>44377</v>
      </c>
      <c r="M681" s="6">
        <f t="shared" si="107"/>
        <v>44362</v>
      </c>
      <c r="N681" s="18">
        <f t="shared" si="108"/>
        <v>2021</v>
      </c>
      <c r="O681" s="18">
        <f t="shared" si="103"/>
        <v>6</v>
      </c>
      <c r="P681" s="29">
        <f t="shared" si="104"/>
        <v>29</v>
      </c>
      <c r="Q681" s="18">
        <v>85</v>
      </c>
      <c r="R681" s="3"/>
      <c r="S681" s="4" t="s">
        <v>844</v>
      </c>
      <c r="T681" s="10"/>
      <c r="U681" s="10"/>
      <c r="V681" s="10"/>
      <c r="W681" s="10"/>
      <c r="X681" s="10"/>
    </row>
    <row r="682" spans="1:24" s="11" customFormat="1" x14ac:dyDescent="0.3">
      <c r="A682" s="4" t="str">
        <f t="shared" ref="A682:A713" si="109">D682&amp;"_"&amp;YEAR(M682)&amp;MONTH(M682)</f>
        <v>Duitama_20217</v>
      </c>
      <c r="B682" s="4" t="s">
        <v>1104</v>
      </c>
      <c r="C682" s="4" t="str">
        <f t="shared" si="105"/>
        <v>DUIT_01_20217</v>
      </c>
      <c r="D682" s="4" t="s">
        <v>1035</v>
      </c>
      <c r="E682" s="17">
        <v>-73.7</v>
      </c>
      <c r="F682" s="17">
        <v>-10</v>
      </c>
      <c r="G682" s="18"/>
      <c r="H682" s="18">
        <v>5.7875500000000004</v>
      </c>
      <c r="I682" s="18">
        <v>-73.081783000000001</v>
      </c>
      <c r="J682" s="18">
        <v>2513</v>
      </c>
      <c r="K682" s="6">
        <v>44378</v>
      </c>
      <c r="L682" s="6">
        <v>44408</v>
      </c>
      <c r="M682" s="6">
        <f t="shared" si="107"/>
        <v>44392</v>
      </c>
      <c r="N682" s="18">
        <f t="shared" si="108"/>
        <v>2021</v>
      </c>
      <c r="O682" s="18">
        <f t="shared" ref="O682:O702" si="110">(MONTH(M682))</f>
        <v>7</v>
      </c>
      <c r="P682" s="29">
        <f t="shared" ref="P682:P702" si="111">L682-K682</f>
        <v>30</v>
      </c>
      <c r="Q682" s="13">
        <v>9.6</v>
      </c>
      <c r="R682" s="3"/>
      <c r="S682" s="4" t="s">
        <v>844</v>
      </c>
      <c r="T682" s="10"/>
      <c r="U682" s="10"/>
      <c r="V682" s="10"/>
      <c r="W682" s="10"/>
      <c r="X682" s="10"/>
    </row>
    <row r="683" spans="1:24" s="11" customFormat="1" x14ac:dyDescent="0.3">
      <c r="A683" s="4" t="str">
        <f t="shared" si="109"/>
        <v>Duitama_20218</v>
      </c>
      <c r="B683" s="4" t="s">
        <v>1105</v>
      </c>
      <c r="C683" s="4" t="str">
        <f t="shared" ref="C683:C702" si="112">"DUIT_01_"&amp;YEAR(M683)&amp;""&amp;MONTH(M683)</f>
        <v>DUIT_01_20218</v>
      </c>
      <c r="D683" s="4" t="s">
        <v>1035</v>
      </c>
      <c r="E683" s="17">
        <v>-77.2</v>
      </c>
      <c r="F683" s="17">
        <v>-10.95</v>
      </c>
      <c r="G683" s="18"/>
      <c r="H683" s="18">
        <v>5.7875500000000004</v>
      </c>
      <c r="I683" s="18">
        <v>-73.081783000000001</v>
      </c>
      <c r="J683" s="18">
        <v>2513</v>
      </c>
      <c r="K683" s="6">
        <v>44409</v>
      </c>
      <c r="L683" s="6">
        <v>44439</v>
      </c>
      <c r="M683" s="6">
        <f t="shared" si="107"/>
        <v>44423</v>
      </c>
      <c r="N683" s="18">
        <f t="shared" si="108"/>
        <v>2021</v>
      </c>
      <c r="O683" s="18">
        <f t="shared" si="110"/>
        <v>8</v>
      </c>
      <c r="P683" s="29">
        <f t="shared" si="111"/>
        <v>30</v>
      </c>
      <c r="Q683" s="13">
        <v>82.1</v>
      </c>
      <c r="R683" s="3"/>
      <c r="S683" s="4" t="s">
        <v>844</v>
      </c>
      <c r="T683" s="10"/>
      <c r="U683" s="10"/>
      <c r="V683" s="10"/>
      <c r="W683" s="10"/>
      <c r="X683" s="10"/>
    </row>
    <row r="684" spans="1:24" s="11" customFormat="1" x14ac:dyDescent="0.3">
      <c r="A684" s="4" t="str">
        <f t="shared" si="109"/>
        <v>Duitama_20219</v>
      </c>
      <c r="B684" s="4" t="s">
        <v>1106</v>
      </c>
      <c r="C684" s="4" t="str">
        <f t="shared" si="112"/>
        <v>DUIT_01_20219</v>
      </c>
      <c r="D684" s="4" t="s">
        <v>1035</v>
      </c>
      <c r="E684" s="17">
        <v>-41</v>
      </c>
      <c r="F684" s="17">
        <v>-6.32</v>
      </c>
      <c r="G684" s="18"/>
      <c r="H684" s="18">
        <v>5.7875500000000004</v>
      </c>
      <c r="I684" s="18">
        <v>-73.081783000000001</v>
      </c>
      <c r="J684" s="18">
        <v>2513</v>
      </c>
      <c r="K684" s="6">
        <v>44440</v>
      </c>
      <c r="L684" s="6">
        <v>44469</v>
      </c>
      <c r="M684" s="6">
        <f t="shared" si="107"/>
        <v>44454</v>
      </c>
      <c r="N684" s="18">
        <f t="shared" si="108"/>
        <v>2021</v>
      </c>
      <c r="O684" s="18">
        <f t="shared" si="110"/>
        <v>9</v>
      </c>
      <c r="P684" s="29">
        <f t="shared" si="111"/>
        <v>29</v>
      </c>
      <c r="Q684" s="13">
        <v>48</v>
      </c>
      <c r="R684" s="3"/>
      <c r="S684" s="4" t="s">
        <v>844</v>
      </c>
      <c r="T684" s="10"/>
      <c r="U684" s="10"/>
      <c r="V684" s="10"/>
      <c r="W684" s="10"/>
      <c r="X684" s="10"/>
    </row>
    <row r="685" spans="1:24" s="11" customFormat="1" x14ac:dyDescent="0.3">
      <c r="A685" s="4" t="str">
        <f t="shared" si="109"/>
        <v>Duitama_202110</v>
      </c>
      <c r="B685" s="4" t="s">
        <v>1107</v>
      </c>
      <c r="C685" s="4" t="str">
        <f t="shared" si="112"/>
        <v>DUIT_01_202110</v>
      </c>
      <c r="D685" s="4" t="s">
        <v>1035</v>
      </c>
      <c r="E685" s="17">
        <v>-59.8</v>
      </c>
      <c r="F685" s="17">
        <v>-9.02</v>
      </c>
      <c r="G685" s="18"/>
      <c r="H685" s="18">
        <v>5.7875500000000004</v>
      </c>
      <c r="I685" s="18">
        <v>-73.081783000000001</v>
      </c>
      <c r="J685" s="18">
        <v>2513</v>
      </c>
      <c r="K685" s="6">
        <v>44470</v>
      </c>
      <c r="L685" s="6">
        <v>44500</v>
      </c>
      <c r="M685" s="6">
        <f t="shared" si="107"/>
        <v>44484</v>
      </c>
      <c r="N685" s="18">
        <f t="shared" si="108"/>
        <v>2021</v>
      </c>
      <c r="O685" s="18">
        <f t="shared" si="110"/>
        <v>10</v>
      </c>
      <c r="P685" s="29">
        <f t="shared" si="111"/>
        <v>30</v>
      </c>
      <c r="Q685" s="13">
        <v>93.9</v>
      </c>
      <c r="R685" s="3"/>
      <c r="S685" s="4" t="s">
        <v>844</v>
      </c>
      <c r="T685" s="10"/>
      <c r="U685" s="10"/>
      <c r="V685" s="10"/>
      <c r="W685" s="10"/>
      <c r="X685" s="10"/>
    </row>
    <row r="686" spans="1:24" s="11" customFormat="1" x14ac:dyDescent="0.3">
      <c r="A686" s="4" t="str">
        <f t="shared" si="109"/>
        <v>Duitama_202111</v>
      </c>
      <c r="B686" s="4" t="s">
        <v>1108</v>
      </c>
      <c r="C686" s="4" t="str">
        <f t="shared" si="112"/>
        <v>DUIT_01_202111</v>
      </c>
      <c r="D686" s="4" t="s">
        <v>1035</v>
      </c>
      <c r="E686" s="17">
        <v>-58.4</v>
      </c>
      <c r="F686" s="17">
        <v>-5.79</v>
      </c>
      <c r="G686" s="18"/>
      <c r="H686" s="18">
        <v>5.7875500000000004</v>
      </c>
      <c r="I686" s="18">
        <v>-73.081783000000001</v>
      </c>
      <c r="J686" s="18">
        <v>2513</v>
      </c>
      <c r="K686" s="6">
        <v>44501</v>
      </c>
      <c r="L686" s="6">
        <v>44530</v>
      </c>
      <c r="M686" s="6">
        <f t="shared" si="107"/>
        <v>44515</v>
      </c>
      <c r="N686" s="18">
        <f t="shared" si="108"/>
        <v>2021</v>
      </c>
      <c r="O686" s="18">
        <f t="shared" si="110"/>
        <v>11</v>
      </c>
      <c r="P686" s="29">
        <f t="shared" si="111"/>
        <v>29</v>
      </c>
      <c r="Q686" s="13">
        <v>12.3</v>
      </c>
      <c r="R686" s="3"/>
      <c r="S686" s="4" t="s">
        <v>844</v>
      </c>
      <c r="T686" s="10"/>
      <c r="U686" s="10"/>
      <c r="V686" s="10"/>
      <c r="W686" s="10"/>
      <c r="X686" s="10"/>
    </row>
    <row r="687" spans="1:24" s="11" customFormat="1" x14ac:dyDescent="0.3">
      <c r="A687" s="4" t="str">
        <f t="shared" si="109"/>
        <v>Duitama_202112</v>
      </c>
      <c r="B687" s="4" t="s">
        <v>1109</v>
      </c>
      <c r="C687" s="4" t="str">
        <f t="shared" si="112"/>
        <v>DUIT_01_202112</v>
      </c>
      <c r="D687" s="4" t="s">
        <v>1035</v>
      </c>
      <c r="E687" s="17">
        <v>-8.1</v>
      </c>
      <c r="F687" s="17">
        <v>-2.52</v>
      </c>
      <c r="G687" s="18"/>
      <c r="H687" s="18">
        <v>5.7875500000000004</v>
      </c>
      <c r="I687" s="18">
        <v>-73.081783000000001</v>
      </c>
      <c r="J687" s="18">
        <v>2513</v>
      </c>
      <c r="K687" s="6">
        <v>44531</v>
      </c>
      <c r="L687" s="6">
        <v>44561</v>
      </c>
      <c r="M687" s="6">
        <f t="shared" si="107"/>
        <v>44545</v>
      </c>
      <c r="N687" s="18">
        <f t="shared" si="108"/>
        <v>2021</v>
      </c>
      <c r="O687" s="18">
        <f t="shared" si="110"/>
        <v>12</v>
      </c>
      <c r="P687" s="29">
        <f t="shared" si="111"/>
        <v>30</v>
      </c>
      <c r="Q687" s="13">
        <v>42.1</v>
      </c>
      <c r="R687" s="3"/>
      <c r="S687" s="4" t="s">
        <v>844</v>
      </c>
      <c r="T687" s="10"/>
      <c r="U687" s="10"/>
      <c r="V687" s="10"/>
      <c r="W687" s="10"/>
      <c r="X687" s="10"/>
    </row>
    <row r="688" spans="1:24" s="11" customFormat="1" x14ac:dyDescent="0.3">
      <c r="A688" s="4" t="str">
        <f t="shared" si="109"/>
        <v>Duitama_20221</v>
      </c>
      <c r="B688" s="4" t="s">
        <v>1110</v>
      </c>
      <c r="C688" s="4" t="str">
        <f t="shared" si="112"/>
        <v>DUIT_01_20221</v>
      </c>
      <c r="D688" s="4" t="s">
        <v>1035</v>
      </c>
      <c r="E688" s="17">
        <v>12.9</v>
      </c>
      <c r="F688" s="17">
        <v>1.94</v>
      </c>
      <c r="G688" s="18"/>
      <c r="H688" s="18">
        <v>5.7875500000000004</v>
      </c>
      <c r="I688" s="18">
        <v>-73.081783000000001</v>
      </c>
      <c r="J688" s="18">
        <v>2513</v>
      </c>
      <c r="K688" s="6">
        <v>44562</v>
      </c>
      <c r="L688" s="6">
        <v>44592</v>
      </c>
      <c r="M688" s="6">
        <f t="shared" si="107"/>
        <v>44576</v>
      </c>
      <c r="N688" s="18">
        <f t="shared" si="108"/>
        <v>2022</v>
      </c>
      <c r="O688" s="18">
        <f t="shared" si="110"/>
        <v>1</v>
      </c>
      <c r="P688" s="29">
        <f t="shared" si="111"/>
        <v>30</v>
      </c>
      <c r="Q688" s="13">
        <v>3</v>
      </c>
      <c r="R688" s="3"/>
      <c r="S688" s="4" t="s">
        <v>844</v>
      </c>
      <c r="T688" s="10"/>
      <c r="U688" s="10"/>
      <c r="V688" s="10"/>
      <c r="W688" s="10"/>
      <c r="X688" s="10"/>
    </row>
    <row r="689" spans="1:24" s="11" customFormat="1" x14ac:dyDescent="0.3">
      <c r="A689" s="4" t="str">
        <f t="shared" si="109"/>
        <v>Duitama_20222</v>
      </c>
      <c r="B689" s="4" t="s">
        <v>1111</v>
      </c>
      <c r="C689" s="4" t="str">
        <f t="shared" si="112"/>
        <v>DUIT_01_20222</v>
      </c>
      <c r="D689" s="4" t="s">
        <v>1035</v>
      </c>
      <c r="E689" s="17">
        <v>-35.799999999999997</v>
      </c>
      <c r="F689" s="17">
        <v>-5.08</v>
      </c>
      <c r="G689" s="18"/>
      <c r="H689" s="18">
        <v>5.7875500000000004</v>
      </c>
      <c r="I689" s="18">
        <v>-73.081783000000001</v>
      </c>
      <c r="J689" s="18">
        <v>2513</v>
      </c>
      <c r="K689" s="6">
        <v>44593</v>
      </c>
      <c r="L689" s="6">
        <v>44620</v>
      </c>
      <c r="M689" s="6">
        <f t="shared" si="107"/>
        <v>44607</v>
      </c>
      <c r="N689" s="18">
        <f t="shared" si="108"/>
        <v>2022</v>
      </c>
      <c r="O689" s="18">
        <f t="shared" si="110"/>
        <v>2</v>
      </c>
      <c r="P689" s="29">
        <f t="shared" si="111"/>
        <v>27</v>
      </c>
      <c r="Q689" s="13">
        <v>24.2</v>
      </c>
      <c r="R689" s="3"/>
      <c r="S689" s="4" t="s">
        <v>844</v>
      </c>
      <c r="T689" s="10"/>
      <c r="U689" s="10"/>
      <c r="V689" s="10"/>
      <c r="W689" s="10"/>
      <c r="X689" s="10"/>
    </row>
    <row r="690" spans="1:24" s="10" customFormat="1" x14ac:dyDescent="0.3">
      <c r="A690" s="4" t="str">
        <f t="shared" si="109"/>
        <v>Duitama_20223</v>
      </c>
      <c r="B690" s="4" t="s">
        <v>1112</v>
      </c>
      <c r="C690" s="4" t="str">
        <f t="shared" si="112"/>
        <v>DUIT_01_20223</v>
      </c>
      <c r="D690" s="4" t="s">
        <v>1035</v>
      </c>
      <c r="E690" s="17">
        <v>-19.899999999999999</v>
      </c>
      <c r="F690" s="17">
        <v>0.81</v>
      </c>
      <c r="G690" s="4"/>
      <c r="H690" s="18">
        <v>5.7875500000000004</v>
      </c>
      <c r="I690" s="18">
        <v>-73.081783000000001</v>
      </c>
      <c r="J690" s="18">
        <v>2513</v>
      </c>
      <c r="K690" s="6">
        <f>L689+1</f>
        <v>44621</v>
      </c>
      <c r="L690" s="6">
        <f>K690+30</f>
        <v>44651</v>
      </c>
      <c r="M690" s="6">
        <f>K690+14</f>
        <v>44635</v>
      </c>
      <c r="N690" s="18">
        <f t="shared" si="108"/>
        <v>2022</v>
      </c>
      <c r="O690" s="18">
        <f t="shared" si="110"/>
        <v>3</v>
      </c>
      <c r="P690" s="29">
        <f t="shared" si="111"/>
        <v>30</v>
      </c>
      <c r="Q690" s="30" t="s">
        <v>37</v>
      </c>
      <c r="R690" s="9"/>
      <c r="S690" s="4" t="s">
        <v>844</v>
      </c>
    </row>
    <row r="691" spans="1:24" s="10" customFormat="1" x14ac:dyDescent="0.3">
      <c r="A691" s="4" t="str">
        <f t="shared" si="109"/>
        <v>Duitama_20226</v>
      </c>
      <c r="B691" s="4" t="s">
        <v>1113</v>
      </c>
      <c r="C691" s="4" t="str">
        <f t="shared" si="112"/>
        <v>DUIT_01_20226</v>
      </c>
      <c r="D691" s="4" t="s">
        <v>1035</v>
      </c>
      <c r="E691" s="17">
        <v>-91</v>
      </c>
      <c r="F691" s="17">
        <v>-10.06</v>
      </c>
      <c r="G691" s="4"/>
      <c r="H691" s="18">
        <v>5.7875500000000004</v>
      </c>
      <c r="I691" s="18">
        <v>-73.081783000000001</v>
      </c>
      <c r="J691" s="18">
        <v>2513</v>
      </c>
      <c r="K691" s="6">
        <v>44713</v>
      </c>
      <c r="L691" s="6">
        <v>44742</v>
      </c>
      <c r="M691" s="6">
        <f t="shared" ref="M691:M702" si="113">K691+14</f>
        <v>44727</v>
      </c>
      <c r="N691" s="18">
        <f t="shared" si="108"/>
        <v>2022</v>
      </c>
      <c r="O691" s="18">
        <f t="shared" si="110"/>
        <v>6</v>
      </c>
      <c r="P691" s="29">
        <f t="shared" si="111"/>
        <v>29</v>
      </c>
      <c r="Q691" s="30" t="s">
        <v>37</v>
      </c>
      <c r="R691" s="9"/>
      <c r="S691" s="4" t="s">
        <v>844</v>
      </c>
    </row>
    <row r="692" spans="1:24" s="10" customFormat="1" x14ac:dyDescent="0.3">
      <c r="A692" s="4" t="str">
        <f t="shared" si="109"/>
        <v>Duitama_20227</v>
      </c>
      <c r="B692" s="4" t="s">
        <v>1114</v>
      </c>
      <c r="C692" s="4" t="str">
        <f t="shared" si="112"/>
        <v>DUIT_01_20227</v>
      </c>
      <c r="D692" s="4" t="s">
        <v>1035</v>
      </c>
      <c r="E692" s="17">
        <v>-74.400000000000006</v>
      </c>
      <c r="F692" s="17">
        <v>-10.57</v>
      </c>
      <c r="G692" s="4"/>
      <c r="H692" s="18">
        <v>5.7875500000000004</v>
      </c>
      <c r="I692" s="18">
        <v>-73.081783000000001</v>
      </c>
      <c r="J692" s="18">
        <v>2513</v>
      </c>
      <c r="K692" s="6">
        <f t="shared" ref="K692:K702" si="114">L691+1</f>
        <v>44743</v>
      </c>
      <c r="L692" s="6">
        <f>K692+30</f>
        <v>44773</v>
      </c>
      <c r="M692" s="6">
        <f t="shared" si="113"/>
        <v>44757</v>
      </c>
      <c r="N692" s="18">
        <f t="shared" si="108"/>
        <v>2022</v>
      </c>
      <c r="O692" s="18">
        <f t="shared" si="110"/>
        <v>7</v>
      </c>
      <c r="P692" s="29">
        <f t="shared" si="111"/>
        <v>30</v>
      </c>
      <c r="Q692" s="30" t="s">
        <v>37</v>
      </c>
      <c r="R692" s="9"/>
      <c r="S692" s="4" t="s">
        <v>844</v>
      </c>
    </row>
    <row r="693" spans="1:24" s="10" customFormat="1" x14ac:dyDescent="0.3">
      <c r="A693" s="4" t="str">
        <f t="shared" si="109"/>
        <v>Duitama_20228</v>
      </c>
      <c r="B693" s="4" t="s">
        <v>1115</v>
      </c>
      <c r="C693" s="4" t="str">
        <f t="shared" si="112"/>
        <v>DUIT_01_20228</v>
      </c>
      <c r="D693" s="4" t="s">
        <v>1035</v>
      </c>
      <c r="E693" s="17">
        <v>-43.8</v>
      </c>
      <c r="F693" s="17">
        <v>-3.85</v>
      </c>
      <c r="G693" s="4"/>
      <c r="H693" s="18">
        <v>5.7875500000000004</v>
      </c>
      <c r="I693" s="18">
        <v>-73.081783000000001</v>
      </c>
      <c r="J693" s="18">
        <v>2513</v>
      </c>
      <c r="K693" s="6">
        <f t="shared" si="114"/>
        <v>44774</v>
      </c>
      <c r="L693" s="6">
        <f>K693+30</f>
        <v>44804</v>
      </c>
      <c r="M693" s="6">
        <f t="shared" si="113"/>
        <v>44788</v>
      </c>
      <c r="N693" s="18">
        <f t="shared" si="108"/>
        <v>2022</v>
      </c>
      <c r="O693" s="18">
        <f t="shared" si="110"/>
        <v>8</v>
      </c>
      <c r="P693" s="29">
        <f t="shared" si="111"/>
        <v>30</v>
      </c>
      <c r="Q693" s="30" t="s">
        <v>37</v>
      </c>
      <c r="R693" s="9"/>
      <c r="S693" s="4" t="s">
        <v>844</v>
      </c>
    </row>
    <row r="694" spans="1:24" s="10" customFormat="1" x14ac:dyDescent="0.3">
      <c r="A694" s="4" t="str">
        <f t="shared" si="109"/>
        <v>Duitama_20229</v>
      </c>
      <c r="B694" s="4" t="s">
        <v>1116</v>
      </c>
      <c r="C694" s="4" t="str">
        <f t="shared" si="112"/>
        <v>DUIT_01_20229</v>
      </c>
      <c r="D694" s="4" t="s">
        <v>1035</v>
      </c>
      <c r="E694" s="17">
        <v>-55.4</v>
      </c>
      <c r="F694" s="17">
        <v>-8.66</v>
      </c>
      <c r="G694" s="4"/>
      <c r="H694" s="18">
        <v>5.7875500000000004</v>
      </c>
      <c r="I694" s="18">
        <v>-73.081783000000001</v>
      </c>
      <c r="J694" s="18">
        <v>2513</v>
      </c>
      <c r="K694" s="6">
        <f t="shared" si="114"/>
        <v>44805</v>
      </c>
      <c r="L694" s="6">
        <f t="shared" ref="L694:L701" si="115">K694+29</f>
        <v>44834</v>
      </c>
      <c r="M694" s="6">
        <f t="shared" si="113"/>
        <v>44819</v>
      </c>
      <c r="N694" s="18">
        <f t="shared" si="108"/>
        <v>2022</v>
      </c>
      <c r="O694" s="18">
        <f t="shared" si="110"/>
        <v>9</v>
      </c>
      <c r="P694" s="29">
        <f t="shared" si="111"/>
        <v>29</v>
      </c>
      <c r="Q694" s="30" t="s">
        <v>37</v>
      </c>
      <c r="R694" s="9"/>
      <c r="S694" s="4" t="s">
        <v>844</v>
      </c>
    </row>
    <row r="695" spans="1:24" s="10" customFormat="1" x14ac:dyDescent="0.3">
      <c r="A695" s="4" t="str">
        <f t="shared" si="109"/>
        <v>Duitama_202210</v>
      </c>
      <c r="B695" s="4" t="s">
        <v>1117</v>
      </c>
      <c r="C695" s="4" t="str">
        <f t="shared" si="112"/>
        <v>DUIT_01_202210</v>
      </c>
      <c r="D695" s="4" t="s">
        <v>1035</v>
      </c>
      <c r="E695" s="17">
        <v>-65.5</v>
      </c>
      <c r="F695" s="17">
        <v>-9.7799999999999994</v>
      </c>
      <c r="G695" s="4"/>
      <c r="H695" s="18">
        <v>5.7875500000000004</v>
      </c>
      <c r="I695" s="18">
        <v>-73.081783000000001</v>
      </c>
      <c r="J695" s="18">
        <v>2513</v>
      </c>
      <c r="K695" s="6">
        <f t="shared" si="114"/>
        <v>44835</v>
      </c>
      <c r="L695" s="6">
        <f t="shared" si="115"/>
        <v>44864</v>
      </c>
      <c r="M695" s="6">
        <f t="shared" si="113"/>
        <v>44849</v>
      </c>
      <c r="N695" s="18">
        <f t="shared" si="108"/>
        <v>2022</v>
      </c>
      <c r="O695" s="18">
        <f t="shared" si="110"/>
        <v>10</v>
      </c>
      <c r="P695" s="29">
        <f t="shared" si="111"/>
        <v>29</v>
      </c>
      <c r="Q695" s="30" t="s">
        <v>37</v>
      </c>
      <c r="R695" s="9"/>
      <c r="S695" s="4" t="s">
        <v>844</v>
      </c>
    </row>
    <row r="696" spans="1:24" s="11" customFormat="1" x14ac:dyDescent="0.3">
      <c r="A696" s="4" t="str">
        <f t="shared" si="109"/>
        <v>Duitama_202211</v>
      </c>
      <c r="B696" s="4" t="s">
        <v>1118</v>
      </c>
      <c r="C696" s="4" t="str">
        <f t="shared" si="112"/>
        <v>DUIT_01_202211</v>
      </c>
      <c r="D696" s="4" t="s">
        <v>1035</v>
      </c>
      <c r="E696" s="17">
        <v>-98.5</v>
      </c>
      <c r="F696" s="17">
        <v>-13.74</v>
      </c>
      <c r="G696" s="4"/>
      <c r="H696" s="18">
        <v>5.7875500000000004</v>
      </c>
      <c r="I696" s="18">
        <v>-73.081783000000001</v>
      </c>
      <c r="J696" s="18">
        <v>2513</v>
      </c>
      <c r="K696" s="6">
        <f t="shared" si="114"/>
        <v>44865</v>
      </c>
      <c r="L696" s="6">
        <f t="shared" si="115"/>
        <v>44894</v>
      </c>
      <c r="M696" s="6">
        <f t="shared" si="113"/>
        <v>44879</v>
      </c>
      <c r="N696" s="18">
        <f t="shared" si="108"/>
        <v>2022</v>
      </c>
      <c r="O696" s="18">
        <f t="shared" si="110"/>
        <v>11</v>
      </c>
      <c r="P696" s="29">
        <f t="shared" si="111"/>
        <v>29</v>
      </c>
      <c r="Q696" s="30" t="s">
        <v>37</v>
      </c>
      <c r="R696" s="9"/>
      <c r="S696" s="4" t="s">
        <v>844</v>
      </c>
      <c r="T696" s="10"/>
      <c r="U696" s="10"/>
      <c r="V696" s="10"/>
      <c r="W696" s="10"/>
      <c r="X696" s="10"/>
    </row>
    <row r="697" spans="1:24" s="11" customFormat="1" x14ac:dyDescent="0.3">
      <c r="A697" s="4" t="str">
        <f t="shared" si="109"/>
        <v>Duitama_202212</v>
      </c>
      <c r="B697" s="4" t="s">
        <v>1119</v>
      </c>
      <c r="C697" s="4" t="str">
        <f t="shared" si="112"/>
        <v>DUIT_01_202212</v>
      </c>
      <c r="D697" s="4" t="s">
        <v>1035</v>
      </c>
      <c r="E697" s="17">
        <v>-20.100000000000001</v>
      </c>
      <c r="F697" s="17">
        <v>-4.0999999999999996</v>
      </c>
      <c r="G697" s="4"/>
      <c r="H697" s="18">
        <v>5.7875500000000004</v>
      </c>
      <c r="I697" s="18">
        <v>-73.081783000000001</v>
      </c>
      <c r="J697" s="18">
        <v>2513</v>
      </c>
      <c r="K697" s="6">
        <f t="shared" si="114"/>
        <v>44895</v>
      </c>
      <c r="L697" s="6">
        <f>K697+31</f>
        <v>44926</v>
      </c>
      <c r="M697" s="6">
        <f t="shared" si="113"/>
        <v>44909</v>
      </c>
      <c r="N697" s="18">
        <f t="shared" si="108"/>
        <v>2022</v>
      </c>
      <c r="O697" s="18">
        <f t="shared" si="110"/>
        <v>12</v>
      </c>
      <c r="P697" s="29">
        <f t="shared" si="111"/>
        <v>31</v>
      </c>
      <c r="Q697" s="30" t="s">
        <v>37</v>
      </c>
      <c r="R697" s="9"/>
      <c r="S697" s="4" t="s">
        <v>844</v>
      </c>
      <c r="T697" s="10"/>
      <c r="U697" s="10"/>
      <c r="V697" s="10"/>
      <c r="W697" s="10"/>
      <c r="X697" s="10"/>
    </row>
    <row r="698" spans="1:24" s="11" customFormat="1" x14ac:dyDescent="0.3">
      <c r="A698" s="4" t="str">
        <f t="shared" si="109"/>
        <v>Duitama_20231</v>
      </c>
      <c r="B698" s="4" t="s">
        <v>1120</v>
      </c>
      <c r="C698" s="4" t="str">
        <f t="shared" si="112"/>
        <v>DUIT_01_20231</v>
      </c>
      <c r="D698" s="4" t="s">
        <v>1035</v>
      </c>
      <c r="E698" s="5">
        <v>-33.9</v>
      </c>
      <c r="F698" s="17">
        <v>-5.54</v>
      </c>
      <c r="G698" s="4"/>
      <c r="H698" s="18">
        <v>5.7875500000000004</v>
      </c>
      <c r="I698" s="18">
        <v>-73.081783000000001</v>
      </c>
      <c r="J698" s="18">
        <v>2513</v>
      </c>
      <c r="K698" s="6">
        <f t="shared" si="114"/>
        <v>44927</v>
      </c>
      <c r="L698" s="6">
        <f>K698+30</f>
        <v>44957</v>
      </c>
      <c r="M698" s="6">
        <f t="shared" si="113"/>
        <v>44941</v>
      </c>
      <c r="N698" s="18">
        <f t="shared" si="108"/>
        <v>2023</v>
      </c>
      <c r="O698" s="18">
        <f t="shared" si="110"/>
        <v>1</v>
      </c>
      <c r="P698" s="29">
        <f t="shared" si="111"/>
        <v>30</v>
      </c>
      <c r="Q698" s="30" t="s">
        <v>37</v>
      </c>
      <c r="R698" s="9"/>
      <c r="S698" s="4" t="s">
        <v>844</v>
      </c>
      <c r="T698" s="10"/>
      <c r="U698" s="10"/>
      <c r="V698" s="10"/>
      <c r="W698" s="10"/>
      <c r="X698" s="10"/>
    </row>
    <row r="699" spans="1:24" s="11" customFormat="1" x14ac:dyDescent="0.3">
      <c r="A699" s="4" t="str">
        <f t="shared" si="109"/>
        <v>Duitama_20232</v>
      </c>
      <c r="B699" s="4" t="s">
        <v>1121</v>
      </c>
      <c r="C699" s="4" t="str">
        <f t="shared" si="112"/>
        <v>DUIT_01_20232</v>
      </c>
      <c r="D699" s="4" t="s">
        <v>1035</v>
      </c>
      <c r="E699" s="5">
        <v>-23.1</v>
      </c>
      <c r="F699" s="17">
        <v>-4.3899999999999997</v>
      </c>
      <c r="G699" s="4"/>
      <c r="H699" s="18">
        <v>5.7875500000000004</v>
      </c>
      <c r="I699" s="18">
        <v>-73.081783000000001</v>
      </c>
      <c r="J699" s="18">
        <v>2513</v>
      </c>
      <c r="K699" s="6">
        <f t="shared" si="114"/>
        <v>44958</v>
      </c>
      <c r="L699" s="6">
        <f>K699+28</f>
        <v>44986</v>
      </c>
      <c r="M699" s="6">
        <f t="shared" si="113"/>
        <v>44972</v>
      </c>
      <c r="N699" s="18">
        <f t="shared" si="108"/>
        <v>2023</v>
      </c>
      <c r="O699" s="18">
        <f t="shared" si="110"/>
        <v>2</v>
      </c>
      <c r="P699" s="29">
        <f t="shared" si="111"/>
        <v>28</v>
      </c>
      <c r="Q699" s="30" t="s">
        <v>37</v>
      </c>
      <c r="R699" s="9"/>
      <c r="S699" s="4" t="s">
        <v>844</v>
      </c>
      <c r="T699" s="10"/>
      <c r="U699" s="10"/>
      <c r="V699" s="10"/>
      <c r="W699" s="10"/>
      <c r="X699" s="10"/>
    </row>
    <row r="700" spans="1:24" s="11" customFormat="1" x14ac:dyDescent="0.3">
      <c r="A700" s="4" t="str">
        <f t="shared" si="109"/>
        <v>Duitama_20233</v>
      </c>
      <c r="B700" s="4" t="s">
        <v>1122</v>
      </c>
      <c r="C700" s="4" t="str">
        <f t="shared" si="112"/>
        <v>DUIT_01_20233</v>
      </c>
      <c r="D700" s="4" t="s">
        <v>1035</v>
      </c>
      <c r="E700" s="5">
        <v>-25.1</v>
      </c>
      <c r="F700" s="17">
        <v>-4.6399999999999997</v>
      </c>
      <c r="G700" s="4"/>
      <c r="H700" s="18">
        <v>5.7875500000000004</v>
      </c>
      <c r="I700" s="18">
        <v>-73.081783000000001</v>
      </c>
      <c r="J700" s="18">
        <v>2513</v>
      </c>
      <c r="K700" s="6">
        <f t="shared" si="114"/>
        <v>44987</v>
      </c>
      <c r="L700" s="6">
        <f t="shared" si="115"/>
        <v>45016</v>
      </c>
      <c r="M700" s="6">
        <f t="shared" si="113"/>
        <v>45001</v>
      </c>
      <c r="N700" s="18">
        <f t="shared" si="108"/>
        <v>2023</v>
      </c>
      <c r="O700" s="18">
        <f t="shared" si="110"/>
        <v>3</v>
      </c>
      <c r="P700" s="29">
        <f t="shared" si="111"/>
        <v>29</v>
      </c>
      <c r="Q700" s="30" t="s">
        <v>37</v>
      </c>
      <c r="R700" s="9"/>
      <c r="S700" s="4" t="s">
        <v>844</v>
      </c>
      <c r="T700" s="10"/>
      <c r="U700" s="10"/>
      <c r="V700" s="10"/>
      <c r="W700" s="10"/>
      <c r="X700" s="10"/>
    </row>
    <row r="701" spans="1:24" s="11" customFormat="1" x14ac:dyDescent="0.3">
      <c r="A701" s="4" t="str">
        <f t="shared" si="109"/>
        <v>Duitama_20234</v>
      </c>
      <c r="B701" s="4" t="s">
        <v>1123</v>
      </c>
      <c r="C701" s="4" t="str">
        <f t="shared" si="112"/>
        <v>DUIT_01_20234</v>
      </c>
      <c r="D701" s="4" t="s">
        <v>1035</v>
      </c>
      <c r="E701" s="5">
        <v>-60.6</v>
      </c>
      <c r="F701" s="17">
        <v>-8.77</v>
      </c>
      <c r="G701" s="4"/>
      <c r="H701" s="18">
        <v>5.7875500000000004</v>
      </c>
      <c r="I701" s="18">
        <v>-73.081783000000001</v>
      </c>
      <c r="J701" s="18">
        <v>2513</v>
      </c>
      <c r="K701" s="6">
        <f t="shared" si="114"/>
        <v>45017</v>
      </c>
      <c r="L701" s="6">
        <f t="shared" si="115"/>
        <v>45046</v>
      </c>
      <c r="M701" s="6">
        <f t="shared" si="113"/>
        <v>45031</v>
      </c>
      <c r="N701" s="18">
        <f t="shared" si="108"/>
        <v>2023</v>
      </c>
      <c r="O701" s="18">
        <f t="shared" si="110"/>
        <v>4</v>
      </c>
      <c r="P701" s="29">
        <f t="shared" si="111"/>
        <v>29</v>
      </c>
      <c r="Q701" s="30" t="s">
        <v>37</v>
      </c>
      <c r="R701" s="9"/>
      <c r="S701" s="4" t="s">
        <v>844</v>
      </c>
      <c r="T701" s="10"/>
      <c r="U701" s="10"/>
      <c r="V701" s="10"/>
      <c r="W701" s="10"/>
      <c r="X701" s="10"/>
    </row>
    <row r="702" spans="1:24" s="11" customFormat="1" x14ac:dyDescent="0.3">
      <c r="A702" s="4" t="str">
        <f t="shared" si="109"/>
        <v>Duitama_20235</v>
      </c>
      <c r="B702" s="4" t="s">
        <v>1124</v>
      </c>
      <c r="C702" s="4" t="str">
        <f t="shared" si="112"/>
        <v>DUIT_01_20235</v>
      </c>
      <c r="D702" s="4" t="s">
        <v>1035</v>
      </c>
      <c r="E702" s="17">
        <v>-130.30000000000001</v>
      </c>
      <c r="F702" s="17">
        <v>-17.350000000000001</v>
      </c>
      <c r="G702" s="4"/>
      <c r="H702" s="18">
        <v>5.7875500000000004</v>
      </c>
      <c r="I702" s="18">
        <v>-73.081783000000001</v>
      </c>
      <c r="J702" s="18">
        <v>2513</v>
      </c>
      <c r="K702" s="6">
        <f t="shared" si="114"/>
        <v>45047</v>
      </c>
      <c r="L702" s="6">
        <f>K702+30</f>
        <v>45077</v>
      </c>
      <c r="M702" s="6">
        <f t="shared" si="113"/>
        <v>45061</v>
      </c>
      <c r="N702" s="18">
        <f t="shared" si="108"/>
        <v>2023</v>
      </c>
      <c r="O702" s="18">
        <f t="shared" si="110"/>
        <v>5</v>
      </c>
      <c r="P702" s="29">
        <f t="shared" si="111"/>
        <v>30</v>
      </c>
      <c r="Q702" s="30" t="s">
        <v>37</v>
      </c>
      <c r="R702" s="9"/>
      <c r="S702" s="4" t="s">
        <v>844</v>
      </c>
      <c r="T702" s="10"/>
      <c r="U702" s="10"/>
      <c r="V702" s="10"/>
      <c r="W702" s="10"/>
      <c r="X702" s="10"/>
    </row>
    <row r="703" spans="1:24" s="11" customFormat="1" x14ac:dyDescent="0.3">
      <c r="A703" s="4" t="str">
        <f t="shared" si="109"/>
        <v>Duitama_20236</v>
      </c>
      <c r="B703" s="4" t="s">
        <v>1125</v>
      </c>
      <c r="C703" s="4" t="str">
        <f>"DUIT_01_"&amp;YEAR(M703)&amp;""&amp;MONTH(M703)</f>
        <v>DUIT_01_20236</v>
      </c>
      <c r="D703" s="4" t="s">
        <v>1035</v>
      </c>
      <c r="E703" s="17">
        <v>-81.7</v>
      </c>
      <c r="F703" s="17">
        <v>-11.26</v>
      </c>
      <c r="G703" s="4"/>
      <c r="H703" s="18">
        <v>5.7875500000000004</v>
      </c>
      <c r="I703" s="18">
        <v>-73.081783000000001</v>
      </c>
      <c r="J703" s="18">
        <v>2513</v>
      </c>
      <c r="K703" s="6">
        <f>L702+1</f>
        <v>45078</v>
      </c>
      <c r="L703" s="6">
        <f>K703+29</f>
        <v>45107</v>
      </c>
      <c r="M703" s="6">
        <f>K703+14</f>
        <v>45092</v>
      </c>
      <c r="N703" s="18">
        <f>YEAR(M703)</f>
        <v>2023</v>
      </c>
      <c r="O703" s="18">
        <f>(MONTH(M703))</f>
        <v>6</v>
      </c>
      <c r="P703" s="29">
        <f>L703-K703</f>
        <v>29</v>
      </c>
      <c r="Q703" s="12">
        <v>45.6</v>
      </c>
      <c r="R703" s="9"/>
      <c r="S703" s="4" t="s">
        <v>844</v>
      </c>
      <c r="T703" s="10"/>
      <c r="U703" s="10"/>
      <c r="V703" s="10"/>
      <c r="W703" s="10"/>
      <c r="X703" s="10"/>
    </row>
    <row r="704" spans="1:24" s="11" customFormat="1" x14ac:dyDescent="0.3">
      <c r="A704" s="4" t="str">
        <f t="shared" si="109"/>
        <v>Duitama_20237</v>
      </c>
      <c r="B704" s="4" t="s">
        <v>1126</v>
      </c>
      <c r="C704" s="4" t="str">
        <f>"DUIT_01_"&amp;YEAR(M704)&amp;""&amp;MONTH(M704)</f>
        <v>DUIT_01_20237</v>
      </c>
      <c r="D704" s="4" t="s">
        <v>1035</v>
      </c>
      <c r="E704" s="17">
        <v>-74.5</v>
      </c>
      <c r="F704" s="17">
        <v>-10.15</v>
      </c>
      <c r="G704" s="4"/>
      <c r="H704" s="18">
        <v>5.7875500000000004</v>
      </c>
      <c r="I704" s="18">
        <v>-73.081783000000001</v>
      </c>
      <c r="J704" s="18">
        <v>2513</v>
      </c>
      <c r="K704" s="6">
        <f>L703+1</f>
        <v>45108</v>
      </c>
      <c r="L704" s="6">
        <f>K704+30</f>
        <v>45138</v>
      </c>
      <c r="M704" s="6">
        <f>K704+14</f>
        <v>45122</v>
      </c>
      <c r="N704" s="18">
        <f>YEAR(M704)</f>
        <v>2023</v>
      </c>
      <c r="O704" s="18">
        <f>(MONTH(M704))</f>
        <v>7</v>
      </c>
      <c r="P704" s="29">
        <f>L704-K704</f>
        <v>30</v>
      </c>
      <c r="Q704" s="12">
        <v>28</v>
      </c>
      <c r="R704" s="9"/>
      <c r="S704" s="4" t="s">
        <v>844</v>
      </c>
      <c r="T704" s="10"/>
      <c r="U704" s="10"/>
      <c r="V704" s="10"/>
      <c r="W704" s="10"/>
      <c r="X704" s="10"/>
    </row>
    <row r="705" spans="1:24" s="11" customFormat="1" x14ac:dyDescent="0.3">
      <c r="A705" s="4" t="str">
        <f t="shared" si="109"/>
        <v>Duitama_20238</v>
      </c>
      <c r="B705" s="4" t="s">
        <v>1127</v>
      </c>
      <c r="C705" s="4" t="str">
        <f>"DUIT_01_"&amp;YEAR(M705)&amp;""&amp;MONTH(M705)</f>
        <v>DUIT_01_20238</v>
      </c>
      <c r="D705" s="4" t="s">
        <v>1035</v>
      </c>
      <c r="E705" s="17">
        <v>-52.5</v>
      </c>
      <c r="F705" s="17">
        <v>-7.8</v>
      </c>
      <c r="G705" s="4"/>
      <c r="H705" s="18">
        <v>5.7875500000000004</v>
      </c>
      <c r="I705" s="18">
        <v>-73.081783000000001</v>
      </c>
      <c r="J705" s="18">
        <v>2513</v>
      </c>
      <c r="K705" s="6">
        <f>L704+1</f>
        <v>45139</v>
      </c>
      <c r="L705" s="6">
        <f>K705+30</f>
        <v>45169</v>
      </c>
      <c r="M705" s="6">
        <f>K705+14</f>
        <v>45153</v>
      </c>
      <c r="N705" s="18">
        <f>YEAR(M705)</f>
        <v>2023</v>
      </c>
      <c r="O705" s="18">
        <f>(MONTH(M705))</f>
        <v>8</v>
      </c>
      <c r="P705" s="29">
        <f>L705-K705</f>
        <v>30</v>
      </c>
      <c r="Q705" s="12">
        <v>29.5</v>
      </c>
      <c r="R705" s="9"/>
      <c r="S705" s="4" t="s">
        <v>844</v>
      </c>
      <c r="T705" s="10"/>
      <c r="U705" s="10"/>
      <c r="V705" s="10"/>
      <c r="W705" s="10"/>
      <c r="X705" s="10"/>
    </row>
    <row r="706" spans="1:24" s="11" customFormat="1" x14ac:dyDescent="0.3">
      <c r="A706" s="4" t="str">
        <f t="shared" si="109"/>
        <v>Duitama_20239</v>
      </c>
      <c r="B706" s="4" t="s">
        <v>1128</v>
      </c>
      <c r="C706" s="4" t="str">
        <f>"DUIT_01_"&amp;YEAR(M706)&amp;""&amp;MONTH(M706)</f>
        <v>DUIT_01_20239</v>
      </c>
      <c r="D706" s="4" t="s">
        <v>1035</v>
      </c>
      <c r="E706" s="17">
        <v>-3.5</v>
      </c>
      <c r="F706" s="17">
        <v>0.94</v>
      </c>
      <c r="G706" s="4"/>
      <c r="H706" s="18">
        <v>5.7875500000000004</v>
      </c>
      <c r="I706" s="18">
        <v>-73.081783000000001</v>
      </c>
      <c r="J706" s="18">
        <v>2513</v>
      </c>
      <c r="K706" s="6">
        <f>L705+1</f>
        <v>45170</v>
      </c>
      <c r="L706" s="6">
        <f>K706+29</f>
        <v>45199</v>
      </c>
      <c r="M706" s="6">
        <f>K706+14</f>
        <v>45184</v>
      </c>
      <c r="N706" s="18">
        <f>YEAR(M706)</f>
        <v>2023</v>
      </c>
      <c r="O706" s="18">
        <f>(MONTH(M706))</f>
        <v>9</v>
      </c>
      <c r="P706" s="29">
        <f>L706-K706</f>
        <v>29</v>
      </c>
      <c r="Q706" s="12">
        <v>6.5</v>
      </c>
      <c r="R706" s="9"/>
      <c r="S706" s="4" t="s">
        <v>844</v>
      </c>
      <c r="T706" s="10"/>
      <c r="U706" s="10"/>
      <c r="V706" s="10"/>
      <c r="W706" s="10"/>
      <c r="X706" s="10"/>
    </row>
    <row r="707" spans="1:24" s="11" customFormat="1" x14ac:dyDescent="0.3">
      <c r="A707" s="4" t="str">
        <f t="shared" si="109"/>
        <v>Duitama_202310</v>
      </c>
      <c r="B707" s="4" t="s">
        <v>1129</v>
      </c>
      <c r="C707" s="4" t="str">
        <f>"DUIT_01_"&amp;YEAR(M707)&amp;""&amp;MONTH(M707)</f>
        <v>DUIT_01_202310</v>
      </c>
      <c r="D707" s="4" t="s">
        <v>1035</v>
      </c>
      <c r="E707" s="17">
        <v>-23.9</v>
      </c>
      <c r="F707" s="17">
        <v>-3.54</v>
      </c>
      <c r="G707" s="4"/>
      <c r="H707" s="18">
        <v>5.7875500000000004</v>
      </c>
      <c r="I707" s="18">
        <v>-73.081783000000001</v>
      </c>
      <c r="J707" s="18">
        <v>2513</v>
      </c>
      <c r="K707" s="6">
        <f>L706+1</f>
        <v>45200</v>
      </c>
      <c r="L707" s="6">
        <f>K707+30</f>
        <v>45230</v>
      </c>
      <c r="M707" s="6">
        <f>K707+14</f>
        <v>45214</v>
      </c>
      <c r="N707" s="18">
        <f>YEAR(M707)</f>
        <v>2023</v>
      </c>
      <c r="O707" s="18">
        <f>(MONTH(M707))</f>
        <v>10</v>
      </c>
      <c r="P707" s="29">
        <f>L707-K707</f>
        <v>30</v>
      </c>
      <c r="Q707" s="12">
        <v>47.5</v>
      </c>
      <c r="R707" s="9"/>
      <c r="S707" s="4" t="s">
        <v>844</v>
      </c>
      <c r="T707" s="10"/>
      <c r="U707" s="10"/>
      <c r="V707" s="10"/>
      <c r="W707" s="10"/>
      <c r="X707" s="10"/>
    </row>
    <row r="708" spans="1:24" s="11" customFormat="1" x14ac:dyDescent="0.3">
      <c r="A708" s="4" t="str">
        <f t="shared" si="109"/>
        <v>Duitama_202311</v>
      </c>
      <c r="B708" s="25" t="s">
        <v>881</v>
      </c>
      <c r="C708" s="4" t="str">
        <f t="shared" ref="C708:C718" si="116">"DUIT_01_"&amp;YEAR(M708)&amp;""&amp;MONTH(M708)</f>
        <v>DUIT_01_202311</v>
      </c>
      <c r="D708" s="4" t="s">
        <v>1035</v>
      </c>
      <c r="E708" s="17"/>
      <c r="F708" s="17"/>
      <c r="G708" s="4"/>
      <c r="H708" s="18">
        <v>5.7875500000000004</v>
      </c>
      <c r="I708" s="18">
        <v>-73.081783000000001</v>
      </c>
      <c r="J708" s="18">
        <v>2513</v>
      </c>
      <c r="K708" s="6">
        <f t="shared" ref="K708:K718" si="117">L707+1</f>
        <v>45231</v>
      </c>
      <c r="L708" s="6">
        <f>K708+29</f>
        <v>45260</v>
      </c>
      <c r="M708" s="6">
        <f t="shared" ref="M708:M718" si="118">K708+14</f>
        <v>45245</v>
      </c>
      <c r="N708" s="18">
        <f t="shared" ref="N708:N718" si="119">YEAR(M708)</f>
        <v>2023</v>
      </c>
      <c r="O708" s="18">
        <f t="shared" ref="O708:O716" si="120">(MONTH(M708))</f>
        <v>11</v>
      </c>
      <c r="P708" s="29">
        <f t="shared" ref="P708:P716" si="121">L708-K708</f>
        <v>29</v>
      </c>
      <c r="Q708" s="12"/>
      <c r="R708" s="9" t="s">
        <v>1130</v>
      </c>
      <c r="S708" s="4"/>
      <c r="T708" s="10"/>
      <c r="U708" s="10"/>
      <c r="V708" s="10"/>
      <c r="W708" s="10"/>
      <c r="X708" s="10"/>
    </row>
    <row r="709" spans="1:24" s="11" customFormat="1" x14ac:dyDescent="0.3">
      <c r="A709" s="4" t="str">
        <f t="shared" si="109"/>
        <v>Duitama_202312</v>
      </c>
      <c r="B709" s="4" t="s">
        <v>1131</v>
      </c>
      <c r="C709" s="4" t="str">
        <f t="shared" si="116"/>
        <v>DUIT_01_202312</v>
      </c>
      <c r="D709" s="4" t="s">
        <v>1035</v>
      </c>
      <c r="E709" s="17">
        <v>-31.6</v>
      </c>
      <c r="F709" s="17">
        <v>-4.29</v>
      </c>
      <c r="G709" s="4"/>
      <c r="H709" s="18">
        <v>5.7875500000000004</v>
      </c>
      <c r="I709" s="18">
        <v>-73.081783000000001</v>
      </c>
      <c r="J709" s="18">
        <v>2513</v>
      </c>
      <c r="K709" s="6">
        <f t="shared" si="117"/>
        <v>45261</v>
      </c>
      <c r="L709" s="6">
        <f>K709+30</f>
        <v>45291</v>
      </c>
      <c r="M709" s="6">
        <f t="shared" si="118"/>
        <v>45275</v>
      </c>
      <c r="N709" s="18">
        <f t="shared" si="119"/>
        <v>2023</v>
      </c>
      <c r="O709" s="18">
        <f t="shared" si="120"/>
        <v>12</v>
      </c>
      <c r="P709" s="29">
        <f t="shared" si="121"/>
        <v>30</v>
      </c>
      <c r="Q709" s="12">
        <v>24.4</v>
      </c>
      <c r="R709" s="9" t="s">
        <v>1132</v>
      </c>
      <c r="S709" s="4"/>
      <c r="T709" s="10"/>
      <c r="U709" s="10"/>
      <c r="V709" s="10"/>
      <c r="W709" s="10"/>
      <c r="X709" s="10"/>
    </row>
    <row r="710" spans="1:24" s="11" customFormat="1" x14ac:dyDescent="0.3">
      <c r="A710" s="4" t="str">
        <f t="shared" si="109"/>
        <v>Duitama_20241</v>
      </c>
      <c r="B710" s="25" t="s">
        <v>881</v>
      </c>
      <c r="C710" s="4" t="str">
        <f t="shared" si="116"/>
        <v>DUIT_01_20241</v>
      </c>
      <c r="D710" s="4" t="s">
        <v>1035</v>
      </c>
      <c r="E710" s="17"/>
      <c r="F710" s="17"/>
      <c r="G710" s="4"/>
      <c r="H710" s="18">
        <v>5.7875500000000004</v>
      </c>
      <c r="I710" s="18">
        <v>-73.081783000000001</v>
      </c>
      <c r="J710" s="18">
        <v>2513</v>
      </c>
      <c r="K710" s="6">
        <f t="shared" si="117"/>
        <v>45292</v>
      </c>
      <c r="L710" s="6">
        <f>K710+30</f>
        <v>45322</v>
      </c>
      <c r="M710" s="6">
        <f t="shared" si="118"/>
        <v>45306</v>
      </c>
      <c r="N710" s="18">
        <f t="shared" si="119"/>
        <v>2024</v>
      </c>
      <c r="O710" s="18">
        <f t="shared" si="120"/>
        <v>1</v>
      </c>
      <c r="P710" s="29">
        <f t="shared" si="121"/>
        <v>30</v>
      </c>
      <c r="Q710" s="12" t="s">
        <v>912</v>
      </c>
      <c r="R710" s="9" t="s">
        <v>912</v>
      </c>
      <c r="S710" s="4"/>
      <c r="T710" s="10"/>
      <c r="U710" s="10"/>
      <c r="V710" s="10"/>
      <c r="W710" s="10"/>
      <c r="X710" s="10"/>
    </row>
    <row r="711" spans="1:24" s="11" customFormat="1" x14ac:dyDescent="0.3">
      <c r="A711" s="4" t="str">
        <f t="shared" si="109"/>
        <v>Duitama_20242</v>
      </c>
      <c r="B711" s="25" t="s">
        <v>881</v>
      </c>
      <c r="C711" s="4" t="str">
        <f t="shared" si="116"/>
        <v>DUIT_01_20242</v>
      </c>
      <c r="D711" s="4" t="s">
        <v>1035</v>
      </c>
      <c r="E711" s="17"/>
      <c r="F711" s="17"/>
      <c r="G711" s="4"/>
      <c r="H711" s="18">
        <v>5.7875500000000004</v>
      </c>
      <c r="I711" s="18">
        <v>-73.081783000000001</v>
      </c>
      <c r="J711" s="18">
        <v>2513</v>
      </c>
      <c r="K711" s="6">
        <f t="shared" si="117"/>
        <v>45323</v>
      </c>
      <c r="L711" s="6">
        <f>K711+28</f>
        <v>45351</v>
      </c>
      <c r="M711" s="6">
        <f t="shared" si="118"/>
        <v>45337</v>
      </c>
      <c r="N711" s="18">
        <f t="shared" si="119"/>
        <v>2024</v>
      </c>
      <c r="O711" s="18">
        <f t="shared" si="120"/>
        <v>2</v>
      </c>
      <c r="P711" s="29">
        <f t="shared" si="121"/>
        <v>28</v>
      </c>
      <c r="Q711" s="12" t="s">
        <v>881</v>
      </c>
      <c r="R711" s="9" t="s">
        <v>1025</v>
      </c>
      <c r="S711" s="4"/>
      <c r="T711" s="10"/>
      <c r="U711" s="10"/>
      <c r="V711" s="10"/>
      <c r="W711" s="10"/>
      <c r="X711" s="10"/>
    </row>
    <row r="712" spans="1:24" s="11" customFormat="1" x14ac:dyDescent="0.3">
      <c r="A712" s="4" t="str">
        <f t="shared" si="109"/>
        <v>Duitama_20243</v>
      </c>
      <c r="B712" s="25" t="s">
        <v>881</v>
      </c>
      <c r="C712" s="4" t="str">
        <f t="shared" si="116"/>
        <v>DUIT_01_20243</v>
      </c>
      <c r="D712" s="4" t="s">
        <v>1035</v>
      </c>
      <c r="E712" s="17"/>
      <c r="F712" s="17"/>
      <c r="G712" s="4"/>
      <c r="H712" s="18">
        <v>5.7875500000000004</v>
      </c>
      <c r="I712" s="18">
        <v>-73.081783000000001</v>
      </c>
      <c r="J712" s="18">
        <v>2513</v>
      </c>
      <c r="K712" s="6">
        <f t="shared" si="117"/>
        <v>45352</v>
      </c>
      <c r="L712" s="6">
        <f>K712+30</f>
        <v>45382</v>
      </c>
      <c r="M712" s="6">
        <f t="shared" si="118"/>
        <v>45366</v>
      </c>
      <c r="N712" s="18">
        <f t="shared" si="119"/>
        <v>2024</v>
      </c>
      <c r="O712" s="18">
        <f t="shared" si="120"/>
        <v>3</v>
      </c>
      <c r="P712" s="29">
        <f t="shared" si="121"/>
        <v>30</v>
      </c>
      <c r="Q712" s="12" t="s">
        <v>881</v>
      </c>
      <c r="R712" s="9" t="s">
        <v>1025</v>
      </c>
      <c r="S712" s="4"/>
      <c r="T712" s="10"/>
      <c r="U712" s="10"/>
      <c r="V712" s="10"/>
      <c r="W712" s="10"/>
      <c r="X712" s="10"/>
    </row>
    <row r="713" spans="1:24" s="11" customFormat="1" x14ac:dyDescent="0.3">
      <c r="A713" s="4" t="str">
        <f t="shared" si="109"/>
        <v>Duitama_20244</v>
      </c>
      <c r="B713" s="25" t="s">
        <v>881</v>
      </c>
      <c r="C713" s="4" t="str">
        <f t="shared" si="116"/>
        <v>DUIT_01_20244</v>
      </c>
      <c r="D713" s="4" t="s">
        <v>1035</v>
      </c>
      <c r="E713" s="17"/>
      <c r="F713" s="17"/>
      <c r="G713" s="4"/>
      <c r="H713" s="18">
        <v>5.7875500000000004</v>
      </c>
      <c r="I713" s="18">
        <v>-73.081783000000001</v>
      </c>
      <c r="J713" s="18">
        <v>2513</v>
      </c>
      <c r="K713" s="6">
        <f t="shared" si="117"/>
        <v>45383</v>
      </c>
      <c r="L713" s="6">
        <f>K713+29</f>
        <v>45412</v>
      </c>
      <c r="M713" s="6">
        <f t="shared" si="118"/>
        <v>45397</v>
      </c>
      <c r="N713" s="18">
        <f t="shared" si="119"/>
        <v>2024</v>
      </c>
      <c r="O713" s="18">
        <f t="shared" si="120"/>
        <v>4</v>
      </c>
      <c r="P713" s="29">
        <f t="shared" si="121"/>
        <v>29</v>
      </c>
      <c r="Q713" s="12" t="s">
        <v>881</v>
      </c>
      <c r="R713" s="9" t="s">
        <v>1025</v>
      </c>
      <c r="S713" s="4"/>
      <c r="T713" s="10"/>
      <c r="U713" s="10"/>
      <c r="V713" s="10"/>
      <c r="W713" s="10"/>
      <c r="X713" s="10"/>
    </row>
    <row r="714" spans="1:24" s="11" customFormat="1" x14ac:dyDescent="0.3">
      <c r="A714" s="4" t="str">
        <f t="shared" ref="A714:A718" si="122">D714&amp;"_"&amp;YEAR(M714)&amp;MONTH(M714)</f>
        <v>Duitama_20245</v>
      </c>
      <c r="B714" s="4" t="s">
        <v>1133</v>
      </c>
      <c r="C714" s="4" t="str">
        <f t="shared" si="116"/>
        <v>DUIT_01_20245</v>
      </c>
      <c r="D714" s="4" t="s">
        <v>1035</v>
      </c>
      <c r="E714" s="5">
        <v>-99.3</v>
      </c>
      <c r="F714" s="5">
        <v>-12.98</v>
      </c>
      <c r="G714" s="4"/>
      <c r="H714" s="18">
        <v>5.7875500000000004</v>
      </c>
      <c r="I714" s="18">
        <v>-73.081783000000001</v>
      </c>
      <c r="J714" s="18">
        <v>2513</v>
      </c>
      <c r="K714" s="6">
        <f t="shared" si="117"/>
        <v>45413</v>
      </c>
      <c r="L714" s="6">
        <f>K714+30</f>
        <v>45443</v>
      </c>
      <c r="M714" s="6">
        <f t="shared" si="118"/>
        <v>45427</v>
      </c>
      <c r="N714" s="18">
        <f t="shared" si="119"/>
        <v>2024</v>
      </c>
      <c r="O714" s="18">
        <f t="shared" si="120"/>
        <v>5</v>
      </c>
      <c r="P714" s="29">
        <f t="shared" si="121"/>
        <v>30</v>
      </c>
      <c r="Q714" s="12">
        <v>87.2</v>
      </c>
      <c r="R714" s="9" t="s">
        <v>1132</v>
      </c>
      <c r="S714" s="4"/>
      <c r="T714" s="10"/>
      <c r="U714" s="10"/>
      <c r="V714" s="10"/>
      <c r="W714" s="10"/>
      <c r="X714" s="10"/>
    </row>
    <row r="715" spans="1:24" s="11" customFormat="1" x14ac:dyDescent="0.3">
      <c r="A715" s="4" t="str">
        <f t="shared" si="122"/>
        <v>Duitama_20246</v>
      </c>
      <c r="B715" s="4" t="s">
        <v>1134</v>
      </c>
      <c r="C715" s="4" t="str">
        <f t="shared" si="116"/>
        <v>DUIT_01_20246</v>
      </c>
      <c r="D715" s="4" t="s">
        <v>1035</v>
      </c>
      <c r="E715" s="5">
        <v>-127.3</v>
      </c>
      <c r="F715" s="5">
        <v>-15.18</v>
      </c>
      <c r="G715" s="4"/>
      <c r="H715" s="18">
        <v>5.7875500000000004</v>
      </c>
      <c r="I715" s="18">
        <v>-73.081783000000001</v>
      </c>
      <c r="J715" s="18">
        <v>2513</v>
      </c>
      <c r="K715" s="6">
        <f t="shared" si="117"/>
        <v>45444</v>
      </c>
      <c r="L715" s="6">
        <f>K715+29</f>
        <v>45473</v>
      </c>
      <c r="M715" s="6">
        <f t="shared" si="118"/>
        <v>45458</v>
      </c>
      <c r="N715" s="18">
        <f t="shared" si="119"/>
        <v>2024</v>
      </c>
      <c r="O715" s="18">
        <f t="shared" si="120"/>
        <v>6</v>
      </c>
      <c r="P715" s="29">
        <f t="shared" si="121"/>
        <v>29</v>
      </c>
      <c r="Q715" s="12">
        <v>92.5</v>
      </c>
      <c r="R715" s="9" t="s">
        <v>1132</v>
      </c>
      <c r="S715" s="4"/>
      <c r="T715" s="10"/>
      <c r="U715" s="10"/>
      <c r="V715" s="10"/>
      <c r="W715" s="10"/>
      <c r="X715" s="10"/>
    </row>
    <row r="716" spans="1:24" s="11" customFormat="1" x14ac:dyDescent="0.3">
      <c r="A716" s="4" t="str">
        <f t="shared" si="122"/>
        <v>Duitama_20247</v>
      </c>
      <c r="B716" s="25" t="s">
        <v>881</v>
      </c>
      <c r="C716" s="4" t="str">
        <f t="shared" si="116"/>
        <v>DUIT_01_20247</v>
      </c>
      <c r="D716" s="4" t="s">
        <v>1035</v>
      </c>
      <c r="E716" s="5"/>
      <c r="F716" s="5"/>
      <c r="G716" s="4"/>
      <c r="H716" s="18">
        <v>5.7875500000000004</v>
      </c>
      <c r="I716" s="18">
        <v>-73.081783000000001</v>
      </c>
      <c r="J716" s="18">
        <v>2513</v>
      </c>
      <c r="K716" s="6">
        <f t="shared" si="117"/>
        <v>45474</v>
      </c>
      <c r="L716" s="6">
        <f>K716+30</f>
        <v>45504</v>
      </c>
      <c r="M716" s="6">
        <f t="shared" si="118"/>
        <v>45488</v>
      </c>
      <c r="N716" s="18">
        <f t="shared" si="119"/>
        <v>2024</v>
      </c>
      <c r="O716" s="18">
        <f t="shared" si="120"/>
        <v>7</v>
      </c>
      <c r="P716" s="29">
        <f t="shared" si="121"/>
        <v>30</v>
      </c>
      <c r="Q716" s="12"/>
      <c r="R716" s="9" t="s">
        <v>1025</v>
      </c>
      <c r="S716" s="4"/>
      <c r="T716" s="10"/>
      <c r="U716" s="10"/>
      <c r="V716" s="10"/>
      <c r="W716" s="10"/>
      <c r="X716" s="10"/>
    </row>
    <row r="717" spans="1:24" s="11" customFormat="1" x14ac:dyDescent="0.3">
      <c r="A717" s="4" t="str">
        <f t="shared" si="122"/>
        <v>Duitama_20248</v>
      </c>
      <c r="B717" s="25" t="s">
        <v>881</v>
      </c>
      <c r="C717" s="4" t="str">
        <f t="shared" si="116"/>
        <v>DUIT_01_20248</v>
      </c>
      <c r="D717" s="4" t="s">
        <v>1035</v>
      </c>
      <c r="E717" s="5"/>
      <c r="F717" s="5"/>
      <c r="G717" s="4"/>
      <c r="H717" s="18">
        <v>5.7875500000000004</v>
      </c>
      <c r="I717" s="18">
        <v>-73.081783000000001</v>
      </c>
      <c r="J717" s="18">
        <v>2513</v>
      </c>
      <c r="K717" s="6">
        <f t="shared" si="117"/>
        <v>45505</v>
      </c>
      <c r="L717" s="6">
        <f>K717+30</f>
        <v>45535</v>
      </c>
      <c r="M717" s="6">
        <f t="shared" si="118"/>
        <v>45519</v>
      </c>
      <c r="N717" s="18">
        <f t="shared" si="119"/>
        <v>2024</v>
      </c>
      <c r="O717" s="18">
        <f>(MONTH(M717))</f>
        <v>8</v>
      </c>
      <c r="P717" s="29">
        <f>L717-K717</f>
        <v>30</v>
      </c>
      <c r="Q717" s="12"/>
      <c r="R717" s="9" t="s">
        <v>1025</v>
      </c>
      <c r="S717" s="4"/>
      <c r="T717" s="10"/>
      <c r="U717" s="10"/>
      <c r="V717" s="10"/>
      <c r="W717" s="10"/>
      <c r="X717" s="10"/>
    </row>
    <row r="718" spans="1:24" s="11" customFormat="1" x14ac:dyDescent="0.3">
      <c r="A718" s="4" t="str">
        <f t="shared" si="122"/>
        <v>Duitama_20249</v>
      </c>
      <c r="B718" s="25" t="s">
        <v>881</v>
      </c>
      <c r="C718" s="4" t="str">
        <f t="shared" si="116"/>
        <v>DUIT_01_20249</v>
      </c>
      <c r="D718" s="4" t="s">
        <v>1035</v>
      </c>
      <c r="E718" s="5"/>
      <c r="F718" s="5"/>
      <c r="G718" s="4"/>
      <c r="H718" s="18">
        <v>5.7875500000000004</v>
      </c>
      <c r="I718" s="18">
        <v>-73.081783000000001</v>
      </c>
      <c r="J718" s="18">
        <v>2513</v>
      </c>
      <c r="K718" s="6">
        <f t="shared" si="117"/>
        <v>45536</v>
      </c>
      <c r="L718" s="6">
        <f>K718+29</f>
        <v>45565</v>
      </c>
      <c r="M718" s="6">
        <f t="shared" si="118"/>
        <v>45550</v>
      </c>
      <c r="N718" s="18">
        <f t="shared" si="119"/>
        <v>2024</v>
      </c>
      <c r="O718" s="18">
        <f>(MONTH(M718))</f>
        <v>9</v>
      </c>
      <c r="P718" s="29">
        <f>L718-K718</f>
        <v>29</v>
      </c>
      <c r="Q718" s="12"/>
      <c r="R718" s="9" t="s">
        <v>1025</v>
      </c>
      <c r="S718" s="4"/>
      <c r="T718" s="10"/>
      <c r="U718" s="10"/>
      <c r="V718" s="10"/>
      <c r="W718" s="10"/>
      <c r="X718" s="10"/>
    </row>
    <row r="719" spans="1:24" s="11" customFormat="1" x14ac:dyDescent="0.3">
      <c r="A719" s="4"/>
      <c r="B719" s="4"/>
      <c r="C719" s="52"/>
      <c r="D719" s="4"/>
      <c r="E719" s="5"/>
      <c r="F719" s="5"/>
      <c r="G719" s="4"/>
      <c r="H719" s="4"/>
      <c r="I719" s="4"/>
      <c r="J719" s="4"/>
      <c r="K719" s="23"/>
      <c r="L719" s="23"/>
      <c r="M719" s="23"/>
      <c r="N719" s="23"/>
      <c r="O719" s="23"/>
      <c r="P719" s="23"/>
      <c r="Q719" s="12"/>
      <c r="R719" s="9"/>
      <c r="S719" s="4"/>
      <c r="T719" s="10"/>
      <c r="U719" s="10"/>
      <c r="V719" s="10"/>
      <c r="W719" s="10"/>
      <c r="X719" s="10"/>
    </row>
    <row r="720" spans="1:24" s="11" customFormat="1" x14ac:dyDescent="0.3">
      <c r="A720" s="4" t="str">
        <f t="shared" ref="A720:A751" si="123">D720&amp;"_"&amp;YEAR(M720)&amp;MONTH(M720)</f>
        <v>Ibague_20145</v>
      </c>
      <c r="B720" s="4" t="s">
        <v>1135</v>
      </c>
      <c r="C720" s="4" t="str">
        <f>"IBA_01_"&amp;YEAR(M720)&amp;""&amp;MONTH(M720)</f>
        <v>IBA_01_20145</v>
      </c>
      <c r="D720" s="4" t="s">
        <v>1136</v>
      </c>
      <c r="E720" s="5">
        <v>-57.05</v>
      </c>
      <c r="F720" s="5">
        <v>-7.5590000000000002</v>
      </c>
      <c r="G720" s="4"/>
      <c r="H720" s="4">
        <v>4.4356305556000004</v>
      </c>
      <c r="I720" s="4">
        <v>-75.208827778</v>
      </c>
      <c r="J720" s="4">
        <v>1773</v>
      </c>
      <c r="K720" s="6">
        <v>41760</v>
      </c>
      <c r="L720" s="6">
        <v>41790</v>
      </c>
      <c r="M720" s="6">
        <f t="shared" ref="M720:M748" si="124">K720+14</f>
        <v>41774</v>
      </c>
      <c r="N720" s="4">
        <f>YEAR(M720)</f>
        <v>2014</v>
      </c>
      <c r="O720" s="4">
        <f>(MONTH(M720))</f>
        <v>5</v>
      </c>
      <c r="P720" s="7">
        <f>L720-K720</f>
        <v>30</v>
      </c>
      <c r="Q720" s="4">
        <v>158.6</v>
      </c>
      <c r="R720" s="9" t="s">
        <v>1137</v>
      </c>
      <c r="S720" s="4" t="s">
        <v>22</v>
      </c>
      <c r="T720" s="10"/>
      <c r="U720" s="10"/>
      <c r="V720" s="10"/>
      <c r="W720" s="10"/>
      <c r="X720" s="10"/>
    </row>
    <row r="721" spans="1:24" s="11" customFormat="1" x14ac:dyDescent="0.3">
      <c r="A721" s="4" t="str">
        <f t="shared" si="123"/>
        <v>Ibague_20146</v>
      </c>
      <c r="B721" s="4" t="s">
        <v>1138</v>
      </c>
      <c r="C721" s="4" t="str">
        <f t="shared" ref="C721:C784" si="125">"IBA_01_"&amp;YEAR(M721)&amp;""&amp;MONTH(M721)</f>
        <v>IBA_01_20146</v>
      </c>
      <c r="D721" s="4" t="s">
        <v>1136</v>
      </c>
      <c r="E721" s="5">
        <v>-57.46</v>
      </c>
      <c r="F721" s="5">
        <v>-7.57</v>
      </c>
      <c r="G721" s="4"/>
      <c r="H721" s="4">
        <v>4.4356305556000004</v>
      </c>
      <c r="I721" s="4">
        <v>-75.208827778</v>
      </c>
      <c r="J721" s="4">
        <v>1773</v>
      </c>
      <c r="K721" s="6">
        <v>41791</v>
      </c>
      <c r="L721" s="6">
        <v>41820</v>
      </c>
      <c r="M721" s="6">
        <f t="shared" si="124"/>
        <v>41805</v>
      </c>
      <c r="N721" s="4">
        <f t="shared" ref="N721:N784" si="126">YEAR(M721)</f>
        <v>2014</v>
      </c>
      <c r="O721" s="4">
        <f t="shared" ref="O721:O784" si="127">(MONTH(M721))</f>
        <v>6</v>
      </c>
      <c r="P721" s="7">
        <f t="shared" ref="P721:P784" si="128">L721-K721</f>
        <v>29</v>
      </c>
      <c r="Q721" s="4">
        <v>144.19999999999999</v>
      </c>
      <c r="R721" s="9" t="s">
        <v>672</v>
      </c>
      <c r="S721" s="4" t="s">
        <v>22</v>
      </c>
      <c r="T721" s="10"/>
      <c r="U721" s="10"/>
      <c r="V721" s="10"/>
      <c r="W721" s="10"/>
      <c r="X721" s="10"/>
    </row>
    <row r="722" spans="1:24" s="11" customFormat="1" x14ac:dyDescent="0.3">
      <c r="A722" s="4" t="str">
        <f t="shared" si="123"/>
        <v>Ibague_20147</v>
      </c>
      <c r="B722" s="4" t="s">
        <v>1139</v>
      </c>
      <c r="C722" s="4" t="str">
        <f t="shared" si="125"/>
        <v>IBA_01_20147</v>
      </c>
      <c r="D722" s="4" t="s">
        <v>1136</v>
      </c>
      <c r="E722" s="5">
        <v>-70.459999999999994</v>
      </c>
      <c r="F722" s="5">
        <v>-8.8840000000000003</v>
      </c>
      <c r="G722" s="4"/>
      <c r="H722" s="4">
        <v>4.4356305556000004</v>
      </c>
      <c r="I722" s="4">
        <v>-75.208827778</v>
      </c>
      <c r="J722" s="4">
        <v>1773</v>
      </c>
      <c r="K722" s="6">
        <v>41821</v>
      </c>
      <c r="L722" s="6">
        <v>41851</v>
      </c>
      <c r="M722" s="6">
        <f t="shared" si="124"/>
        <v>41835</v>
      </c>
      <c r="N722" s="4">
        <f t="shared" si="126"/>
        <v>2014</v>
      </c>
      <c r="O722" s="4">
        <f t="shared" si="127"/>
        <v>7</v>
      </c>
      <c r="P722" s="7">
        <f t="shared" si="128"/>
        <v>30</v>
      </c>
      <c r="Q722" s="4">
        <v>15</v>
      </c>
      <c r="R722" s="9" t="s">
        <v>1140</v>
      </c>
      <c r="S722" s="4" t="s">
        <v>22</v>
      </c>
      <c r="T722" s="10"/>
      <c r="U722" s="10"/>
      <c r="V722" s="10"/>
      <c r="W722" s="10"/>
      <c r="X722" s="10"/>
    </row>
    <row r="723" spans="1:24" s="11" customFormat="1" x14ac:dyDescent="0.3">
      <c r="A723" s="4" t="str">
        <f t="shared" si="123"/>
        <v>Ibague_20148</v>
      </c>
      <c r="B723" s="4" t="s">
        <v>1141</v>
      </c>
      <c r="C723" s="4" t="str">
        <f t="shared" si="125"/>
        <v>IBA_01_20148</v>
      </c>
      <c r="D723" s="4" t="s">
        <v>1136</v>
      </c>
      <c r="E723" s="5">
        <v>-33.82</v>
      </c>
      <c r="F723" s="5">
        <v>-5.0049999999999999</v>
      </c>
      <c r="G723" s="4"/>
      <c r="H723" s="4">
        <v>4.4356305556000004</v>
      </c>
      <c r="I723" s="4">
        <v>-75.208827778</v>
      </c>
      <c r="J723" s="4">
        <v>1773</v>
      </c>
      <c r="K723" s="6">
        <v>41852</v>
      </c>
      <c r="L723" s="6">
        <v>41882</v>
      </c>
      <c r="M723" s="6">
        <f t="shared" si="124"/>
        <v>41866</v>
      </c>
      <c r="N723" s="4">
        <f t="shared" si="126"/>
        <v>2014</v>
      </c>
      <c r="O723" s="4">
        <f t="shared" si="127"/>
        <v>8</v>
      </c>
      <c r="P723" s="7">
        <f t="shared" si="128"/>
        <v>30</v>
      </c>
      <c r="Q723" s="4">
        <v>75.5</v>
      </c>
      <c r="R723" s="9" t="s">
        <v>672</v>
      </c>
      <c r="S723" s="4" t="s">
        <v>22</v>
      </c>
      <c r="T723" s="10"/>
      <c r="U723" s="10"/>
      <c r="V723" s="10"/>
      <c r="W723" s="10"/>
      <c r="X723" s="10"/>
    </row>
    <row r="724" spans="1:24" s="11" customFormat="1" x14ac:dyDescent="0.3">
      <c r="A724" s="4" t="str">
        <f t="shared" si="123"/>
        <v>Ibague_20149</v>
      </c>
      <c r="B724" s="4" t="s">
        <v>1142</v>
      </c>
      <c r="C724" s="4" t="str">
        <f t="shared" si="125"/>
        <v>IBA_01_20149</v>
      </c>
      <c r="D724" s="4" t="s">
        <v>1136</v>
      </c>
      <c r="E724" s="5">
        <v>-41.06</v>
      </c>
      <c r="F724" s="5">
        <v>-5.6870000000000003</v>
      </c>
      <c r="G724" s="4"/>
      <c r="H724" s="4">
        <v>4.4356305556000004</v>
      </c>
      <c r="I724" s="4">
        <v>-75.208827778</v>
      </c>
      <c r="J724" s="4">
        <v>1773</v>
      </c>
      <c r="K724" s="6">
        <v>41883</v>
      </c>
      <c r="L724" s="6">
        <v>41912</v>
      </c>
      <c r="M724" s="6">
        <f t="shared" si="124"/>
        <v>41897</v>
      </c>
      <c r="N724" s="4">
        <f t="shared" si="126"/>
        <v>2014</v>
      </c>
      <c r="O724" s="4">
        <f t="shared" si="127"/>
        <v>9</v>
      </c>
      <c r="P724" s="7">
        <f t="shared" si="128"/>
        <v>29</v>
      </c>
      <c r="Q724" s="4">
        <v>168</v>
      </c>
      <c r="R724" s="9"/>
      <c r="S724" s="4" t="s">
        <v>22</v>
      </c>
      <c r="T724" s="10"/>
      <c r="U724" s="10"/>
      <c r="V724" s="10"/>
      <c r="W724" s="10"/>
      <c r="X724" s="10"/>
    </row>
    <row r="725" spans="1:24" s="11" customFormat="1" x14ac:dyDescent="0.3">
      <c r="A725" s="4" t="str">
        <f t="shared" si="123"/>
        <v>Ibague_201410</v>
      </c>
      <c r="B725" s="4" t="s">
        <v>1143</v>
      </c>
      <c r="C725" s="4" t="str">
        <f t="shared" si="125"/>
        <v>IBA_01_201410</v>
      </c>
      <c r="D725" s="4" t="s">
        <v>1136</v>
      </c>
      <c r="E725" s="5">
        <v>-62.38</v>
      </c>
      <c r="F725" s="5">
        <v>-8.25</v>
      </c>
      <c r="G725" s="4"/>
      <c r="H725" s="4">
        <v>4.4356305556000004</v>
      </c>
      <c r="I725" s="4">
        <v>-75.208827778</v>
      </c>
      <c r="J725" s="4">
        <v>1773</v>
      </c>
      <c r="K725" s="6">
        <v>41913</v>
      </c>
      <c r="L725" s="6">
        <v>41943</v>
      </c>
      <c r="M725" s="6">
        <f>K725+14</f>
        <v>41927</v>
      </c>
      <c r="N725" s="4">
        <f t="shared" si="126"/>
        <v>2014</v>
      </c>
      <c r="O725" s="4">
        <f t="shared" si="127"/>
        <v>10</v>
      </c>
      <c r="P725" s="7">
        <f t="shared" si="128"/>
        <v>30</v>
      </c>
      <c r="Q725" s="4">
        <v>244</v>
      </c>
      <c r="R725" s="9" t="s">
        <v>672</v>
      </c>
      <c r="S725" s="4" t="s">
        <v>22</v>
      </c>
      <c r="T725" s="10"/>
      <c r="U725" s="10"/>
      <c r="V725" s="10"/>
      <c r="W725" s="10"/>
      <c r="X725" s="10"/>
    </row>
    <row r="726" spans="1:24" s="11" customFormat="1" x14ac:dyDescent="0.3">
      <c r="A726" s="4" t="str">
        <f t="shared" si="123"/>
        <v>Ibague_201411</v>
      </c>
      <c r="B726" s="4" t="s">
        <v>1144</v>
      </c>
      <c r="C726" s="4" t="str">
        <f t="shared" si="125"/>
        <v>IBA_01_201411</v>
      </c>
      <c r="D726" s="4" t="s">
        <v>1136</v>
      </c>
      <c r="E726" s="5">
        <v>-55.42</v>
      </c>
      <c r="F726" s="5">
        <v>-7.2610000000000001</v>
      </c>
      <c r="G726" s="4"/>
      <c r="H726" s="4">
        <v>4.4356305556000004</v>
      </c>
      <c r="I726" s="4">
        <v>-75.208827778</v>
      </c>
      <c r="J726" s="4">
        <v>1773</v>
      </c>
      <c r="K726" s="6">
        <v>41944</v>
      </c>
      <c r="L726" s="6">
        <v>41973</v>
      </c>
      <c r="M726" s="6">
        <f>K726+14</f>
        <v>41958</v>
      </c>
      <c r="N726" s="4">
        <f t="shared" si="126"/>
        <v>2014</v>
      </c>
      <c r="O726" s="4">
        <f t="shared" si="127"/>
        <v>11</v>
      </c>
      <c r="P726" s="7">
        <f t="shared" si="128"/>
        <v>29</v>
      </c>
      <c r="Q726" s="4">
        <v>103</v>
      </c>
      <c r="R726" s="9" t="s">
        <v>672</v>
      </c>
      <c r="S726" s="4" t="s">
        <v>22</v>
      </c>
      <c r="T726" s="10"/>
      <c r="U726" s="10"/>
      <c r="V726" s="10"/>
      <c r="W726" s="10"/>
      <c r="X726" s="10"/>
    </row>
    <row r="727" spans="1:24" s="11" customFormat="1" x14ac:dyDescent="0.3">
      <c r="A727" s="4" t="str">
        <f t="shared" si="123"/>
        <v>Ibague_201412</v>
      </c>
      <c r="B727" s="4" t="s">
        <v>1145</v>
      </c>
      <c r="C727" s="4" t="str">
        <f t="shared" si="125"/>
        <v>IBA_01_201412</v>
      </c>
      <c r="D727" s="4" t="s">
        <v>1136</v>
      </c>
      <c r="E727" s="5">
        <v>-14.44</v>
      </c>
      <c r="F727" s="5">
        <v>-2.952</v>
      </c>
      <c r="G727" s="4"/>
      <c r="H727" s="4">
        <v>4.4356305556000004</v>
      </c>
      <c r="I727" s="4">
        <v>-75.208827778</v>
      </c>
      <c r="J727" s="4">
        <v>1773</v>
      </c>
      <c r="K727" s="6">
        <v>41974</v>
      </c>
      <c r="L727" s="6">
        <v>42004</v>
      </c>
      <c r="M727" s="6">
        <f>K727+14</f>
        <v>41988</v>
      </c>
      <c r="N727" s="4">
        <f t="shared" si="126"/>
        <v>2014</v>
      </c>
      <c r="O727" s="4">
        <f t="shared" si="127"/>
        <v>12</v>
      </c>
      <c r="P727" s="7">
        <f t="shared" si="128"/>
        <v>30</v>
      </c>
      <c r="Q727" s="4">
        <v>280.2</v>
      </c>
      <c r="R727" s="9" t="s">
        <v>672</v>
      </c>
      <c r="S727" s="4" t="s">
        <v>22</v>
      </c>
      <c r="T727" s="10"/>
      <c r="U727" s="10"/>
      <c r="V727" s="10"/>
      <c r="W727" s="10"/>
      <c r="X727" s="10"/>
    </row>
    <row r="728" spans="1:24" s="11" customFormat="1" x14ac:dyDescent="0.3">
      <c r="A728" s="4" t="str">
        <f t="shared" si="123"/>
        <v>Ibague_20151</v>
      </c>
      <c r="B728" s="4" t="s">
        <v>1146</v>
      </c>
      <c r="C728" s="4" t="str">
        <f t="shared" si="125"/>
        <v>IBA_01_20151</v>
      </c>
      <c r="D728" s="4" t="s">
        <v>1136</v>
      </c>
      <c r="E728" s="5">
        <v>-49.57</v>
      </c>
      <c r="F728" s="5">
        <v>-6.98</v>
      </c>
      <c r="G728" s="4"/>
      <c r="H728" s="4">
        <v>4.4356305556000004</v>
      </c>
      <c r="I728" s="4">
        <v>-75.208827778</v>
      </c>
      <c r="J728" s="4">
        <v>1773</v>
      </c>
      <c r="K728" s="6">
        <v>42005</v>
      </c>
      <c r="L728" s="6">
        <v>42035</v>
      </c>
      <c r="M728" s="6">
        <f t="shared" si="124"/>
        <v>42019</v>
      </c>
      <c r="N728" s="4">
        <f t="shared" si="126"/>
        <v>2015</v>
      </c>
      <c r="O728" s="4">
        <f t="shared" si="127"/>
        <v>1</v>
      </c>
      <c r="P728" s="7">
        <f t="shared" si="128"/>
        <v>30</v>
      </c>
      <c r="Q728" s="4">
        <v>279.39999999999998</v>
      </c>
      <c r="R728" s="9" t="s">
        <v>672</v>
      </c>
      <c r="S728" s="4" t="s">
        <v>22</v>
      </c>
      <c r="T728" s="10"/>
      <c r="U728" s="10"/>
      <c r="V728" s="10"/>
      <c r="W728" s="10"/>
      <c r="X728" s="10"/>
    </row>
    <row r="729" spans="1:24" s="11" customFormat="1" x14ac:dyDescent="0.3">
      <c r="A729" s="4" t="str">
        <f t="shared" si="123"/>
        <v>Ibague_20152</v>
      </c>
      <c r="B729" s="4" t="s">
        <v>1147</v>
      </c>
      <c r="C729" s="4" t="str">
        <f t="shared" si="125"/>
        <v>IBA_01_20152</v>
      </c>
      <c r="D729" s="4" t="s">
        <v>1136</v>
      </c>
      <c r="E729" s="5">
        <v>-11.34</v>
      </c>
      <c r="F729" s="5">
        <v>-2.4540000000000002</v>
      </c>
      <c r="G729" s="4"/>
      <c r="H729" s="4">
        <v>4.4356305556000004</v>
      </c>
      <c r="I729" s="4">
        <v>-75.208827778</v>
      </c>
      <c r="J729" s="4">
        <v>1773</v>
      </c>
      <c r="K729" s="6">
        <v>42036</v>
      </c>
      <c r="L729" s="6">
        <v>42063</v>
      </c>
      <c r="M729" s="6">
        <f t="shared" si="124"/>
        <v>42050</v>
      </c>
      <c r="N729" s="4">
        <f t="shared" si="126"/>
        <v>2015</v>
      </c>
      <c r="O729" s="4">
        <f t="shared" si="127"/>
        <v>2</v>
      </c>
      <c r="P729" s="7">
        <f t="shared" si="128"/>
        <v>27</v>
      </c>
      <c r="Q729" s="4">
        <v>128.80000000000001</v>
      </c>
      <c r="R729" s="9" t="s">
        <v>672</v>
      </c>
      <c r="S729" s="4" t="s">
        <v>22</v>
      </c>
      <c r="T729" s="10"/>
      <c r="U729" s="10"/>
      <c r="V729" s="10"/>
      <c r="W729" s="10"/>
      <c r="X729" s="10"/>
    </row>
    <row r="730" spans="1:24" s="11" customFormat="1" x14ac:dyDescent="0.3">
      <c r="A730" s="4" t="str">
        <f t="shared" si="123"/>
        <v>Ibague_20153</v>
      </c>
      <c r="B730" s="4" t="s">
        <v>1148</v>
      </c>
      <c r="C730" s="4" t="str">
        <f t="shared" si="125"/>
        <v>IBA_01_20153</v>
      </c>
      <c r="D730" s="4" t="s">
        <v>1136</v>
      </c>
      <c r="E730" s="5">
        <v>-10.37</v>
      </c>
      <c r="F730" s="5">
        <v>-2.3570000000000002</v>
      </c>
      <c r="G730" s="4"/>
      <c r="H730" s="4">
        <v>4.4356305556000004</v>
      </c>
      <c r="I730" s="4">
        <v>-75.208827778</v>
      </c>
      <c r="J730" s="4">
        <v>1773</v>
      </c>
      <c r="K730" s="6">
        <v>42064</v>
      </c>
      <c r="L730" s="6">
        <v>42094</v>
      </c>
      <c r="M730" s="6">
        <f t="shared" si="124"/>
        <v>42078</v>
      </c>
      <c r="N730" s="4">
        <f t="shared" si="126"/>
        <v>2015</v>
      </c>
      <c r="O730" s="4">
        <f t="shared" si="127"/>
        <v>3</v>
      </c>
      <c r="P730" s="7">
        <f t="shared" si="128"/>
        <v>30</v>
      </c>
      <c r="Q730" s="4">
        <v>223.5</v>
      </c>
      <c r="R730" s="9" t="s">
        <v>672</v>
      </c>
      <c r="S730" s="4" t="s">
        <v>22</v>
      </c>
      <c r="T730" s="10"/>
      <c r="U730" s="10"/>
      <c r="V730" s="10"/>
      <c r="W730" s="10"/>
      <c r="X730" s="10"/>
    </row>
    <row r="731" spans="1:24" s="11" customFormat="1" x14ac:dyDescent="0.3">
      <c r="A731" s="4" t="str">
        <f t="shared" si="123"/>
        <v>Ibague_20154</v>
      </c>
      <c r="B731" s="4" t="s">
        <v>1149</v>
      </c>
      <c r="C731" s="4" t="str">
        <f t="shared" si="125"/>
        <v>IBA_01_20154</v>
      </c>
      <c r="D731" s="4" t="s">
        <v>1136</v>
      </c>
      <c r="E731" s="5">
        <v>-65.03</v>
      </c>
      <c r="F731" s="5">
        <v>-8.9879999999999995</v>
      </c>
      <c r="G731" s="4"/>
      <c r="H731" s="4">
        <v>4.4356305556000004</v>
      </c>
      <c r="I731" s="4">
        <v>-75.208827778</v>
      </c>
      <c r="J731" s="4">
        <v>1773</v>
      </c>
      <c r="K731" s="6">
        <v>42095</v>
      </c>
      <c r="L731" s="6">
        <v>42124</v>
      </c>
      <c r="M731" s="6">
        <f t="shared" si="124"/>
        <v>42109</v>
      </c>
      <c r="N731" s="4">
        <f t="shared" si="126"/>
        <v>2015</v>
      </c>
      <c r="O731" s="4">
        <f t="shared" si="127"/>
        <v>4</v>
      </c>
      <c r="P731" s="7">
        <f t="shared" si="128"/>
        <v>29</v>
      </c>
      <c r="Q731" s="4">
        <v>243.2</v>
      </c>
      <c r="R731" s="9"/>
      <c r="S731" s="4" t="s">
        <v>22</v>
      </c>
      <c r="T731" s="10"/>
      <c r="U731" s="10"/>
      <c r="V731" s="10"/>
      <c r="W731" s="10"/>
      <c r="X731" s="10"/>
    </row>
    <row r="732" spans="1:24" s="11" customFormat="1" x14ac:dyDescent="0.3">
      <c r="A732" s="4" t="str">
        <f t="shared" si="123"/>
        <v>Ibague_20155</v>
      </c>
      <c r="B732" s="4" t="s">
        <v>1150</v>
      </c>
      <c r="C732" s="4" t="str">
        <f t="shared" si="125"/>
        <v>IBA_01_20155</v>
      </c>
      <c r="D732" s="4" t="s">
        <v>1136</v>
      </c>
      <c r="E732" s="5">
        <v>-62.57</v>
      </c>
      <c r="F732" s="5">
        <v>-8.4220000000000006</v>
      </c>
      <c r="G732" s="4"/>
      <c r="H732" s="4">
        <v>4.4356305556000004</v>
      </c>
      <c r="I732" s="4">
        <v>-75.208827778</v>
      </c>
      <c r="J732" s="4">
        <v>1773</v>
      </c>
      <c r="K732" s="6">
        <v>42125</v>
      </c>
      <c r="L732" s="6">
        <v>42155</v>
      </c>
      <c r="M732" s="6">
        <f t="shared" si="124"/>
        <v>42139</v>
      </c>
      <c r="N732" s="4">
        <f t="shared" si="126"/>
        <v>2015</v>
      </c>
      <c r="O732" s="4">
        <f t="shared" si="127"/>
        <v>5</v>
      </c>
      <c r="P732" s="7">
        <f t="shared" si="128"/>
        <v>30</v>
      </c>
      <c r="Q732" s="4">
        <v>90.1</v>
      </c>
      <c r="R732" s="9" t="s">
        <v>672</v>
      </c>
      <c r="S732" s="4" t="s">
        <v>22</v>
      </c>
      <c r="T732" s="10"/>
      <c r="U732" s="10"/>
      <c r="V732" s="10"/>
      <c r="W732" s="10"/>
      <c r="X732" s="10"/>
    </row>
    <row r="733" spans="1:24" s="11" customFormat="1" x14ac:dyDescent="0.3">
      <c r="A733" s="4" t="str">
        <f t="shared" si="123"/>
        <v>Ibague_20156</v>
      </c>
      <c r="B733" s="4" t="s">
        <v>1151</v>
      </c>
      <c r="C733" s="4" t="str">
        <f t="shared" si="125"/>
        <v>IBA_01_20156</v>
      </c>
      <c r="D733" s="4" t="s">
        <v>1136</v>
      </c>
      <c r="E733" s="5">
        <v>-64.13</v>
      </c>
      <c r="F733" s="5">
        <v>-8.7349999999999994</v>
      </c>
      <c r="G733" s="4"/>
      <c r="H733" s="4">
        <v>4.4356305556000004</v>
      </c>
      <c r="I733" s="4">
        <v>-75.208827778</v>
      </c>
      <c r="J733" s="4">
        <v>1773</v>
      </c>
      <c r="K733" s="6">
        <v>42156</v>
      </c>
      <c r="L733" s="6">
        <v>42185</v>
      </c>
      <c r="M733" s="6">
        <f t="shared" si="124"/>
        <v>42170</v>
      </c>
      <c r="N733" s="4">
        <f t="shared" si="126"/>
        <v>2015</v>
      </c>
      <c r="O733" s="4">
        <f t="shared" si="127"/>
        <v>6</v>
      </c>
      <c r="P733" s="7">
        <f t="shared" si="128"/>
        <v>29</v>
      </c>
      <c r="Q733" s="4">
        <v>37.299999999999997</v>
      </c>
      <c r="R733" s="9" t="s">
        <v>672</v>
      </c>
      <c r="S733" s="4" t="s">
        <v>22</v>
      </c>
      <c r="T733" s="10"/>
      <c r="U733" s="10"/>
      <c r="V733" s="10"/>
      <c r="W733" s="10"/>
      <c r="X733" s="10"/>
    </row>
    <row r="734" spans="1:24" s="11" customFormat="1" x14ac:dyDescent="0.3">
      <c r="A734" s="4" t="str">
        <f t="shared" si="123"/>
        <v>Ibague_20157</v>
      </c>
      <c r="B734" s="4" t="s">
        <v>1152</v>
      </c>
      <c r="C734" s="4" t="str">
        <f t="shared" si="125"/>
        <v>IBA_01_20157</v>
      </c>
      <c r="D734" s="4" t="s">
        <v>1136</v>
      </c>
      <c r="E734" s="5">
        <v>-49.5</v>
      </c>
      <c r="F734" s="5">
        <v>-6.9749999999999996</v>
      </c>
      <c r="G734" s="4"/>
      <c r="H734" s="4">
        <v>4.4356305556000004</v>
      </c>
      <c r="I734" s="4">
        <v>-75.208827778</v>
      </c>
      <c r="J734" s="4">
        <v>1773</v>
      </c>
      <c r="K734" s="6">
        <v>42186</v>
      </c>
      <c r="L734" s="6">
        <v>42216</v>
      </c>
      <c r="M734" s="6">
        <f t="shared" si="124"/>
        <v>42200</v>
      </c>
      <c r="N734" s="4">
        <f t="shared" si="126"/>
        <v>2015</v>
      </c>
      <c r="O734" s="4">
        <f t="shared" si="127"/>
        <v>7</v>
      </c>
      <c r="P734" s="7">
        <f t="shared" si="128"/>
        <v>30</v>
      </c>
      <c r="Q734" s="4">
        <v>28.2</v>
      </c>
      <c r="R734" s="9" t="s">
        <v>672</v>
      </c>
      <c r="S734" s="4" t="s">
        <v>22</v>
      </c>
      <c r="T734" s="10"/>
      <c r="U734" s="10"/>
      <c r="V734" s="10"/>
      <c r="W734" s="10"/>
      <c r="X734" s="10"/>
    </row>
    <row r="735" spans="1:24" s="11" customFormat="1" x14ac:dyDescent="0.3">
      <c r="A735" s="4" t="str">
        <f t="shared" si="123"/>
        <v>Ibague_20158</v>
      </c>
      <c r="B735" s="4" t="s">
        <v>1153</v>
      </c>
      <c r="C735" s="4" t="str">
        <f t="shared" si="125"/>
        <v>IBA_01_20158</v>
      </c>
      <c r="D735" s="4" t="s">
        <v>1136</v>
      </c>
      <c r="E735" s="5">
        <v>-28.94</v>
      </c>
      <c r="F735" s="5">
        <v>-4.7670000000000003</v>
      </c>
      <c r="G735" s="4"/>
      <c r="H735" s="4">
        <v>4.4356305556000004</v>
      </c>
      <c r="I735" s="4">
        <v>-75.208827778</v>
      </c>
      <c r="J735" s="4">
        <v>1773</v>
      </c>
      <c r="K735" s="6">
        <v>42217</v>
      </c>
      <c r="L735" s="6">
        <v>42247</v>
      </c>
      <c r="M735" s="6">
        <f t="shared" si="124"/>
        <v>42231</v>
      </c>
      <c r="N735" s="4">
        <f t="shared" si="126"/>
        <v>2015</v>
      </c>
      <c r="O735" s="4">
        <f t="shared" si="127"/>
        <v>8</v>
      </c>
      <c r="P735" s="7">
        <f t="shared" si="128"/>
        <v>30</v>
      </c>
      <c r="Q735" s="4">
        <v>19.399999999999999</v>
      </c>
      <c r="R735" s="9" t="s">
        <v>672</v>
      </c>
      <c r="S735" s="4" t="s">
        <v>22</v>
      </c>
      <c r="T735" s="10"/>
      <c r="U735" s="10"/>
      <c r="V735" s="10"/>
      <c r="W735" s="10"/>
      <c r="X735" s="10"/>
    </row>
    <row r="736" spans="1:24" s="11" customFormat="1" x14ac:dyDescent="0.3">
      <c r="A736" s="4" t="str">
        <f t="shared" si="123"/>
        <v>Ibague_20159</v>
      </c>
      <c r="B736" s="4" t="s">
        <v>1154</v>
      </c>
      <c r="C736" s="4" t="str">
        <f t="shared" si="125"/>
        <v>IBA_01_20159</v>
      </c>
      <c r="D736" s="4" t="s">
        <v>1136</v>
      </c>
      <c r="E736" s="5">
        <v>-18.920000000000002</v>
      </c>
      <c r="F736" s="5">
        <v>-3.782</v>
      </c>
      <c r="G736" s="4"/>
      <c r="H736" s="4">
        <v>4.4356305556000004</v>
      </c>
      <c r="I736" s="4">
        <v>-75.208827778</v>
      </c>
      <c r="J736" s="4">
        <v>1773</v>
      </c>
      <c r="K736" s="6">
        <v>42248</v>
      </c>
      <c r="L736" s="6">
        <v>42277</v>
      </c>
      <c r="M736" s="6">
        <f t="shared" si="124"/>
        <v>42262</v>
      </c>
      <c r="N736" s="4">
        <f t="shared" si="126"/>
        <v>2015</v>
      </c>
      <c r="O736" s="4">
        <f t="shared" si="127"/>
        <v>9</v>
      </c>
      <c r="P736" s="7">
        <f t="shared" si="128"/>
        <v>29</v>
      </c>
      <c r="Q736" s="4">
        <v>86.4</v>
      </c>
      <c r="R736" s="9" t="s">
        <v>672</v>
      </c>
      <c r="S736" s="4" t="s">
        <v>22</v>
      </c>
      <c r="T736" s="10"/>
      <c r="U736" s="10"/>
      <c r="V736" s="10"/>
      <c r="W736" s="10"/>
      <c r="X736" s="10"/>
    </row>
    <row r="737" spans="1:24" s="11" customFormat="1" x14ac:dyDescent="0.3">
      <c r="A737" s="4" t="str">
        <f t="shared" si="123"/>
        <v>Ibague_201510</v>
      </c>
      <c r="B737" s="4" t="s">
        <v>1155</v>
      </c>
      <c r="C737" s="4" t="str">
        <f t="shared" si="125"/>
        <v>IBA_01_201510</v>
      </c>
      <c r="D737" s="4" t="s">
        <v>1136</v>
      </c>
      <c r="E737" s="5">
        <v>-28.59</v>
      </c>
      <c r="F737" s="5">
        <v>-4.7809999999999997</v>
      </c>
      <c r="G737" s="4"/>
      <c r="H737" s="4">
        <v>4.4356305556000004</v>
      </c>
      <c r="I737" s="4">
        <v>-75.208827778</v>
      </c>
      <c r="J737" s="4">
        <v>1773</v>
      </c>
      <c r="K737" s="6">
        <v>42278</v>
      </c>
      <c r="L737" s="6">
        <v>42308</v>
      </c>
      <c r="M737" s="6">
        <f>K737+14</f>
        <v>42292</v>
      </c>
      <c r="N737" s="4">
        <f t="shared" si="126"/>
        <v>2015</v>
      </c>
      <c r="O737" s="4">
        <f t="shared" si="127"/>
        <v>10</v>
      </c>
      <c r="P737" s="7">
        <f t="shared" si="128"/>
        <v>30</v>
      </c>
      <c r="Q737" s="4">
        <v>189.6</v>
      </c>
      <c r="R737" s="9" t="s">
        <v>672</v>
      </c>
      <c r="S737" s="4" t="s">
        <v>22</v>
      </c>
      <c r="T737" s="10"/>
      <c r="U737" s="10"/>
      <c r="V737" s="10"/>
      <c r="W737" s="10"/>
      <c r="X737" s="10"/>
    </row>
    <row r="738" spans="1:24" s="11" customFormat="1" x14ac:dyDescent="0.3">
      <c r="A738" s="4" t="str">
        <f t="shared" si="123"/>
        <v>Ibague_201511</v>
      </c>
      <c r="B738" s="4" t="s">
        <v>1156</v>
      </c>
      <c r="C738" s="4" t="str">
        <f t="shared" si="125"/>
        <v>IBA_01_201511</v>
      </c>
      <c r="D738" s="4" t="s">
        <v>1136</v>
      </c>
      <c r="E738" s="5">
        <v>-48.45</v>
      </c>
      <c r="F738" s="5">
        <v>-7.2069999999999999</v>
      </c>
      <c r="G738" s="4"/>
      <c r="H738" s="4">
        <v>4.4356305556000004</v>
      </c>
      <c r="I738" s="4">
        <v>-75.208827778</v>
      </c>
      <c r="J738" s="4">
        <v>1773</v>
      </c>
      <c r="K738" s="6">
        <v>42309</v>
      </c>
      <c r="L738" s="6">
        <v>42338</v>
      </c>
      <c r="M738" s="6">
        <f>K738+14</f>
        <v>42323</v>
      </c>
      <c r="N738" s="4">
        <f t="shared" si="126"/>
        <v>2015</v>
      </c>
      <c r="O738" s="4">
        <f t="shared" si="127"/>
        <v>11</v>
      </c>
      <c r="P738" s="7">
        <f t="shared" si="128"/>
        <v>29</v>
      </c>
      <c r="Q738" s="4">
        <v>356.4</v>
      </c>
      <c r="R738" s="9" t="s">
        <v>672</v>
      </c>
      <c r="S738" s="4" t="s">
        <v>22</v>
      </c>
      <c r="T738" s="10"/>
      <c r="U738" s="10"/>
      <c r="V738" s="10"/>
      <c r="W738" s="10"/>
      <c r="X738" s="10"/>
    </row>
    <row r="739" spans="1:24" s="11" customFormat="1" x14ac:dyDescent="0.3">
      <c r="A739" s="4" t="str">
        <f t="shared" si="123"/>
        <v>Ibague_201512</v>
      </c>
      <c r="B739" s="4" t="s">
        <v>1157</v>
      </c>
      <c r="C739" s="4" t="str">
        <f t="shared" si="125"/>
        <v>IBA_01_201512</v>
      </c>
      <c r="D739" s="4" t="s">
        <v>1136</v>
      </c>
      <c r="E739" s="5">
        <v>2.84</v>
      </c>
      <c r="F739" s="5">
        <v>-0.39400000000000002</v>
      </c>
      <c r="G739" s="4"/>
      <c r="H739" s="4">
        <v>4.4356305556000004</v>
      </c>
      <c r="I739" s="4">
        <v>-75.208827778</v>
      </c>
      <c r="J739" s="4">
        <v>1773</v>
      </c>
      <c r="K739" s="6">
        <v>42339</v>
      </c>
      <c r="L739" s="6">
        <v>42369</v>
      </c>
      <c r="M739" s="6">
        <f>K739+14</f>
        <v>42353</v>
      </c>
      <c r="N739" s="4">
        <f t="shared" si="126"/>
        <v>2015</v>
      </c>
      <c r="O739" s="4">
        <f t="shared" si="127"/>
        <v>12</v>
      </c>
      <c r="P739" s="7">
        <f t="shared" si="128"/>
        <v>30</v>
      </c>
      <c r="Q739" s="4">
        <v>3.7</v>
      </c>
      <c r="R739" s="9"/>
      <c r="S739" s="4" t="s">
        <v>22</v>
      </c>
      <c r="T739" s="10"/>
      <c r="U739" s="10"/>
      <c r="V739" s="10"/>
      <c r="W739" s="10"/>
      <c r="X739" s="10"/>
    </row>
    <row r="740" spans="1:24" s="11" customFormat="1" x14ac:dyDescent="0.3">
      <c r="A740" s="4" t="str">
        <f t="shared" si="123"/>
        <v>Ibague_20161</v>
      </c>
      <c r="B740" s="4" t="s">
        <v>1158</v>
      </c>
      <c r="C740" s="4" t="str">
        <f t="shared" si="125"/>
        <v>IBA_01_20161</v>
      </c>
      <c r="D740" s="4" t="s">
        <v>1136</v>
      </c>
      <c r="E740" s="5">
        <v>-10.89</v>
      </c>
      <c r="F740" s="5">
        <v>-1.5449999999999999</v>
      </c>
      <c r="G740" s="4"/>
      <c r="H740" s="4">
        <v>4.4356305556000004</v>
      </c>
      <c r="I740" s="4">
        <v>-75.208827778</v>
      </c>
      <c r="J740" s="4">
        <v>1773</v>
      </c>
      <c r="K740" s="6">
        <v>42370</v>
      </c>
      <c r="L740" s="6">
        <v>42400</v>
      </c>
      <c r="M740" s="6">
        <f t="shared" si="124"/>
        <v>42384</v>
      </c>
      <c r="N740" s="4">
        <f t="shared" si="126"/>
        <v>2016</v>
      </c>
      <c r="O740" s="4">
        <f t="shared" si="127"/>
        <v>1</v>
      </c>
      <c r="P740" s="7">
        <f t="shared" si="128"/>
        <v>30</v>
      </c>
      <c r="Q740" s="4">
        <v>60.9</v>
      </c>
      <c r="R740" s="9"/>
      <c r="S740" s="4" t="s">
        <v>22</v>
      </c>
      <c r="T740" s="10"/>
      <c r="U740" s="10"/>
      <c r="V740" s="10"/>
      <c r="W740" s="10"/>
      <c r="X740" s="10"/>
    </row>
    <row r="741" spans="1:24" s="11" customFormat="1" x14ac:dyDescent="0.3">
      <c r="A741" s="4" t="str">
        <f t="shared" si="123"/>
        <v>Ibague_20162</v>
      </c>
      <c r="B741" s="4" t="s">
        <v>1159</v>
      </c>
      <c r="C741" s="4" t="str">
        <f t="shared" si="125"/>
        <v>IBA_01_20162</v>
      </c>
      <c r="D741" s="4" t="s">
        <v>1136</v>
      </c>
      <c r="E741" s="5">
        <v>3.4</v>
      </c>
      <c r="F741" s="5">
        <v>-0.81499999999999995</v>
      </c>
      <c r="G741" s="4"/>
      <c r="H741" s="4">
        <v>4.4356305556000004</v>
      </c>
      <c r="I741" s="4">
        <v>-75.208827778</v>
      </c>
      <c r="J741" s="4">
        <v>1773</v>
      </c>
      <c r="K741" s="6">
        <v>42401</v>
      </c>
      <c r="L741" s="6">
        <v>42429</v>
      </c>
      <c r="M741" s="6">
        <f t="shared" si="124"/>
        <v>42415</v>
      </c>
      <c r="N741" s="4">
        <f t="shared" si="126"/>
        <v>2016</v>
      </c>
      <c r="O741" s="4">
        <f t="shared" si="127"/>
        <v>2</v>
      </c>
      <c r="P741" s="7">
        <f t="shared" si="128"/>
        <v>28</v>
      </c>
      <c r="Q741" s="4">
        <v>171.1</v>
      </c>
      <c r="R741" s="9" t="s">
        <v>672</v>
      </c>
      <c r="S741" s="4" t="s">
        <v>22</v>
      </c>
      <c r="T741" s="10"/>
      <c r="U741" s="10"/>
      <c r="V741" s="10"/>
      <c r="W741" s="10"/>
      <c r="X741" s="10"/>
    </row>
    <row r="742" spans="1:24" s="11" customFormat="1" x14ac:dyDescent="0.3">
      <c r="A742" s="4" t="str">
        <f t="shared" si="123"/>
        <v>Ibague_20163</v>
      </c>
      <c r="B742" s="4" t="s">
        <v>1160</v>
      </c>
      <c r="C742" s="4" t="str">
        <f t="shared" si="125"/>
        <v>IBA_01_20163</v>
      </c>
      <c r="D742" s="4" t="s">
        <v>1136</v>
      </c>
      <c r="E742" s="5">
        <v>0.41</v>
      </c>
      <c r="F742" s="5">
        <v>-1.2250000000000001</v>
      </c>
      <c r="G742" s="4"/>
      <c r="H742" s="4">
        <v>4.4356305556000004</v>
      </c>
      <c r="I742" s="4">
        <v>-75.208827778</v>
      </c>
      <c r="J742" s="4">
        <v>1773</v>
      </c>
      <c r="K742" s="6">
        <v>42430</v>
      </c>
      <c r="L742" s="6">
        <v>42460</v>
      </c>
      <c r="M742" s="6">
        <f t="shared" si="124"/>
        <v>42444</v>
      </c>
      <c r="N742" s="4">
        <f t="shared" si="126"/>
        <v>2016</v>
      </c>
      <c r="O742" s="4">
        <f t="shared" si="127"/>
        <v>3</v>
      </c>
      <c r="P742" s="7">
        <f t="shared" si="128"/>
        <v>30</v>
      </c>
      <c r="Q742" s="4">
        <v>158.19999999999999</v>
      </c>
      <c r="R742" s="9" t="s">
        <v>672</v>
      </c>
      <c r="S742" s="4" t="s">
        <v>22</v>
      </c>
      <c r="T742" s="10"/>
      <c r="U742" s="10"/>
      <c r="V742" s="10"/>
      <c r="W742" s="10"/>
      <c r="X742" s="10"/>
    </row>
    <row r="743" spans="1:24" s="11" customFormat="1" x14ac:dyDescent="0.3">
      <c r="A743" s="4" t="str">
        <f t="shared" si="123"/>
        <v>Ibague_20164</v>
      </c>
      <c r="B743" s="4" t="s">
        <v>1161</v>
      </c>
      <c r="C743" s="4" t="str">
        <f t="shared" si="125"/>
        <v>IBA_01_20164</v>
      </c>
      <c r="D743" s="4" t="s">
        <v>1136</v>
      </c>
      <c r="E743" s="5">
        <v>-40.14</v>
      </c>
      <c r="F743" s="5">
        <v>-6.0970000000000004</v>
      </c>
      <c r="G743" s="4"/>
      <c r="H743" s="4">
        <v>4.4356305556000004</v>
      </c>
      <c r="I743" s="4">
        <v>-75.208827778</v>
      </c>
      <c r="J743" s="4">
        <v>1773</v>
      </c>
      <c r="K743" s="6">
        <v>42461</v>
      </c>
      <c r="L743" s="6">
        <v>42490</v>
      </c>
      <c r="M743" s="6">
        <f t="shared" si="124"/>
        <v>42475</v>
      </c>
      <c r="N743" s="4">
        <f t="shared" si="126"/>
        <v>2016</v>
      </c>
      <c r="O743" s="4">
        <f t="shared" si="127"/>
        <v>4</v>
      </c>
      <c r="P743" s="7">
        <f t="shared" si="128"/>
        <v>29</v>
      </c>
      <c r="Q743" s="4">
        <v>197.2</v>
      </c>
      <c r="R743" s="9" t="s">
        <v>672</v>
      </c>
      <c r="S743" s="4" t="s">
        <v>22</v>
      </c>
      <c r="T743" s="10"/>
      <c r="U743" s="10"/>
      <c r="V743" s="10"/>
      <c r="W743" s="10"/>
      <c r="X743" s="10"/>
    </row>
    <row r="744" spans="1:24" s="11" customFormat="1" x14ac:dyDescent="0.3">
      <c r="A744" s="4" t="str">
        <f t="shared" si="123"/>
        <v>Ibague_20165</v>
      </c>
      <c r="B744" s="4" t="s">
        <v>1162</v>
      </c>
      <c r="C744" s="4" t="str">
        <f t="shared" si="125"/>
        <v>IBA_01_20165</v>
      </c>
      <c r="D744" s="4" t="s">
        <v>1136</v>
      </c>
      <c r="E744" s="5">
        <v>-88.6</v>
      </c>
      <c r="F744" s="5">
        <v>-12.026999999999999</v>
      </c>
      <c r="G744" s="4"/>
      <c r="H744" s="4">
        <v>4.4356305556000004</v>
      </c>
      <c r="I744" s="4">
        <v>-75.208827778</v>
      </c>
      <c r="J744" s="4">
        <v>1773</v>
      </c>
      <c r="K744" s="6">
        <v>42491</v>
      </c>
      <c r="L744" s="6">
        <v>42521</v>
      </c>
      <c r="M744" s="6">
        <f t="shared" si="124"/>
        <v>42505</v>
      </c>
      <c r="N744" s="4">
        <f t="shared" si="126"/>
        <v>2016</v>
      </c>
      <c r="O744" s="4">
        <f t="shared" si="127"/>
        <v>5</v>
      </c>
      <c r="P744" s="7">
        <f t="shared" si="128"/>
        <v>30</v>
      </c>
      <c r="Q744" s="4">
        <v>147</v>
      </c>
      <c r="R744" s="9" t="s">
        <v>672</v>
      </c>
      <c r="S744" s="4" t="s">
        <v>22</v>
      </c>
      <c r="T744" s="10"/>
      <c r="U744" s="10"/>
      <c r="V744" s="10"/>
      <c r="W744" s="10"/>
      <c r="X744" s="10"/>
    </row>
    <row r="745" spans="1:24" s="11" customFormat="1" x14ac:dyDescent="0.3">
      <c r="A745" s="4" t="str">
        <f t="shared" si="123"/>
        <v>Ibague_20166</v>
      </c>
      <c r="B745" s="4" t="s">
        <v>1163</v>
      </c>
      <c r="C745" s="4" t="str">
        <f t="shared" si="125"/>
        <v>IBA_01_20166</v>
      </c>
      <c r="D745" s="4" t="s">
        <v>1136</v>
      </c>
      <c r="E745" s="5">
        <v>-64.09</v>
      </c>
      <c r="F745" s="5">
        <v>-8.9030000000000005</v>
      </c>
      <c r="G745" s="4"/>
      <c r="H745" s="4">
        <v>4.4356305556000004</v>
      </c>
      <c r="I745" s="4">
        <v>-75.208827778</v>
      </c>
      <c r="J745" s="4">
        <v>1773</v>
      </c>
      <c r="K745" s="6">
        <v>42522</v>
      </c>
      <c r="L745" s="6">
        <v>42551</v>
      </c>
      <c r="M745" s="6">
        <f t="shared" si="124"/>
        <v>42536</v>
      </c>
      <c r="N745" s="4">
        <f t="shared" si="126"/>
        <v>2016</v>
      </c>
      <c r="O745" s="4">
        <f t="shared" si="127"/>
        <v>6</v>
      </c>
      <c r="P745" s="7">
        <f t="shared" si="128"/>
        <v>29</v>
      </c>
      <c r="Q745" s="4">
        <v>82.1</v>
      </c>
      <c r="R745" s="9" t="s">
        <v>672</v>
      </c>
      <c r="S745" s="4" t="s">
        <v>22</v>
      </c>
      <c r="T745" s="10"/>
      <c r="U745" s="10"/>
      <c r="V745" s="10"/>
      <c r="W745" s="10"/>
      <c r="X745" s="10"/>
    </row>
    <row r="746" spans="1:24" s="11" customFormat="1" x14ac:dyDescent="0.3">
      <c r="A746" s="4" t="str">
        <f t="shared" si="123"/>
        <v>Ibague_20167</v>
      </c>
      <c r="B746" s="4" t="s">
        <v>1164</v>
      </c>
      <c r="C746" s="4" t="str">
        <f t="shared" si="125"/>
        <v>IBA_01_20167</v>
      </c>
      <c r="D746" s="4" t="s">
        <v>1136</v>
      </c>
      <c r="E746" s="5">
        <v>-52.14</v>
      </c>
      <c r="F746" s="5">
        <v>-7.4580000000000002</v>
      </c>
      <c r="G746" s="4"/>
      <c r="H746" s="4">
        <v>4.4356305556000004</v>
      </c>
      <c r="I746" s="4">
        <v>-75.208827778</v>
      </c>
      <c r="J746" s="4">
        <v>1773</v>
      </c>
      <c r="K746" s="6">
        <v>42552</v>
      </c>
      <c r="L746" s="6">
        <v>42582</v>
      </c>
      <c r="M746" s="6">
        <f t="shared" si="124"/>
        <v>42566</v>
      </c>
      <c r="N746" s="4">
        <f t="shared" si="126"/>
        <v>2016</v>
      </c>
      <c r="O746" s="4">
        <f t="shared" si="127"/>
        <v>7</v>
      </c>
      <c r="P746" s="7">
        <f t="shared" si="128"/>
        <v>30</v>
      </c>
      <c r="Q746" s="4">
        <v>121</v>
      </c>
      <c r="R746" s="9" t="s">
        <v>672</v>
      </c>
      <c r="S746" s="4" t="s">
        <v>22</v>
      </c>
      <c r="T746" s="10"/>
      <c r="U746" s="10"/>
      <c r="V746" s="10"/>
      <c r="W746" s="10"/>
      <c r="X746" s="10"/>
    </row>
    <row r="747" spans="1:24" s="11" customFormat="1" x14ac:dyDescent="0.3">
      <c r="A747" s="4" t="str">
        <f t="shared" si="123"/>
        <v>Ibague_20168</v>
      </c>
      <c r="B747" s="4" t="s">
        <v>1165</v>
      </c>
      <c r="C747" s="4" t="str">
        <f t="shared" si="125"/>
        <v>IBA_01_20168</v>
      </c>
      <c r="D747" s="4" t="s">
        <v>1136</v>
      </c>
      <c r="E747" s="5">
        <v>-18.78</v>
      </c>
      <c r="F747" s="5">
        <v>-3.5430000000000001</v>
      </c>
      <c r="G747" s="4"/>
      <c r="H747" s="4">
        <v>4.4356305556000004</v>
      </c>
      <c r="I747" s="4">
        <v>-75.208827778</v>
      </c>
      <c r="J747" s="4">
        <v>1773</v>
      </c>
      <c r="K747" s="6">
        <v>42583</v>
      </c>
      <c r="L747" s="6">
        <v>42613</v>
      </c>
      <c r="M747" s="6">
        <f t="shared" si="124"/>
        <v>42597</v>
      </c>
      <c r="N747" s="4">
        <f t="shared" si="126"/>
        <v>2016</v>
      </c>
      <c r="O747" s="4">
        <f t="shared" si="127"/>
        <v>8</v>
      </c>
      <c r="P747" s="7">
        <f t="shared" si="128"/>
        <v>30</v>
      </c>
      <c r="Q747" s="4">
        <v>82</v>
      </c>
      <c r="R747" s="9" t="s">
        <v>672</v>
      </c>
      <c r="S747" s="4" t="s">
        <v>22</v>
      </c>
      <c r="T747" s="10"/>
      <c r="U747" s="10"/>
      <c r="V747" s="10"/>
      <c r="W747" s="10"/>
      <c r="X747" s="10"/>
    </row>
    <row r="748" spans="1:24" s="11" customFormat="1" x14ac:dyDescent="0.3">
      <c r="A748" s="4" t="str">
        <f t="shared" si="123"/>
        <v>Ibague_20169</v>
      </c>
      <c r="B748" s="4" t="s">
        <v>1166</v>
      </c>
      <c r="C748" s="4" t="str">
        <f t="shared" si="125"/>
        <v>IBA_01_20169</v>
      </c>
      <c r="D748" s="4" t="s">
        <v>1136</v>
      </c>
      <c r="E748" s="5">
        <v>-64.209999999999994</v>
      </c>
      <c r="F748" s="5">
        <v>-9.3079999999999998</v>
      </c>
      <c r="G748" s="4"/>
      <c r="H748" s="4">
        <v>4.4356305556000004</v>
      </c>
      <c r="I748" s="4">
        <v>-75.208827778</v>
      </c>
      <c r="J748" s="4">
        <v>1773</v>
      </c>
      <c r="K748" s="6">
        <v>42614</v>
      </c>
      <c r="L748" s="6">
        <v>42643</v>
      </c>
      <c r="M748" s="6">
        <f t="shared" si="124"/>
        <v>42628</v>
      </c>
      <c r="N748" s="4">
        <f t="shared" si="126"/>
        <v>2016</v>
      </c>
      <c r="O748" s="4">
        <f t="shared" si="127"/>
        <v>9</v>
      </c>
      <c r="P748" s="7">
        <f t="shared" si="128"/>
        <v>29</v>
      </c>
      <c r="Q748" s="12">
        <v>47.4041666666647</v>
      </c>
      <c r="R748" s="9" t="s">
        <v>672</v>
      </c>
      <c r="S748" s="4" t="s">
        <v>22</v>
      </c>
      <c r="T748" s="10"/>
      <c r="U748" s="10"/>
      <c r="V748" s="10"/>
      <c r="W748" s="10"/>
      <c r="X748" s="10"/>
    </row>
    <row r="749" spans="1:24" s="11" customFormat="1" x14ac:dyDescent="0.3">
      <c r="A749" s="4" t="str">
        <f t="shared" si="123"/>
        <v>Ibague_201610</v>
      </c>
      <c r="B749" s="4" t="s">
        <v>1167</v>
      </c>
      <c r="C749" s="4" t="str">
        <f t="shared" si="125"/>
        <v>IBA_01_201610</v>
      </c>
      <c r="D749" s="4" t="s">
        <v>1136</v>
      </c>
      <c r="E749" s="5">
        <v>-59.93</v>
      </c>
      <c r="F749" s="5">
        <v>-8.6460000000000008</v>
      </c>
      <c r="G749" s="4"/>
      <c r="H749" s="4">
        <v>4.4356305556000004</v>
      </c>
      <c r="I749" s="4">
        <v>-75.208827778</v>
      </c>
      <c r="J749" s="4">
        <v>1773</v>
      </c>
      <c r="K749" s="6">
        <v>42644</v>
      </c>
      <c r="L749" s="6">
        <v>42674</v>
      </c>
      <c r="M749" s="6">
        <f>K749+14</f>
        <v>42658</v>
      </c>
      <c r="N749" s="4">
        <f t="shared" si="126"/>
        <v>2016</v>
      </c>
      <c r="O749" s="4">
        <f t="shared" si="127"/>
        <v>10</v>
      </c>
      <c r="P749" s="7">
        <f t="shared" si="128"/>
        <v>30</v>
      </c>
      <c r="Q749" s="4">
        <v>253</v>
      </c>
      <c r="R749" s="9" t="s">
        <v>672</v>
      </c>
      <c r="S749" s="4" t="s">
        <v>22</v>
      </c>
      <c r="T749" s="10"/>
      <c r="U749" s="10"/>
      <c r="V749" s="10"/>
      <c r="W749" s="10"/>
      <c r="X749" s="10"/>
    </row>
    <row r="750" spans="1:24" s="11" customFormat="1" x14ac:dyDescent="0.3">
      <c r="A750" s="4" t="str">
        <f t="shared" si="123"/>
        <v>Ibague_201611</v>
      </c>
      <c r="B750" s="4" t="s">
        <v>1168</v>
      </c>
      <c r="C750" s="4" t="str">
        <f t="shared" si="125"/>
        <v>IBA_01_201611</v>
      </c>
      <c r="D750" s="4" t="s">
        <v>1136</v>
      </c>
      <c r="E750" s="5">
        <v>-68</v>
      </c>
      <c r="F750" s="5">
        <v>-9.76</v>
      </c>
      <c r="G750" s="4"/>
      <c r="H750" s="4">
        <v>4.4356305556000004</v>
      </c>
      <c r="I750" s="4">
        <v>-75.208827778</v>
      </c>
      <c r="J750" s="4">
        <v>1773</v>
      </c>
      <c r="K750" s="6">
        <v>42675</v>
      </c>
      <c r="L750" s="6">
        <v>42704</v>
      </c>
      <c r="M750" s="6">
        <f>K750+14</f>
        <v>42689</v>
      </c>
      <c r="N750" s="4">
        <f t="shared" si="126"/>
        <v>2016</v>
      </c>
      <c r="O750" s="4">
        <f t="shared" si="127"/>
        <v>11</v>
      </c>
      <c r="P750" s="7">
        <f t="shared" si="128"/>
        <v>29</v>
      </c>
      <c r="Q750" s="7">
        <v>146.80000000000001</v>
      </c>
      <c r="R750" s="9" t="s">
        <v>1169</v>
      </c>
      <c r="S750" s="4" t="s">
        <v>22</v>
      </c>
      <c r="T750" s="10"/>
      <c r="U750" s="10"/>
      <c r="V750" s="10"/>
      <c r="W750" s="10"/>
      <c r="X750" s="10"/>
    </row>
    <row r="751" spans="1:24" s="11" customFormat="1" x14ac:dyDescent="0.3">
      <c r="A751" s="4" t="str">
        <f t="shared" si="123"/>
        <v>Ibague_201612</v>
      </c>
      <c r="B751" s="4" t="s">
        <v>1170</v>
      </c>
      <c r="C751" s="4" t="str">
        <f t="shared" si="125"/>
        <v>IBA_01_201612</v>
      </c>
      <c r="D751" s="4" t="s">
        <v>1136</v>
      </c>
      <c r="E751" s="5">
        <v>-36</v>
      </c>
      <c r="F751" s="5">
        <v>-5.67</v>
      </c>
      <c r="G751" s="4"/>
      <c r="H751" s="4">
        <v>4.4356305556000004</v>
      </c>
      <c r="I751" s="4">
        <v>-75.208827778</v>
      </c>
      <c r="J751" s="4">
        <v>1773</v>
      </c>
      <c r="K751" s="6">
        <v>42705</v>
      </c>
      <c r="L751" s="6">
        <v>42735</v>
      </c>
      <c r="M751" s="6">
        <f>K751+14</f>
        <v>42719</v>
      </c>
      <c r="N751" s="4">
        <f t="shared" si="126"/>
        <v>2016</v>
      </c>
      <c r="O751" s="4">
        <f t="shared" si="127"/>
        <v>12</v>
      </c>
      <c r="P751" s="7">
        <f t="shared" si="128"/>
        <v>30</v>
      </c>
      <c r="Q751" s="7">
        <v>154.80000000000001</v>
      </c>
      <c r="R751" s="9" t="s">
        <v>1169</v>
      </c>
      <c r="S751" s="4" t="s">
        <v>22</v>
      </c>
      <c r="T751" s="10"/>
      <c r="U751" s="10"/>
      <c r="V751" s="10"/>
      <c r="W751" s="10"/>
      <c r="X751" s="10"/>
    </row>
    <row r="752" spans="1:24" s="11" customFormat="1" x14ac:dyDescent="0.3">
      <c r="A752" s="4" t="str">
        <f t="shared" ref="A752:A783" si="129">D752&amp;"_"&amp;YEAR(M752)&amp;MONTH(M752)</f>
        <v>Ibague_20171</v>
      </c>
      <c r="B752" s="4" t="s">
        <v>1171</v>
      </c>
      <c r="C752" s="4" t="str">
        <f t="shared" si="125"/>
        <v>IBA_01_20171</v>
      </c>
      <c r="D752" s="4" t="s">
        <v>1136</v>
      </c>
      <c r="E752" s="5">
        <v>-13.3</v>
      </c>
      <c r="F752" s="5">
        <v>-3.26</v>
      </c>
      <c r="G752" s="4"/>
      <c r="H752" s="4">
        <v>4.4356305556000004</v>
      </c>
      <c r="I752" s="4">
        <v>-75.208827778</v>
      </c>
      <c r="J752" s="4">
        <v>1773</v>
      </c>
      <c r="K752" s="6">
        <v>42736</v>
      </c>
      <c r="L752" s="6">
        <v>42766</v>
      </c>
      <c r="M752" s="6">
        <f t="shared" ref="M752:M870" si="130">K752+14</f>
        <v>42750</v>
      </c>
      <c r="N752" s="4">
        <f t="shared" si="126"/>
        <v>2017</v>
      </c>
      <c r="O752" s="4">
        <f t="shared" si="127"/>
        <v>1</v>
      </c>
      <c r="P752" s="7">
        <f t="shared" si="128"/>
        <v>30</v>
      </c>
      <c r="Q752" s="7">
        <v>153.9</v>
      </c>
      <c r="R752" s="9" t="s">
        <v>1169</v>
      </c>
      <c r="S752" s="4" t="s">
        <v>22</v>
      </c>
      <c r="T752" s="10"/>
      <c r="U752" s="10"/>
      <c r="V752" s="10"/>
      <c r="W752" s="10"/>
      <c r="X752" s="10"/>
    </row>
    <row r="753" spans="1:24" s="11" customFormat="1" x14ac:dyDescent="0.3">
      <c r="A753" s="4" t="str">
        <f t="shared" si="129"/>
        <v>Ibague_20172</v>
      </c>
      <c r="B753" s="4" t="s">
        <v>1172</v>
      </c>
      <c r="C753" s="4" t="str">
        <f t="shared" si="125"/>
        <v>IBA_01_20172</v>
      </c>
      <c r="D753" s="4" t="s">
        <v>1136</v>
      </c>
      <c r="E753" s="5">
        <v>6.1</v>
      </c>
      <c r="F753" s="5">
        <v>-0.81</v>
      </c>
      <c r="G753" s="4"/>
      <c r="H753" s="4">
        <v>4.4356305556000004</v>
      </c>
      <c r="I753" s="4">
        <v>-75.208827778</v>
      </c>
      <c r="J753" s="4">
        <v>1773</v>
      </c>
      <c r="K753" s="6">
        <v>42767</v>
      </c>
      <c r="L753" s="6">
        <v>42794</v>
      </c>
      <c r="M753" s="6">
        <f t="shared" si="130"/>
        <v>42781</v>
      </c>
      <c r="N753" s="4">
        <f t="shared" si="126"/>
        <v>2017</v>
      </c>
      <c r="O753" s="4">
        <f t="shared" si="127"/>
        <v>2</v>
      </c>
      <c r="P753" s="7">
        <f t="shared" si="128"/>
        <v>27</v>
      </c>
      <c r="Q753" s="7">
        <v>55.9</v>
      </c>
      <c r="R753" s="9" t="s">
        <v>1169</v>
      </c>
      <c r="S753" s="4" t="s">
        <v>22</v>
      </c>
      <c r="T753" s="10"/>
      <c r="U753" s="10"/>
      <c r="V753" s="10"/>
      <c r="W753" s="10"/>
      <c r="X753" s="10"/>
    </row>
    <row r="754" spans="1:24" s="11" customFormat="1" x14ac:dyDescent="0.3">
      <c r="A754" s="4" t="str">
        <f t="shared" si="129"/>
        <v>Ibague_20173</v>
      </c>
      <c r="B754" s="4" t="s">
        <v>1173</v>
      </c>
      <c r="C754" s="4" t="str">
        <f t="shared" si="125"/>
        <v>IBA_01_20173</v>
      </c>
      <c r="D754" s="4" t="s">
        <v>1136</v>
      </c>
      <c r="E754" s="5">
        <v>-43</v>
      </c>
      <c r="F754" s="5">
        <v>-6.66</v>
      </c>
      <c r="G754" s="4"/>
      <c r="H754" s="4">
        <v>4.4356305556000004</v>
      </c>
      <c r="I754" s="4">
        <v>-75.208827778</v>
      </c>
      <c r="J754" s="4">
        <v>1773</v>
      </c>
      <c r="K754" s="6">
        <v>42795</v>
      </c>
      <c r="L754" s="6">
        <v>42825</v>
      </c>
      <c r="M754" s="6">
        <f t="shared" si="130"/>
        <v>42809</v>
      </c>
      <c r="N754" s="4">
        <f t="shared" si="126"/>
        <v>2017</v>
      </c>
      <c r="O754" s="4">
        <f t="shared" si="127"/>
        <v>3</v>
      </c>
      <c r="P754" s="7">
        <f t="shared" si="128"/>
        <v>30</v>
      </c>
      <c r="Q754" s="7">
        <v>393.2</v>
      </c>
      <c r="R754" s="9" t="s">
        <v>1169</v>
      </c>
      <c r="S754" s="4" t="s">
        <v>22</v>
      </c>
      <c r="T754" s="10"/>
      <c r="U754" s="10"/>
      <c r="V754" s="10"/>
      <c r="W754" s="10"/>
      <c r="X754" s="10"/>
    </row>
    <row r="755" spans="1:24" s="11" customFormat="1" x14ac:dyDescent="0.3">
      <c r="A755" s="4" t="str">
        <f t="shared" si="129"/>
        <v>Ibague_20174</v>
      </c>
      <c r="B755" s="4" t="s">
        <v>1174</v>
      </c>
      <c r="C755" s="4" t="str">
        <f t="shared" si="125"/>
        <v>IBA_01_20174</v>
      </c>
      <c r="D755" s="4" t="s">
        <v>1136</v>
      </c>
      <c r="E755" s="5">
        <v>-70.5</v>
      </c>
      <c r="F755" s="5">
        <v>-9.99</v>
      </c>
      <c r="G755" s="4"/>
      <c r="H755" s="4">
        <v>4.4356305556000004</v>
      </c>
      <c r="I755" s="4">
        <v>-75.208827778</v>
      </c>
      <c r="J755" s="4">
        <v>1773</v>
      </c>
      <c r="K755" s="6">
        <v>42826</v>
      </c>
      <c r="L755" s="6">
        <v>42855</v>
      </c>
      <c r="M755" s="6">
        <f t="shared" si="130"/>
        <v>42840</v>
      </c>
      <c r="N755" s="4">
        <f t="shared" si="126"/>
        <v>2017</v>
      </c>
      <c r="O755" s="4">
        <f t="shared" si="127"/>
        <v>4</v>
      </c>
      <c r="P755" s="7">
        <f t="shared" si="128"/>
        <v>29</v>
      </c>
      <c r="Q755" s="7">
        <v>196.4</v>
      </c>
      <c r="R755" s="9" t="s">
        <v>1175</v>
      </c>
      <c r="S755" s="4" t="s">
        <v>22</v>
      </c>
      <c r="T755" s="10"/>
      <c r="U755" s="10"/>
      <c r="V755" s="10"/>
      <c r="W755" s="10"/>
      <c r="X755" s="10"/>
    </row>
    <row r="756" spans="1:24" s="11" customFormat="1" x14ac:dyDescent="0.3">
      <c r="A756" s="4" t="str">
        <f t="shared" si="129"/>
        <v>Ibague_20175</v>
      </c>
      <c r="B756" s="4" t="s">
        <v>1176</v>
      </c>
      <c r="C756" s="4" t="str">
        <f t="shared" si="125"/>
        <v>IBA_01_20175</v>
      </c>
      <c r="D756" s="4" t="s">
        <v>1136</v>
      </c>
      <c r="E756" s="5">
        <v>-115.9</v>
      </c>
      <c r="F756" s="5">
        <v>-16.87</v>
      </c>
      <c r="G756" s="4"/>
      <c r="H756" s="4">
        <v>4.4356305556000004</v>
      </c>
      <c r="I756" s="4">
        <v>-75.208827778</v>
      </c>
      <c r="J756" s="4">
        <v>1773</v>
      </c>
      <c r="K756" s="6">
        <v>42856</v>
      </c>
      <c r="L756" s="6">
        <v>42886</v>
      </c>
      <c r="M756" s="6">
        <f t="shared" si="130"/>
        <v>42870</v>
      </c>
      <c r="N756" s="4">
        <f t="shared" si="126"/>
        <v>2017</v>
      </c>
      <c r="O756" s="4">
        <f t="shared" si="127"/>
        <v>5</v>
      </c>
      <c r="P756" s="7">
        <f t="shared" si="128"/>
        <v>30</v>
      </c>
      <c r="Q756" s="7">
        <v>319.8</v>
      </c>
      <c r="R756" s="9" t="s">
        <v>1175</v>
      </c>
      <c r="S756" s="4" t="s">
        <v>22</v>
      </c>
      <c r="T756" s="10"/>
      <c r="U756" s="10"/>
      <c r="V756" s="10"/>
      <c r="W756" s="10"/>
      <c r="X756" s="10"/>
    </row>
    <row r="757" spans="1:24" s="11" customFormat="1" x14ac:dyDescent="0.3">
      <c r="A757" s="4" t="str">
        <f t="shared" si="129"/>
        <v>Ibague_20176</v>
      </c>
      <c r="B757" s="4" t="s">
        <v>1177</v>
      </c>
      <c r="C757" s="4" t="str">
        <f t="shared" si="125"/>
        <v>IBA_01_20176</v>
      </c>
      <c r="D757" s="4" t="s">
        <v>1136</v>
      </c>
      <c r="E757" s="5">
        <v>-85.3</v>
      </c>
      <c r="F757" s="5">
        <v>-12.38</v>
      </c>
      <c r="G757" s="4"/>
      <c r="H757" s="4">
        <v>4.4356305556000004</v>
      </c>
      <c r="I757" s="4">
        <v>-75.208827778</v>
      </c>
      <c r="J757" s="4">
        <v>1773</v>
      </c>
      <c r="K757" s="6">
        <v>42887</v>
      </c>
      <c r="L757" s="6">
        <v>42916</v>
      </c>
      <c r="M757" s="6">
        <f t="shared" si="130"/>
        <v>42901</v>
      </c>
      <c r="N757" s="4">
        <f t="shared" si="126"/>
        <v>2017</v>
      </c>
      <c r="O757" s="4">
        <f t="shared" si="127"/>
        <v>6</v>
      </c>
      <c r="P757" s="7">
        <f t="shared" si="128"/>
        <v>29</v>
      </c>
      <c r="Q757" s="7">
        <v>106</v>
      </c>
      <c r="R757" s="9" t="s">
        <v>1175</v>
      </c>
      <c r="S757" s="4" t="s">
        <v>22</v>
      </c>
      <c r="T757" s="10"/>
      <c r="U757" s="10"/>
      <c r="V757" s="10"/>
      <c r="W757" s="10"/>
      <c r="X757" s="10"/>
    </row>
    <row r="758" spans="1:24" s="11" customFormat="1" x14ac:dyDescent="0.3">
      <c r="A758" s="4" t="str">
        <f t="shared" si="129"/>
        <v>Ibague_20177</v>
      </c>
      <c r="B758" s="4" t="s">
        <v>1178</v>
      </c>
      <c r="C758" s="4" t="str">
        <f t="shared" si="125"/>
        <v>IBA_01_20177</v>
      </c>
      <c r="D758" s="4" t="s">
        <v>1136</v>
      </c>
      <c r="E758" s="5">
        <v>-56.3</v>
      </c>
      <c r="F758" s="5">
        <v>-8.27</v>
      </c>
      <c r="G758" s="4"/>
      <c r="H758" s="4">
        <v>4.4356305556000004</v>
      </c>
      <c r="I758" s="4">
        <v>-75.208827778</v>
      </c>
      <c r="J758" s="4">
        <v>1773</v>
      </c>
      <c r="K758" s="6">
        <v>42917</v>
      </c>
      <c r="L758" s="6">
        <v>42947</v>
      </c>
      <c r="M758" s="6">
        <f t="shared" si="130"/>
        <v>42931</v>
      </c>
      <c r="N758" s="4">
        <f t="shared" si="126"/>
        <v>2017</v>
      </c>
      <c r="O758" s="4">
        <f t="shared" si="127"/>
        <v>7</v>
      </c>
      <c r="P758" s="7">
        <f t="shared" si="128"/>
        <v>30</v>
      </c>
      <c r="Q758" s="7">
        <v>44.6</v>
      </c>
      <c r="R758" s="9" t="s">
        <v>1175</v>
      </c>
      <c r="S758" s="4" t="s">
        <v>22</v>
      </c>
      <c r="T758" s="10"/>
      <c r="U758" s="10"/>
      <c r="V758" s="10"/>
      <c r="W758" s="10"/>
      <c r="X758" s="10"/>
    </row>
    <row r="759" spans="1:24" s="11" customFormat="1" x14ac:dyDescent="0.3">
      <c r="A759" s="4" t="str">
        <f t="shared" si="129"/>
        <v>Ibague_20178</v>
      </c>
      <c r="B759" s="4" t="s">
        <v>1179</v>
      </c>
      <c r="C759" s="4" t="str">
        <f t="shared" si="125"/>
        <v>IBA_01_20178</v>
      </c>
      <c r="D759" s="4" t="s">
        <v>1136</v>
      </c>
      <c r="E759" s="5">
        <v>-38.4</v>
      </c>
      <c r="F759" s="5">
        <v>-6.32</v>
      </c>
      <c r="G759" s="4"/>
      <c r="H759" s="4">
        <v>4.4356305556000004</v>
      </c>
      <c r="I759" s="4">
        <v>-75.208827778</v>
      </c>
      <c r="J759" s="4">
        <v>1773</v>
      </c>
      <c r="K759" s="6">
        <v>42948</v>
      </c>
      <c r="L759" s="6">
        <v>42978</v>
      </c>
      <c r="M759" s="6">
        <f t="shared" si="130"/>
        <v>42962</v>
      </c>
      <c r="N759" s="4">
        <f t="shared" si="126"/>
        <v>2017</v>
      </c>
      <c r="O759" s="4">
        <f t="shared" si="127"/>
        <v>8</v>
      </c>
      <c r="P759" s="7">
        <f t="shared" si="128"/>
        <v>30</v>
      </c>
      <c r="Q759" s="7">
        <v>143.19999999999999</v>
      </c>
      <c r="R759" s="9" t="s">
        <v>1175</v>
      </c>
      <c r="S759" s="4" t="s">
        <v>22</v>
      </c>
      <c r="T759" s="10"/>
      <c r="U759" s="10"/>
      <c r="V759" s="10"/>
      <c r="W759" s="10"/>
      <c r="X759" s="10"/>
    </row>
    <row r="760" spans="1:24" s="11" customFormat="1" x14ac:dyDescent="0.3">
      <c r="A760" s="4" t="str">
        <f t="shared" si="129"/>
        <v>Ibague_20179</v>
      </c>
      <c r="B760" s="4" t="s">
        <v>1180</v>
      </c>
      <c r="C760" s="4" t="str">
        <f t="shared" si="125"/>
        <v>IBA_01_20179</v>
      </c>
      <c r="D760" s="4" t="s">
        <v>1136</v>
      </c>
      <c r="E760" s="5">
        <v>-39.700000000000003</v>
      </c>
      <c r="F760" s="5">
        <v>-5.93</v>
      </c>
      <c r="G760" s="4"/>
      <c r="H760" s="4">
        <v>4.4356305556000004</v>
      </c>
      <c r="I760" s="4">
        <v>-75.208827778</v>
      </c>
      <c r="J760" s="4">
        <v>1773</v>
      </c>
      <c r="K760" s="6">
        <v>42979</v>
      </c>
      <c r="L760" s="6">
        <v>43008</v>
      </c>
      <c r="M760" s="6">
        <f t="shared" si="130"/>
        <v>42993</v>
      </c>
      <c r="N760" s="4">
        <f t="shared" si="126"/>
        <v>2017</v>
      </c>
      <c r="O760" s="4">
        <f t="shared" si="127"/>
        <v>9</v>
      </c>
      <c r="P760" s="7">
        <f t="shared" si="128"/>
        <v>29</v>
      </c>
      <c r="Q760" s="7">
        <v>139.6</v>
      </c>
      <c r="R760" s="9" t="s">
        <v>1175</v>
      </c>
      <c r="S760" s="4" t="s">
        <v>22</v>
      </c>
      <c r="T760" s="10"/>
      <c r="U760" s="10"/>
      <c r="V760" s="10"/>
      <c r="W760" s="10"/>
      <c r="X760" s="10"/>
    </row>
    <row r="761" spans="1:24" s="11" customFormat="1" x14ac:dyDescent="0.3">
      <c r="A761" s="4" t="str">
        <f t="shared" si="129"/>
        <v>Ibague_201710</v>
      </c>
      <c r="B761" s="4" t="s">
        <v>1181</v>
      </c>
      <c r="C761" s="4" t="str">
        <f t="shared" si="125"/>
        <v>IBA_01_201710</v>
      </c>
      <c r="D761" s="4" t="s">
        <v>1136</v>
      </c>
      <c r="E761" s="5">
        <v>-61.3</v>
      </c>
      <c r="F761" s="5">
        <v>-8.5399999999999991</v>
      </c>
      <c r="G761" s="4"/>
      <c r="H761" s="4">
        <v>4.4356305556000004</v>
      </c>
      <c r="I761" s="4">
        <v>-75.208827778</v>
      </c>
      <c r="J761" s="4">
        <v>1773</v>
      </c>
      <c r="K761" s="6">
        <v>43009</v>
      </c>
      <c r="L761" s="6">
        <v>43039</v>
      </c>
      <c r="M761" s="6">
        <f>K761+14</f>
        <v>43023</v>
      </c>
      <c r="N761" s="4">
        <f t="shared" si="126"/>
        <v>2017</v>
      </c>
      <c r="O761" s="4">
        <f t="shared" si="127"/>
        <v>10</v>
      </c>
      <c r="P761" s="7">
        <f t="shared" si="128"/>
        <v>30</v>
      </c>
      <c r="Q761" s="7">
        <v>175.8</v>
      </c>
      <c r="R761" s="9" t="s">
        <v>1182</v>
      </c>
      <c r="S761" s="4" t="s">
        <v>22</v>
      </c>
      <c r="T761" s="10"/>
      <c r="U761" s="10"/>
      <c r="V761" s="10"/>
      <c r="W761" s="10"/>
      <c r="X761" s="10"/>
    </row>
    <row r="762" spans="1:24" s="11" customFormat="1" x14ac:dyDescent="0.3">
      <c r="A762" s="4" t="str">
        <f t="shared" si="129"/>
        <v>Ibague_201711</v>
      </c>
      <c r="B762" s="4" t="s">
        <v>1183</v>
      </c>
      <c r="C762" s="4" t="str">
        <f t="shared" si="125"/>
        <v>IBA_01_201711</v>
      </c>
      <c r="D762" s="4" t="s">
        <v>1136</v>
      </c>
      <c r="E762" s="5">
        <v>-51.8</v>
      </c>
      <c r="F762" s="5">
        <v>-7.7</v>
      </c>
      <c r="G762" s="4"/>
      <c r="H762" s="4">
        <v>4.4356305556000004</v>
      </c>
      <c r="I762" s="4">
        <v>-75.208827778</v>
      </c>
      <c r="J762" s="4">
        <v>1773</v>
      </c>
      <c r="K762" s="6">
        <v>43040</v>
      </c>
      <c r="L762" s="6">
        <v>43069</v>
      </c>
      <c r="M762" s="6">
        <f>K762+14</f>
        <v>43054</v>
      </c>
      <c r="N762" s="4">
        <f t="shared" si="126"/>
        <v>2017</v>
      </c>
      <c r="O762" s="4">
        <f t="shared" si="127"/>
        <v>11</v>
      </c>
      <c r="P762" s="7">
        <f t="shared" si="128"/>
        <v>29</v>
      </c>
      <c r="Q762" s="7">
        <v>351.3</v>
      </c>
      <c r="R762" s="9"/>
      <c r="S762" s="4" t="s">
        <v>22</v>
      </c>
      <c r="T762" s="10"/>
      <c r="U762" s="10"/>
      <c r="V762" s="10"/>
      <c r="W762" s="10"/>
      <c r="X762" s="10"/>
    </row>
    <row r="763" spans="1:24" s="11" customFormat="1" x14ac:dyDescent="0.3">
      <c r="A763" s="4" t="str">
        <f t="shared" si="129"/>
        <v>Ibague_201712</v>
      </c>
      <c r="B763" s="4" t="s">
        <v>1184</v>
      </c>
      <c r="C763" s="4" t="str">
        <f t="shared" si="125"/>
        <v>IBA_01_201712</v>
      </c>
      <c r="D763" s="4" t="s">
        <v>1136</v>
      </c>
      <c r="E763" s="5">
        <v>-16.100000000000001</v>
      </c>
      <c r="F763" s="5">
        <v>-2.91</v>
      </c>
      <c r="G763" s="4"/>
      <c r="H763" s="4">
        <v>4.4356305556000004</v>
      </c>
      <c r="I763" s="4">
        <v>-75.208827778</v>
      </c>
      <c r="J763" s="4">
        <v>1773</v>
      </c>
      <c r="K763" s="6">
        <v>43070</v>
      </c>
      <c r="L763" s="6">
        <v>43100</v>
      </c>
      <c r="M763" s="6">
        <f>K763+14</f>
        <v>43084</v>
      </c>
      <c r="N763" s="4">
        <f t="shared" si="126"/>
        <v>2017</v>
      </c>
      <c r="O763" s="4">
        <f t="shared" si="127"/>
        <v>12</v>
      </c>
      <c r="P763" s="7">
        <f t="shared" si="128"/>
        <v>30</v>
      </c>
      <c r="Q763" s="7">
        <v>235.7</v>
      </c>
      <c r="R763" s="9"/>
      <c r="S763" s="4" t="s">
        <v>22</v>
      </c>
      <c r="T763" s="10"/>
      <c r="U763" s="10"/>
      <c r="V763" s="10"/>
      <c r="W763" s="10"/>
      <c r="X763" s="10"/>
    </row>
    <row r="764" spans="1:24" s="11" customFormat="1" x14ac:dyDescent="0.3">
      <c r="A764" s="4" t="str">
        <f t="shared" si="129"/>
        <v>Ibague_20181</v>
      </c>
      <c r="B764" s="4" t="s">
        <v>1185</v>
      </c>
      <c r="C764" s="4" t="str">
        <f t="shared" si="125"/>
        <v>IBA_01_20181</v>
      </c>
      <c r="D764" s="4" t="s">
        <v>1136</v>
      </c>
      <c r="E764" s="5">
        <v>-29.3</v>
      </c>
      <c r="F764" s="5">
        <v>-4.92</v>
      </c>
      <c r="G764" s="4"/>
      <c r="H764" s="4">
        <v>4.4356305556000004</v>
      </c>
      <c r="I764" s="4">
        <v>-75.208827778</v>
      </c>
      <c r="J764" s="4">
        <v>1773</v>
      </c>
      <c r="K764" s="6">
        <v>43101</v>
      </c>
      <c r="L764" s="6">
        <v>43131</v>
      </c>
      <c r="M764" s="6">
        <f t="shared" si="130"/>
        <v>43115</v>
      </c>
      <c r="N764" s="4">
        <f t="shared" si="126"/>
        <v>2018</v>
      </c>
      <c r="O764" s="4">
        <f t="shared" si="127"/>
        <v>1</v>
      </c>
      <c r="P764" s="7">
        <f t="shared" si="128"/>
        <v>30</v>
      </c>
      <c r="Q764" s="7">
        <v>189.9</v>
      </c>
      <c r="R764" s="9"/>
      <c r="S764" s="4" t="s">
        <v>22</v>
      </c>
      <c r="T764" s="10"/>
      <c r="U764" s="10"/>
      <c r="V764" s="10"/>
      <c r="W764" s="10"/>
      <c r="X764" s="10"/>
    </row>
    <row r="765" spans="1:24" s="11" customFormat="1" x14ac:dyDescent="0.3">
      <c r="A765" s="4" t="str">
        <f t="shared" si="129"/>
        <v>Ibague_20184</v>
      </c>
      <c r="B765" s="4" t="s">
        <v>1186</v>
      </c>
      <c r="C765" s="4" t="str">
        <f t="shared" si="125"/>
        <v>IBA_01_20184</v>
      </c>
      <c r="D765" s="4" t="s">
        <v>1136</v>
      </c>
      <c r="E765" s="5">
        <v>-69</v>
      </c>
      <c r="F765" s="5">
        <v>-10.029999999999999</v>
      </c>
      <c r="G765" s="4"/>
      <c r="H765" s="4">
        <v>4.4356305556000004</v>
      </c>
      <c r="I765" s="4">
        <v>-75.208827778</v>
      </c>
      <c r="J765" s="4">
        <v>1773</v>
      </c>
      <c r="K765" s="6">
        <v>43191</v>
      </c>
      <c r="L765" s="6">
        <v>43220</v>
      </c>
      <c r="M765" s="6">
        <f t="shared" si="130"/>
        <v>43205</v>
      </c>
      <c r="N765" s="4">
        <f t="shared" si="126"/>
        <v>2018</v>
      </c>
      <c r="O765" s="4">
        <f t="shared" si="127"/>
        <v>4</v>
      </c>
      <c r="P765" s="7">
        <f t="shared" si="128"/>
        <v>29</v>
      </c>
      <c r="Q765" s="12">
        <v>295.3</v>
      </c>
      <c r="R765" s="9"/>
      <c r="S765" s="4" t="s">
        <v>22</v>
      </c>
      <c r="T765" s="10"/>
      <c r="U765" s="10"/>
      <c r="V765" s="10"/>
      <c r="W765" s="10"/>
      <c r="X765" s="10"/>
    </row>
    <row r="766" spans="1:24" s="11" customFormat="1" x14ac:dyDescent="0.3">
      <c r="A766" s="4" t="str">
        <f t="shared" si="129"/>
        <v>Ibague_20185</v>
      </c>
      <c r="B766" s="4" t="s">
        <v>1187</v>
      </c>
      <c r="C766" s="4" t="str">
        <f t="shared" si="125"/>
        <v>IBA_01_20185</v>
      </c>
      <c r="D766" s="4" t="s">
        <v>1136</v>
      </c>
      <c r="E766" s="5">
        <v>-113.3</v>
      </c>
      <c r="F766" s="5">
        <v>-15.45</v>
      </c>
      <c r="G766" s="4"/>
      <c r="H766" s="4">
        <v>4.4356305556000004</v>
      </c>
      <c r="I766" s="4">
        <v>-75.208827778</v>
      </c>
      <c r="J766" s="4">
        <v>1773</v>
      </c>
      <c r="K766" s="6">
        <v>43221</v>
      </c>
      <c r="L766" s="6">
        <v>43251</v>
      </c>
      <c r="M766" s="6">
        <f t="shared" si="130"/>
        <v>43235</v>
      </c>
      <c r="N766" s="4">
        <f t="shared" si="126"/>
        <v>2018</v>
      </c>
      <c r="O766" s="4">
        <f t="shared" si="127"/>
        <v>5</v>
      </c>
      <c r="P766" s="7">
        <f t="shared" si="128"/>
        <v>30</v>
      </c>
      <c r="Q766" s="12">
        <v>383.29999999999899</v>
      </c>
      <c r="R766" s="9"/>
      <c r="S766" s="4" t="s">
        <v>22</v>
      </c>
      <c r="T766" s="10"/>
      <c r="U766" s="10"/>
      <c r="V766" s="10"/>
      <c r="W766" s="10"/>
      <c r="X766" s="10"/>
    </row>
    <row r="767" spans="1:24" s="11" customFormat="1" x14ac:dyDescent="0.3">
      <c r="A767" s="4" t="str">
        <f t="shared" si="129"/>
        <v>Ibague_20186</v>
      </c>
      <c r="B767" s="4" t="s">
        <v>1188</v>
      </c>
      <c r="C767" s="4" t="str">
        <f t="shared" si="125"/>
        <v>IBA_01_20186</v>
      </c>
      <c r="D767" s="4" t="s">
        <v>1136</v>
      </c>
      <c r="E767" s="5">
        <v>-93.8</v>
      </c>
      <c r="F767" s="5">
        <v>-12.63</v>
      </c>
      <c r="G767" s="4"/>
      <c r="H767" s="4">
        <v>4.4356305556000004</v>
      </c>
      <c r="I767" s="4">
        <v>-75.208827778</v>
      </c>
      <c r="J767" s="4">
        <v>1773</v>
      </c>
      <c r="K767" s="6">
        <v>43252</v>
      </c>
      <c r="L767" s="6">
        <v>43281</v>
      </c>
      <c r="M767" s="6">
        <f t="shared" si="130"/>
        <v>43266</v>
      </c>
      <c r="N767" s="4">
        <f t="shared" si="126"/>
        <v>2018</v>
      </c>
      <c r="O767" s="4">
        <f t="shared" si="127"/>
        <v>6</v>
      </c>
      <c r="P767" s="7">
        <f t="shared" si="128"/>
        <v>29</v>
      </c>
      <c r="Q767" s="31">
        <v>156.80000000000001</v>
      </c>
      <c r="R767" s="9"/>
      <c r="S767" s="4" t="s">
        <v>844</v>
      </c>
      <c r="T767" s="10"/>
      <c r="U767" s="10"/>
      <c r="V767" s="10"/>
      <c r="W767" s="10"/>
      <c r="X767" s="10"/>
    </row>
    <row r="768" spans="1:24" s="11" customFormat="1" x14ac:dyDescent="0.3">
      <c r="A768" s="4" t="str">
        <f t="shared" si="129"/>
        <v>Ibague_20187</v>
      </c>
      <c r="B768" s="4" t="s">
        <v>1189</v>
      </c>
      <c r="C768" s="4" t="str">
        <f t="shared" si="125"/>
        <v>IBA_01_20187</v>
      </c>
      <c r="D768" s="4" t="s">
        <v>1136</v>
      </c>
      <c r="E768" s="5">
        <v>-61.6</v>
      </c>
      <c r="F768" s="5">
        <v>-8.64</v>
      </c>
      <c r="G768" s="4"/>
      <c r="H768" s="4">
        <v>4.4356305556000004</v>
      </c>
      <c r="I768" s="4">
        <v>-75.208827778</v>
      </c>
      <c r="J768" s="4">
        <v>1773</v>
      </c>
      <c r="K768" s="6">
        <v>43282</v>
      </c>
      <c r="L768" s="6">
        <v>43311</v>
      </c>
      <c r="M768" s="6">
        <f t="shared" si="130"/>
        <v>43296</v>
      </c>
      <c r="N768" s="4">
        <f t="shared" si="126"/>
        <v>2018</v>
      </c>
      <c r="O768" s="4">
        <f t="shared" si="127"/>
        <v>7</v>
      </c>
      <c r="P768" s="7">
        <f t="shared" si="128"/>
        <v>29</v>
      </c>
      <c r="Q768" s="31">
        <v>137</v>
      </c>
      <c r="R768" s="9"/>
      <c r="S768" s="4" t="s">
        <v>844</v>
      </c>
      <c r="T768" s="10"/>
      <c r="U768" s="10"/>
      <c r="V768" s="10"/>
      <c r="W768" s="10"/>
      <c r="X768" s="10"/>
    </row>
    <row r="769" spans="1:24" s="11" customFormat="1" x14ac:dyDescent="0.3">
      <c r="A769" s="4" t="str">
        <f t="shared" si="129"/>
        <v>Ibague_20189</v>
      </c>
      <c r="B769" s="4" t="s">
        <v>1190</v>
      </c>
      <c r="C769" s="4" t="str">
        <f t="shared" si="125"/>
        <v>IBA_01_20189</v>
      </c>
      <c r="D769" s="4" t="s">
        <v>1136</v>
      </c>
      <c r="E769" s="5">
        <v>-46.3</v>
      </c>
      <c r="F769" s="5">
        <v>-6.39</v>
      </c>
      <c r="G769" s="4"/>
      <c r="H769" s="4">
        <v>4.4356305556000004</v>
      </c>
      <c r="I769" s="4">
        <v>-75.208827778</v>
      </c>
      <c r="J769" s="4">
        <v>1773</v>
      </c>
      <c r="K769" s="6">
        <v>43344</v>
      </c>
      <c r="L769" s="6">
        <v>43373</v>
      </c>
      <c r="M769" s="6">
        <f t="shared" si="130"/>
        <v>43358</v>
      </c>
      <c r="N769" s="4">
        <f t="shared" si="126"/>
        <v>2018</v>
      </c>
      <c r="O769" s="4">
        <f t="shared" si="127"/>
        <v>9</v>
      </c>
      <c r="P769" s="7">
        <f t="shared" si="128"/>
        <v>29</v>
      </c>
      <c r="Q769" s="31">
        <v>129.9</v>
      </c>
      <c r="R769" s="9"/>
      <c r="S769" s="4" t="s">
        <v>844</v>
      </c>
      <c r="T769" s="10"/>
      <c r="U769" s="10"/>
      <c r="V769" s="10"/>
      <c r="W769" s="10"/>
      <c r="X769" s="10"/>
    </row>
    <row r="770" spans="1:24" s="11" customFormat="1" x14ac:dyDescent="0.3">
      <c r="A770" s="4" t="str">
        <f t="shared" si="129"/>
        <v>Ibague_201810</v>
      </c>
      <c r="B770" s="4" t="s">
        <v>1191</v>
      </c>
      <c r="C770" s="4" t="str">
        <f t="shared" si="125"/>
        <v>IBA_01_201810</v>
      </c>
      <c r="D770" s="4" t="s">
        <v>1136</v>
      </c>
      <c r="E770" s="5">
        <v>-80.7</v>
      </c>
      <c r="F770" s="5">
        <v>-10.76</v>
      </c>
      <c r="G770" s="4"/>
      <c r="H770" s="4">
        <v>4.4356305556000004</v>
      </c>
      <c r="I770" s="4">
        <v>-75.208827778</v>
      </c>
      <c r="J770" s="4">
        <v>1773</v>
      </c>
      <c r="K770" s="6">
        <v>43374</v>
      </c>
      <c r="L770" s="6">
        <v>43404</v>
      </c>
      <c r="M770" s="6">
        <f t="shared" si="130"/>
        <v>43388</v>
      </c>
      <c r="N770" s="4">
        <f t="shared" si="126"/>
        <v>2018</v>
      </c>
      <c r="O770" s="4">
        <f t="shared" si="127"/>
        <v>10</v>
      </c>
      <c r="P770" s="7">
        <f t="shared" si="128"/>
        <v>30</v>
      </c>
      <c r="Q770" s="31">
        <v>247.6</v>
      </c>
      <c r="R770" s="9"/>
      <c r="S770" s="4" t="s">
        <v>844</v>
      </c>
      <c r="T770" s="10"/>
      <c r="U770" s="10"/>
      <c r="V770" s="10"/>
      <c r="W770" s="10"/>
      <c r="X770" s="10"/>
    </row>
    <row r="771" spans="1:24" s="11" customFormat="1" x14ac:dyDescent="0.3">
      <c r="A771" s="4" t="str">
        <f t="shared" si="129"/>
        <v>Ibague_201811</v>
      </c>
      <c r="B771" s="4" t="s">
        <v>1192</v>
      </c>
      <c r="C771" s="4" t="str">
        <f t="shared" si="125"/>
        <v>IBA_01_201811</v>
      </c>
      <c r="D771" s="4" t="s">
        <v>1136</v>
      </c>
      <c r="E771" s="5">
        <v>-58</v>
      </c>
      <c r="F771" s="5">
        <v>-8.69</v>
      </c>
      <c r="G771" s="4"/>
      <c r="H771" s="4">
        <v>4.4356305556000004</v>
      </c>
      <c r="I771" s="4">
        <v>-75.208827778</v>
      </c>
      <c r="J771" s="4">
        <v>1773</v>
      </c>
      <c r="K771" s="6">
        <v>43405</v>
      </c>
      <c r="L771" s="6">
        <v>43434</v>
      </c>
      <c r="M771" s="6">
        <f t="shared" si="130"/>
        <v>43419</v>
      </c>
      <c r="N771" s="4">
        <f t="shared" si="126"/>
        <v>2018</v>
      </c>
      <c r="O771" s="4">
        <f t="shared" si="127"/>
        <v>11</v>
      </c>
      <c r="P771" s="7">
        <f t="shared" si="128"/>
        <v>29</v>
      </c>
      <c r="Q771" s="31">
        <v>310.7</v>
      </c>
      <c r="R771" s="9"/>
      <c r="S771" s="4" t="s">
        <v>844</v>
      </c>
      <c r="T771" s="10"/>
      <c r="U771" s="10"/>
      <c r="V771" s="10"/>
      <c r="W771" s="10"/>
      <c r="X771" s="10"/>
    </row>
    <row r="772" spans="1:24" s="11" customFormat="1" x14ac:dyDescent="0.3">
      <c r="A772" s="4" t="str">
        <f t="shared" si="129"/>
        <v>Ibague_201812</v>
      </c>
      <c r="B772" s="4" t="s">
        <v>1193</v>
      </c>
      <c r="C772" s="4" t="str">
        <f t="shared" si="125"/>
        <v>IBA_01_201812</v>
      </c>
      <c r="D772" s="4" t="s">
        <v>1136</v>
      </c>
      <c r="E772" s="5">
        <v>-15.4</v>
      </c>
      <c r="F772" s="5">
        <v>-3.55</v>
      </c>
      <c r="G772" s="4"/>
      <c r="H772" s="4">
        <v>4.4356305556000004</v>
      </c>
      <c r="I772" s="4">
        <v>-75.208827778</v>
      </c>
      <c r="J772" s="4">
        <v>1773</v>
      </c>
      <c r="K772" s="6">
        <v>43435</v>
      </c>
      <c r="L772" s="6">
        <v>43465</v>
      </c>
      <c r="M772" s="6">
        <f t="shared" si="130"/>
        <v>43449</v>
      </c>
      <c r="N772" s="4">
        <f t="shared" si="126"/>
        <v>2018</v>
      </c>
      <c r="O772" s="4">
        <f t="shared" si="127"/>
        <v>12</v>
      </c>
      <c r="P772" s="7">
        <f t="shared" si="128"/>
        <v>30</v>
      </c>
      <c r="Q772" s="31">
        <v>45.5</v>
      </c>
      <c r="R772" s="9"/>
      <c r="S772" s="4" t="s">
        <v>844</v>
      </c>
      <c r="T772" s="10"/>
      <c r="U772" s="10"/>
      <c r="V772" s="10"/>
      <c r="W772" s="10"/>
      <c r="X772" s="10"/>
    </row>
    <row r="773" spans="1:24" s="11" customFormat="1" x14ac:dyDescent="0.3">
      <c r="A773" s="4" t="str">
        <f t="shared" si="129"/>
        <v>Ibague_20191</v>
      </c>
      <c r="B773" s="4" t="s">
        <v>1194</v>
      </c>
      <c r="C773" s="4" t="str">
        <f t="shared" si="125"/>
        <v>IBA_01_20191</v>
      </c>
      <c r="D773" s="4" t="s">
        <v>1136</v>
      </c>
      <c r="E773" s="5">
        <v>-5.6</v>
      </c>
      <c r="F773" s="5">
        <v>-2.25</v>
      </c>
      <c r="G773" s="4"/>
      <c r="H773" s="4">
        <v>4.4356305556000004</v>
      </c>
      <c r="I773" s="4">
        <v>-75.208827778</v>
      </c>
      <c r="J773" s="4">
        <v>1773</v>
      </c>
      <c r="K773" s="6">
        <v>43466</v>
      </c>
      <c r="L773" s="6">
        <v>43496</v>
      </c>
      <c r="M773" s="6">
        <f t="shared" si="130"/>
        <v>43480</v>
      </c>
      <c r="N773" s="4">
        <f t="shared" si="126"/>
        <v>2019</v>
      </c>
      <c r="O773" s="4">
        <f t="shared" si="127"/>
        <v>1</v>
      </c>
      <c r="P773" s="7">
        <f t="shared" si="128"/>
        <v>30</v>
      </c>
      <c r="Q773" s="15">
        <v>76.5</v>
      </c>
      <c r="R773" s="9"/>
      <c r="S773" s="4" t="s">
        <v>844</v>
      </c>
      <c r="T773" s="10"/>
      <c r="U773" s="10"/>
      <c r="V773" s="10"/>
      <c r="W773" s="10"/>
      <c r="X773" s="10"/>
    </row>
    <row r="774" spans="1:24" s="11" customFormat="1" x14ac:dyDescent="0.3">
      <c r="A774" s="4" t="str">
        <f t="shared" si="129"/>
        <v>Ibague_20192</v>
      </c>
      <c r="B774" s="4" t="s">
        <v>1195</v>
      </c>
      <c r="C774" s="4" t="str">
        <f t="shared" si="125"/>
        <v>IBA_01_20192</v>
      </c>
      <c r="D774" s="4" t="s">
        <v>1136</v>
      </c>
      <c r="E774" s="5">
        <v>-4.2</v>
      </c>
      <c r="F774" s="5">
        <v>-2.27</v>
      </c>
      <c r="G774" s="4"/>
      <c r="H774" s="4">
        <v>4.4356305556000004</v>
      </c>
      <c r="I774" s="4">
        <v>-75.208827778</v>
      </c>
      <c r="J774" s="4">
        <v>1773</v>
      </c>
      <c r="K774" s="6">
        <v>43497</v>
      </c>
      <c r="L774" s="6">
        <v>43524</v>
      </c>
      <c r="M774" s="6">
        <f t="shared" si="130"/>
        <v>43511</v>
      </c>
      <c r="N774" s="4">
        <f t="shared" si="126"/>
        <v>2019</v>
      </c>
      <c r="O774" s="4">
        <f t="shared" si="127"/>
        <v>2</v>
      </c>
      <c r="P774" s="7">
        <f t="shared" si="128"/>
        <v>27</v>
      </c>
      <c r="Q774" s="15">
        <v>143.4</v>
      </c>
      <c r="R774" s="9"/>
      <c r="S774" s="4" t="s">
        <v>844</v>
      </c>
      <c r="T774" s="10"/>
      <c r="U774" s="10"/>
      <c r="V774" s="10"/>
      <c r="W774" s="10"/>
      <c r="X774" s="10"/>
    </row>
    <row r="775" spans="1:24" s="11" customFormat="1" x14ac:dyDescent="0.3">
      <c r="A775" s="4" t="str">
        <f t="shared" si="129"/>
        <v>Ibague_20193</v>
      </c>
      <c r="B775" s="4" t="s">
        <v>1196</v>
      </c>
      <c r="C775" s="4" t="str">
        <f t="shared" si="125"/>
        <v>IBA_01_20193</v>
      </c>
      <c r="D775" s="4" t="s">
        <v>1136</v>
      </c>
      <c r="E775" s="5">
        <v>-16.100000000000001</v>
      </c>
      <c r="F775" s="5">
        <v>-3.95</v>
      </c>
      <c r="G775" s="4"/>
      <c r="H775" s="4">
        <v>4.4356305556000004</v>
      </c>
      <c r="I775" s="4">
        <v>-75.208827778</v>
      </c>
      <c r="J775" s="4">
        <v>1773</v>
      </c>
      <c r="K775" s="6">
        <v>43525</v>
      </c>
      <c r="L775" s="6">
        <v>43555</v>
      </c>
      <c r="M775" s="6">
        <f t="shared" si="130"/>
        <v>43539</v>
      </c>
      <c r="N775" s="4">
        <f t="shared" si="126"/>
        <v>2019</v>
      </c>
      <c r="O775" s="4">
        <f t="shared" si="127"/>
        <v>3</v>
      </c>
      <c r="P775" s="7">
        <f t="shared" si="128"/>
        <v>30</v>
      </c>
      <c r="Q775" s="15">
        <v>249.6</v>
      </c>
      <c r="R775" s="9"/>
      <c r="S775" s="4" t="s">
        <v>844</v>
      </c>
      <c r="T775" s="10"/>
      <c r="U775" s="10"/>
      <c r="V775" s="10"/>
      <c r="W775" s="10"/>
      <c r="X775" s="10"/>
    </row>
    <row r="776" spans="1:24" s="11" customFormat="1" x14ac:dyDescent="0.3">
      <c r="A776" s="4" t="str">
        <f t="shared" si="129"/>
        <v>Ibague_20194</v>
      </c>
      <c r="B776" s="4" t="s">
        <v>1197</v>
      </c>
      <c r="C776" s="4" t="str">
        <f t="shared" si="125"/>
        <v>IBA_01_20194</v>
      </c>
      <c r="D776" s="4" t="s">
        <v>1136</v>
      </c>
      <c r="E776" s="5">
        <v>-60</v>
      </c>
      <c r="F776" s="5">
        <v>-8.4499999999999993</v>
      </c>
      <c r="G776" s="4"/>
      <c r="H776" s="4">
        <v>4.4356305556000004</v>
      </c>
      <c r="I776" s="4">
        <v>-75.208827778</v>
      </c>
      <c r="J776" s="4">
        <v>1773</v>
      </c>
      <c r="K776" s="6">
        <v>43556</v>
      </c>
      <c r="L776" s="6">
        <v>43585</v>
      </c>
      <c r="M776" s="6">
        <f t="shared" si="130"/>
        <v>43570</v>
      </c>
      <c r="N776" s="4">
        <f t="shared" si="126"/>
        <v>2019</v>
      </c>
      <c r="O776" s="4">
        <f t="shared" si="127"/>
        <v>4</v>
      </c>
      <c r="P776" s="7">
        <f t="shared" si="128"/>
        <v>29</v>
      </c>
      <c r="Q776" s="15">
        <v>392.2</v>
      </c>
      <c r="R776" s="9"/>
      <c r="S776" s="4" t="s">
        <v>844</v>
      </c>
      <c r="T776" s="10"/>
      <c r="U776" s="10"/>
      <c r="V776" s="10"/>
      <c r="W776" s="10"/>
      <c r="X776" s="10"/>
    </row>
    <row r="777" spans="1:24" s="11" customFormat="1" x14ac:dyDescent="0.3">
      <c r="A777" s="4" t="str">
        <f t="shared" si="129"/>
        <v>Ibague_20195</v>
      </c>
      <c r="B777" s="4" t="s">
        <v>1198</v>
      </c>
      <c r="C777" s="4" t="str">
        <f t="shared" si="125"/>
        <v>IBA_01_20195</v>
      </c>
      <c r="D777" s="4" t="s">
        <v>1136</v>
      </c>
      <c r="E777" s="5">
        <v>-97.6</v>
      </c>
      <c r="F777" s="5">
        <v>-13.17</v>
      </c>
      <c r="G777" s="4"/>
      <c r="H777" s="4">
        <v>4.4356305556000004</v>
      </c>
      <c r="I777" s="4">
        <v>-75.208827778</v>
      </c>
      <c r="J777" s="4">
        <v>1773</v>
      </c>
      <c r="K777" s="6">
        <v>43586</v>
      </c>
      <c r="L777" s="6">
        <v>43646</v>
      </c>
      <c r="M777" s="6">
        <f t="shared" si="130"/>
        <v>43600</v>
      </c>
      <c r="N777" s="4">
        <f t="shared" si="126"/>
        <v>2019</v>
      </c>
      <c r="O777" s="4">
        <f t="shared" si="127"/>
        <v>5</v>
      </c>
      <c r="P777" s="7">
        <f t="shared" si="128"/>
        <v>60</v>
      </c>
      <c r="Q777" s="15">
        <v>377.8</v>
      </c>
      <c r="R777" s="9"/>
      <c r="S777" s="4" t="s">
        <v>844</v>
      </c>
      <c r="T777" s="10"/>
      <c r="U777" s="10"/>
      <c r="V777" s="10"/>
      <c r="W777" s="10"/>
      <c r="X777" s="10"/>
    </row>
    <row r="778" spans="1:24" s="11" customFormat="1" x14ac:dyDescent="0.3">
      <c r="A778" s="4" t="str">
        <f t="shared" si="129"/>
        <v>Ibague_20196</v>
      </c>
      <c r="B778" s="4" t="s">
        <v>1199</v>
      </c>
      <c r="C778" s="4" t="str">
        <f t="shared" si="125"/>
        <v>IBA_01_20196</v>
      </c>
      <c r="D778" s="4" t="s">
        <v>1136</v>
      </c>
      <c r="E778" s="5">
        <v>-76.2</v>
      </c>
      <c r="F778" s="5">
        <v>-10.47</v>
      </c>
      <c r="G778" s="4"/>
      <c r="H778" s="4">
        <v>4.4356305556000004</v>
      </c>
      <c r="I778" s="4">
        <v>-75.208827778</v>
      </c>
      <c r="J778" s="4">
        <v>1773</v>
      </c>
      <c r="K778" s="6">
        <v>43617</v>
      </c>
      <c r="L778" s="6">
        <v>43646</v>
      </c>
      <c r="M778" s="6">
        <f t="shared" si="130"/>
        <v>43631</v>
      </c>
      <c r="N778" s="4">
        <f t="shared" si="126"/>
        <v>2019</v>
      </c>
      <c r="O778" s="4">
        <f t="shared" si="127"/>
        <v>6</v>
      </c>
      <c r="P778" s="7">
        <f t="shared" si="128"/>
        <v>29</v>
      </c>
      <c r="Q778" s="15">
        <v>582</v>
      </c>
      <c r="R778" s="9"/>
      <c r="S778" s="4" t="s">
        <v>844</v>
      </c>
      <c r="T778" s="10"/>
      <c r="U778" s="10"/>
      <c r="V778" s="10"/>
      <c r="W778" s="10"/>
      <c r="X778" s="10"/>
    </row>
    <row r="779" spans="1:24" s="11" customFormat="1" x14ac:dyDescent="0.3">
      <c r="A779" s="4" t="str">
        <f t="shared" si="129"/>
        <v>Ibague_20197</v>
      </c>
      <c r="B779" s="32" t="s">
        <v>1200</v>
      </c>
      <c r="C779" s="4" t="str">
        <f t="shared" si="125"/>
        <v>IBA_01_20197</v>
      </c>
      <c r="D779" s="4" t="s">
        <v>1136</v>
      </c>
      <c r="E779" s="17">
        <v>-29.4</v>
      </c>
      <c r="F779" s="17">
        <v>-4.87</v>
      </c>
      <c r="G779" s="4"/>
      <c r="H779" s="4">
        <v>4.4356305556000004</v>
      </c>
      <c r="I779" s="4">
        <v>-75.208827778</v>
      </c>
      <c r="J779" s="4">
        <v>1773</v>
      </c>
      <c r="K779" s="6">
        <v>43648</v>
      </c>
      <c r="L779" s="6">
        <v>43677</v>
      </c>
      <c r="M779" s="6">
        <f t="shared" si="130"/>
        <v>43662</v>
      </c>
      <c r="N779" s="4">
        <f t="shared" si="126"/>
        <v>2019</v>
      </c>
      <c r="O779" s="4">
        <f t="shared" si="127"/>
        <v>7</v>
      </c>
      <c r="P779" s="7">
        <f t="shared" si="128"/>
        <v>29</v>
      </c>
      <c r="Q779" s="15">
        <v>122.8</v>
      </c>
      <c r="R779" s="9"/>
      <c r="S779" s="4" t="s">
        <v>844</v>
      </c>
      <c r="T779" s="10"/>
      <c r="U779" s="10"/>
      <c r="V779" s="10"/>
      <c r="W779" s="10"/>
      <c r="X779" s="10"/>
    </row>
    <row r="780" spans="1:24" s="11" customFormat="1" x14ac:dyDescent="0.3">
      <c r="A780" s="4" t="str">
        <f t="shared" si="129"/>
        <v>Ibague_20199</v>
      </c>
      <c r="B780" s="32" t="s">
        <v>1201</v>
      </c>
      <c r="C780" s="4" t="str">
        <f t="shared" si="125"/>
        <v>IBA_01_20199</v>
      </c>
      <c r="D780" s="4" t="s">
        <v>1136</v>
      </c>
      <c r="E780" s="17">
        <v>-55.9</v>
      </c>
      <c r="F780" s="17">
        <v>-8.42</v>
      </c>
      <c r="G780" s="4"/>
      <c r="H780" s="4">
        <v>4.4356305556000004</v>
      </c>
      <c r="I780" s="4">
        <v>-75.208827778</v>
      </c>
      <c r="J780" s="4">
        <v>1773</v>
      </c>
      <c r="K780" s="6">
        <v>43709</v>
      </c>
      <c r="L780" s="6">
        <v>43738</v>
      </c>
      <c r="M780" s="6">
        <f t="shared" si="130"/>
        <v>43723</v>
      </c>
      <c r="N780" s="4">
        <f t="shared" si="126"/>
        <v>2019</v>
      </c>
      <c r="O780" s="4">
        <f t="shared" si="127"/>
        <v>9</v>
      </c>
      <c r="P780" s="7">
        <f t="shared" si="128"/>
        <v>29</v>
      </c>
      <c r="Q780" s="15">
        <v>142.9</v>
      </c>
      <c r="R780" s="9"/>
      <c r="S780" s="4" t="s">
        <v>844</v>
      </c>
      <c r="T780" s="10"/>
      <c r="U780" s="10"/>
      <c r="V780" s="10"/>
      <c r="W780" s="10"/>
      <c r="X780" s="10"/>
    </row>
    <row r="781" spans="1:24" s="11" customFormat="1" x14ac:dyDescent="0.3">
      <c r="A781" s="4" t="str">
        <f t="shared" si="129"/>
        <v>Ibague_201910</v>
      </c>
      <c r="B781" s="32" t="s">
        <v>1202</v>
      </c>
      <c r="C781" s="4" t="str">
        <f t="shared" si="125"/>
        <v>IBA_01_201910</v>
      </c>
      <c r="D781" s="4" t="s">
        <v>1136</v>
      </c>
      <c r="E781" s="17">
        <v>-56.1</v>
      </c>
      <c r="F781" s="17">
        <v>-8.4</v>
      </c>
      <c r="G781" s="4"/>
      <c r="H781" s="4">
        <v>4.4356305556000004</v>
      </c>
      <c r="I781" s="4">
        <v>-75.208827778</v>
      </c>
      <c r="J781" s="4">
        <v>1773</v>
      </c>
      <c r="K781" s="6">
        <v>43739</v>
      </c>
      <c r="L781" s="6">
        <v>43769</v>
      </c>
      <c r="M781" s="6">
        <f t="shared" si="130"/>
        <v>43753</v>
      </c>
      <c r="N781" s="4">
        <f t="shared" si="126"/>
        <v>2019</v>
      </c>
      <c r="O781" s="4">
        <f t="shared" si="127"/>
        <v>10</v>
      </c>
      <c r="P781" s="7">
        <f t="shared" si="128"/>
        <v>30</v>
      </c>
      <c r="Q781" s="15">
        <v>196</v>
      </c>
      <c r="R781" s="9"/>
      <c r="S781" s="4" t="s">
        <v>844</v>
      </c>
      <c r="T781" s="10"/>
      <c r="U781" s="10"/>
      <c r="V781" s="10"/>
      <c r="W781" s="10"/>
      <c r="X781" s="10"/>
    </row>
    <row r="782" spans="1:24" s="11" customFormat="1" x14ac:dyDescent="0.3">
      <c r="A782" s="4" t="str">
        <f t="shared" si="129"/>
        <v>Ibague_201911</v>
      </c>
      <c r="B782" s="32" t="s">
        <v>1203</v>
      </c>
      <c r="C782" s="4" t="str">
        <f t="shared" si="125"/>
        <v>IBA_01_201911</v>
      </c>
      <c r="D782" s="4" t="s">
        <v>1136</v>
      </c>
      <c r="E782" s="17">
        <v>-22.3</v>
      </c>
      <c r="F782" s="17">
        <v>-4</v>
      </c>
      <c r="G782" s="4"/>
      <c r="H782" s="4">
        <v>4.4356305556000004</v>
      </c>
      <c r="I782" s="4">
        <v>-75.208827778</v>
      </c>
      <c r="J782" s="4">
        <v>1773</v>
      </c>
      <c r="K782" s="6">
        <v>43770</v>
      </c>
      <c r="L782" s="6">
        <v>43799</v>
      </c>
      <c r="M782" s="6">
        <f t="shared" si="130"/>
        <v>43784</v>
      </c>
      <c r="N782" s="4">
        <f t="shared" si="126"/>
        <v>2019</v>
      </c>
      <c r="O782" s="4">
        <f t="shared" si="127"/>
        <v>11</v>
      </c>
      <c r="P782" s="7">
        <f t="shared" si="128"/>
        <v>29</v>
      </c>
      <c r="Q782" s="15">
        <v>203.5</v>
      </c>
      <c r="R782" s="9"/>
      <c r="S782" s="4" t="s">
        <v>844</v>
      </c>
      <c r="T782" s="10"/>
      <c r="U782" s="10"/>
      <c r="V782" s="10"/>
      <c r="W782" s="10"/>
      <c r="X782" s="10"/>
    </row>
    <row r="783" spans="1:24" s="11" customFormat="1" x14ac:dyDescent="0.3">
      <c r="A783" s="4" t="str">
        <f t="shared" si="129"/>
        <v>Ibague_201912</v>
      </c>
      <c r="B783" s="32" t="s">
        <v>1204</v>
      </c>
      <c r="C783" s="4" t="str">
        <f t="shared" si="125"/>
        <v>IBA_01_201912</v>
      </c>
      <c r="D783" s="4" t="s">
        <v>1136</v>
      </c>
      <c r="E783" s="17">
        <v>-2.5</v>
      </c>
      <c r="F783" s="17">
        <v>-1.52</v>
      </c>
      <c r="G783" s="4"/>
      <c r="H783" s="4">
        <v>4.4356305556000004</v>
      </c>
      <c r="I783" s="4">
        <v>-75.208827778</v>
      </c>
      <c r="J783" s="4">
        <v>1773</v>
      </c>
      <c r="K783" s="6">
        <v>43800</v>
      </c>
      <c r="L783" s="6">
        <v>43830</v>
      </c>
      <c r="M783" s="6">
        <f t="shared" si="130"/>
        <v>43814</v>
      </c>
      <c r="N783" s="4">
        <f t="shared" si="126"/>
        <v>2019</v>
      </c>
      <c r="O783" s="4">
        <f t="shared" si="127"/>
        <v>12</v>
      </c>
      <c r="P783" s="7">
        <f t="shared" si="128"/>
        <v>30</v>
      </c>
      <c r="Q783" s="15">
        <v>177.7</v>
      </c>
      <c r="R783" s="9"/>
      <c r="S783" s="4" t="s">
        <v>844</v>
      </c>
      <c r="T783" s="10"/>
      <c r="U783" s="10"/>
      <c r="V783" s="10"/>
      <c r="W783" s="10"/>
      <c r="X783" s="10"/>
    </row>
    <row r="784" spans="1:24" s="11" customFormat="1" x14ac:dyDescent="0.3">
      <c r="A784" s="4" t="str">
        <f t="shared" ref="A784:A815" si="131">D784&amp;"_"&amp;YEAR(M784)&amp;MONTH(M784)</f>
        <v>Ibague_20201</v>
      </c>
      <c r="B784" s="32" t="s">
        <v>1205</v>
      </c>
      <c r="C784" s="4" t="str">
        <f t="shared" si="125"/>
        <v>IBA_01_20201</v>
      </c>
      <c r="D784" s="4" t="s">
        <v>1136</v>
      </c>
      <c r="E784" s="17">
        <v>-4.0999999999999996</v>
      </c>
      <c r="F784" s="17">
        <v>-1.63</v>
      </c>
      <c r="G784" s="4"/>
      <c r="H784" s="4">
        <v>4.4356305556000004</v>
      </c>
      <c r="I784" s="4">
        <v>-75.208827778</v>
      </c>
      <c r="J784" s="4">
        <v>1773</v>
      </c>
      <c r="K784" s="6">
        <v>43831</v>
      </c>
      <c r="L784" s="6">
        <v>43861</v>
      </c>
      <c r="M784" s="6">
        <f t="shared" si="130"/>
        <v>43845</v>
      </c>
      <c r="N784" s="4">
        <f t="shared" si="126"/>
        <v>2020</v>
      </c>
      <c r="O784" s="4">
        <f t="shared" si="127"/>
        <v>1</v>
      </c>
      <c r="P784" s="7">
        <f t="shared" si="128"/>
        <v>30</v>
      </c>
      <c r="Q784" s="15">
        <v>37.299999999999997</v>
      </c>
      <c r="R784" s="9"/>
      <c r="S784" s="4" t="s">
        <v>844</v>
      </c>
      <c r="T784" s="10"/>
      <c r="U784" s="10"/>
      <c r="V784" s="10"/>
      <c r="W784" s="10"/>
      <c r="X784" s="10"/>
    </row>
    <row r="785" spans="1:24" s="11" customFormat="1" x14ac:dyDescent="0.3">
      <c r="A785" s="4" t="str">
        <f t="shared" si="131"/>
        <v>Ibague_20202</v>
      </c>
      <c r="B785" s="32" t="s">
        <v>1206</v>
      </c>
      <c r="C785" s="4" t="str">
        <f t="shared" ref="C785:C847" si="132">"IBA_01_"&amp;YEAR(M785)&amp;""&amp;MONTH(M785)</f>
        <v>IBA_01_20202</v>
      </c>
      <c r="D785" s="4" t="s">
        <v>1136</v>
      </c>
      <c r="E785" s="17">
        <v>4.9000000000000004</v>
      </c>
      <c r="F785" s="17">
        <v>-1</v>
      </c>
      <c r="G785" s="4"/>
      <c r="H785" s="4">
        <v>4.4356305556000004</v>
      </c>
      <c r="I785" s="4">
        <v>-75.208827778</v>
      </c>
      <c r="J785" s="4">
        <v>1773</v>
      </c>
      <c r="K785" s="6">
        <v>43862</v>
      </c>
      <c r="L785" s="6">
        <v>43890</v>
      </c>
      <c r="M785" s="6">
        <f t="shared" si="130"/>
        <v>43876</v>
      </c>
      <c r="N785" s="4">
        <f t="shared" ref="N785:N808" si="133">YEAR(M785)</f>
        <v>2020</v>
      </c>
      <c r="O785" s="4">
        <f t="shared" ref="O785:O808" si="134">(MONTH(M785))</f>
        <v>2</v>
      </c>
      <c r="P785" s="7">
        <f t="shared" ref="P785:P836" si="135">L785-K785</f>
        <v>28</v>
      </c>
      <c r="Q785" s="15">
        <v>54.7</v>
      </c>
      <c r="R785" s="9"/>
      <c r="S785" s="4" t="s">
        <v>844</v>
      </c>
      <c r="T785" s="10"/>
      <c r="U785" s="10"/>
      <c r="V785" s="10"/>
      <c r="W785" s="10"/>
      <c r="X785" s="10"/>
    </row>
    <row r="786" spans="1:24" s="11" customFormat="1" x14ac:dyDescent="0.3">
      <c r="A786" s="4" t="str">
        <f t="shared" si="131"/>
        <v>Ibague_20203</v>
      </c>
      <c r="B786" s="32" t="s">
        <v>1207</v>
      </c>
      <c r="C786" s="4" t="str">
        <f t="shared" si="132"/>
        <v>IBA_01_20203</v>
      </c>
      <c r="D786" s="4" t="s">
        <v>1136</v>
      </c>
      <c r="E786" s="17">
        <v>-31.2</v>
      </c>
      <c r="F786" s="17">
        <v>-5.42</v>
      </c>
      <c r="G786" s="4"/>
      <c r="H786" s="4">
        <v>4.4356305556000004</v>
      </c>
      <c r="I786" s="4">
        <v>-75.208827778</v>
      </c>
      <c r="J786" s="4">
        <v>1773</v>
      </c>
      <c r="K786" s="6">
        <v>43891</v>
      </c>
      <c r="L786" s="6">
        <v>43921</v>
      </c>
      <c r="M786" s="6">
        <f t="shared" si="130"/>
        <v>43905</v>
      </c>
      <c r="N786" s="4">
        <f t="shared" si="133"/>
        <v>2020</v>
      </c>
      <c r="O786" s="4">
        <f t="shared" si="134"/>
        <v>3</v>
      </c>
      <c r="P786" s="7">
        <f t="shared" si="135"/>
        <v>30</v>
      </c>
      <c r="Q786" s="15">
        <v>181.6</v>
      </c>
      <c r="R786" s="9"/>
      <c r="S786" s="4" t="s">
        <v>844</v>
      </c>
      <c r="T786" s="10"/>
      <c r="U786" s="10"/>
      <c r="V786" s="10"/>
      <c r="W786" s="10"/>
      <c r="X786" s="10"/>
    </row>
    <row r="787" spans="1:24" s="11" customFormat="1" x14ac:dyDescent="0.3">
      <c r="A787" s="4" t="str">
        <f t="shared" si="131"/>
        <v>Ibague_20204</v>
      </c>
      <c r="B787" s="32" t="s">
        <v>1208</v>
      </c>
      <c r="C787" s="4" t="str">
        <f t="shared" si="132"/>
        <v>IBA_01_20204</v>
      </c>
      <c r="D787" s="4" t="s">
        <v>1136</v>
      </c>
      <c r="E787" s="17">
        <v>-92.7</v>
      </c>
      <c r="F787" s="17">
        <v>-13.04</v>
      </c>
      <c r="G787" s="4"/>
      <c r="H787" s="4">
        <v>4.4356305556000004</v>
      </c>
      <c r="I787" s="4">
        <v>-75.208827778</v>
      </c>
      <c r="J787" s="4">
        <v>1773</v>
      </c>
      <c r="K787" s="6">
        <v>43922</v>
      </c>
      <c r="L787" s="6">
        <v>43951</v>
      </c>
      <c r="M787" s="6">
        <f t="shared" si="130"/>
        <v>43936</v>
      </c>
      <c r="N787" s="4">
        <f t="shared" si="133"/>
        <v>2020</v>
      </c>
      <c r="O787" s="4">
        <f t="shared" si="134"/>
        <v>4</v>
      </c>
      <c r="P787" s="7">
        <f t="shared" si="135"/>
        <v>29</v>
      </c>
      <c r="Q787" s="15">
        <v>164.9</v>
      </c>
      <c r="R787" s="9"/>
      <c r="S787" s="4" t="s">
        <v>844</v>
      </c>
      <c r="T787" s="10"/>
      <c r="U787" s="10"/>
      <c r="V787" s="10"/>
      <c r="W787" s="10"/>
      <c r="X787" s="10"/>
    </row>
    <row r="788" spans="1:24" s="11" customFormat="1" x14ac:dyDescent="0.3">
      <c r="A788" s="4" t="str">
        <f t="shared" si="131"/>
        <v>Ibague_20205</v>
      </c>
      <c r="B788" s="32" t="s">
        <v>1209</v>
      </c>
      <c r="C788" s="4" t="str">
        <f t="shared" si="132"/>
        <v>IBA_01_20205</v>
      </c>
      <c r="D788" s="4" t="s">
        <v>1136</v>
      </c>
      <c r="E788" s="17">
        <v>-84.2</v>
      </c>
      <c r="F788" s="17">
        <v>-11.68</v>
      </c>
      <c r="G788" s="4"/>
      <c r="H788" s="4">
        <v>4.4356305556000004</v>
      </c>
      <c r="I788" s="4">
        <v>-75.208827778</v>
      </c>
      <c r="J788" s="4">
        <v>1773</v>
      </c>
      <c r="K788" s="6">
        <v>43952</v>
      </c>
      <c r="L788" s="6">
        <v>43982</v>
      </c>
      <c r="M788" s="6">
        <f t="shared" si="130"/>
        <v>43966</v>
      </c>
      <c r="N788" s="4">
        <f t="shared" si="133"/>
        <v>2020</v>
      </c>
      <c r="O788" s="4">
        <f t="shared" si="134"/>
        <v>5</v>
      </c>
      <c r="P788" s="7">
        <f t="shared" si="135"/>
        <v>30</v>
      </c>
      <c r="Q788" s="15">
        <v>101.6</v>
      </c>
      <c r="R788" s="9"/>
      <c r="S788" s="4" t="s">
        <v>844</v>
      </c>
      <c r="T788" s="10"/>
      <c r="U788" s="10"/>
      <c r="V788" s="10"/>
      <c r="W788" s="10"/>
      <c r="X788" s="10"/>
    </row>
    <row r="789" spans="1:24" s="11" customFormat="1" x14ac:dyDescent="0.3">
      <c r="A789" s="4" t="str">
        <f t="shared" si="131"/>
        <v>Ibague_20206</v>
      </c>
      <c r="B789" s="32" t="s">
        <v>1210</v>
      </c>
      <c r="C789" s="4" t="str">
        <f t="shared" si="132"/>
        <v>IBA_01_20206</v>
      </c>
      <c r="D789" s="4" t="s">
        <v>1136</v>
      </c>
      <c r="E789" s="17">
        <v>-65.599999999999994</v>
      </c>
      <c r="F789" s="17">
        <v>-9.57</v>
      </c>
      <c r="G789" s="4"/>
      <c r="H789" s="4">
        <v>4.4356305556000004</v>
      </c>
      <c r="I789" s="4">
        <v>-75.208827778</v>
      </c>
      <c r="J789" s="4">
        <v>1773</v>
      </c>
      <c r="K789" s="6">
        <v>43983</v>
      </c>
      <c r="L789" s="6">
        <v>44012</v>
      </c>
      <c r="M789" s="6">
        <f t="shared" si="130"/>
        <v>43997</v>
      </c>
      <c r="N789" s="4">
        <f t="shared" si="133"/>
        <v>2020</v>
      </c>
      <c r="O789" s="4">
        <f t="shared" si="134"/>
        <v>6</v>
      </c>
      <c r="P789" s="7">
        <f t="shared" si="135"/>
        <v>29</v>
      </c>
      <c r="Q789" s="15">
        <v>165.1</v>
      </c>
      <c r="R789" s="9"/>
      <c r="S789" s="4" t="s">
        <v>844</v>
      </c>
      <c r="T789" s="10"/>
      <c r="U789" s="10"/>
      <c r="V789" s="10"/>
      <c r="W789" s="10"/>
      <c r="X789" s="10"/>
    </row>
    <row r="790" spans="1:24" s="11" customFormat="1" x14ac:dyDescent="0.3">
      <c r="A790" s="4" t="str">
        <f t="shared" si="131"/>
        <v>Ibague_20207</v>
      </c>
      <c r="B790" s="32" t="s">
        <v>1211</v>
      </c>
      <c r="C790" s="4" t="str">
        <f t="shared" si="132"/>
        <v>IBA_01_20207</v>
      </c>
      <c r="D790" s="4" t="s">
        <v>1136</v>
      </c>
      <c r="E790" s="17">
        <v>-65.8</v>
      </c>
      <c r="F790" s="17">
        <v>-9.68</v>
      </c>
      <c r="G790" s="4"/>
      <c r="H790" s="4">
        <v>4.4356305556000004</v>
      </c>
      <c r="I790" s="4">
        <v>-75.208827778</v>
      </c>
      <c r="J790" s="4">
        <v>1773</v>
      </c>
      <c r="K790" s="6">
        <v>44014</v>
      </c>
      <c r="L790" s="6">
        <v>44043</v>
      </c>
      <c r="M790" s="6">
        <f t="shared" si="130"/>
        <v>44028</v>
      </c>
      <c r="N790" s="4">
        <f t="shared" si="133"/>
        <v>2020</v>
      </c>
      <c r="O790" s="4">
        <f t="shared" si="134"/>
        <v>7</v>
      </c>
      <c r="P790" s="7">
        <f t="shared" si="135"/>
        <v>29</v>
      </c>
      <c r="Q790" s="15">
        <v>144.4</v>
      </c>
      <c r="R790" s="9"/>
      <c r="S790" s="4" t="s">
        <v>844</v>
      </c>
      <c r="T790" s="10"/>
      <c r="U790" s="10"/>
      <c r="V790" s="10"/>
      <c r="W790" s="10"/>
      <c r="X790" s="10"/>
    </row>
    <row r="791" spans="1:24" s="11" customFormat="1" x14ac:dyDescent="0.3">
      <c r="A791" s="4" t="str">
        <f t="shared" si="131"/>
        <v>Ibague_20208</v>
      </c>
      <c r="B791" s="32" t="s">
        <v>1212</v>
      </c>
      <c r="C791" s="4" t="str">
        <f>"IBA_01_"&amp;YEAR(M791)&amp;""&amp;MONTH(M791)</f>
        <v>IBA_01_20208</v>
      </c>
      <c r="D791" s="4" t="s">
        <v>1136</v>
      </c>
      <c r="E791" s="17">
        <v>-32.9</v>
      </c>
      <c r="F791" s="17">
        <v>-5.57</v>
      </c>
      <c r="G791" s="4"/>
      <c r="H791" s="4">
        <v>4.4356305556000004</v>
      </c>
      <c r="I791" s="4">
        <v>-75.208827778</v>
      </c>
      <c r="J791" s="4">
        <v>1773</v>
      </c>
      <c r="K791" s="6">
        <v>44044</v>
      </c>
      <c r="L791" s="6">
        <v>44074</v>
      </c>
      <c r="M791" s="6">
        <f t="shared" si="130"/>
        <v>44058</v>
      </c>
      <c r="N791" s="4">
        <f t="shared" si="133"/>
        <v>2020</v>
      </c>
      <c r="O791" s="4">
        <f t="shared" si="134"/>
        <v>8</v>
      </c>
      <c r="P791" s="7">
        <f t="shared" si="135"/>
        <v>30</v>
      </c>
      <c r="Q791" s="15">
        <v>185.3</v>
      </c>
      <c r="R791" s="9"/>
      <c r="S791" s="4" t="s">
        <v>844</v>
      </c>
      <c r="T791" s="10"/>
      <c r="U791" s="10"/>
      <c r="V791" s="10"/>
      <c r="W791" s="10"/>
      <c r="X791" s="10"/>
    </row>
    <row r="792" spans="1:24" s="11" customFormat="1" x14ac:dyDescent="0.3">
      <c r="A792" s="4" t="str">
        <f t="shared" si="131"/>
        <v>Ibague_20209</v>
      </c>
      <c r="B792" s="32" t="s">
        <v>1213</v>
      </c>
      <c r="C792" s="4" t="str">
        <f t="shared" si="132"/>
        <v>IBA_01_20209</v>
      </c>
      <c r="D792" s="4" t="s">
        <v>1136</v>
      </c>
      <c r="E792" s="17">
        <v>-30.2</v>
      </c>
      <c r="F792" s="17">
        <v>-5.28</v>
      </c>
      <c r="G792" s="4"/>
      <c r="H792" s="4">
        <v>4.4356305556000004</v>
      </c>
      <c r="I792" s="4">
        <v>-75.208827778</v>
      </c>
      <c r="J792" s="4">
        <v>1773</v>
      </c>
      <c r="K792" s="6">
        <v>44075</v>
      </c>
      <c r="L792" s="6">
        <v>44104</v>
      </c>
      <c r="M792" s="6">
        <f t="shared" si="130"/>
        <v>44089</v>
      </c>
      <c r="N792" s="4">
        <f t="shared" si="133"/>
        <v>2020</v>
      </c>
      <c r="O792" s="4">
        <f t="shared" si="134"/>
        <v>9</v>
      </c>
      <c r="P792" s="7">
        <f t="shared" si="135"/>
        <v>29</v>
      </c>
      <c r="Q792" s="15">
        <v>86.9</v>
      </c>
      <c r="R792" s="9"/>
      <c r="S792" s="4" t="s">
        <v>844</v>
      </c>
      <c r="T792" s="10"/>
      <c r="U792" s="10"/>
      <c r="V792" s="10"/>
      <c r="W792" s="10"/>
      <c r="X792" s="10"/>
    </row>
    <row r="793" spans="1:24" s="11" customFormat="1" x14ac:dyDescent="0.3">
      <c r="A793" s="4" t="str">
        <f t="shared" si="131"/>
        <v>Ibague_202010</v>
      </c>
      <c r="B793" s="32" t="s">
        <v>1214</v>
      </c>
      <c r="C793" s="4" t="str">
        <f t="shared" si="132"/>
        <v>IBA_01_202010</v>
      </c>
      <c r="D793" s="4" t="s">
        <v>1136</v>
      </c>
      <c r="E793" s="17">
        <v>-94.6</v>
      </c>
      <c r="F793" s="17">
        <v>-13.31</v>
      </c>
      <c r="G793" s="4"/>
      <c r="H793" s="4">
        <v>4.4356305556000004</v>
      </c>
      <c r="I793" s="4">
        <v>-75.208827778</v>
      </c>
      <c r="J793" s="4">
        <v>1773</v>
      </c>
      <c r="K793" s="6">
        <v>44105</v>
      </c>
      <c r="L793" s="6">
        <v>44135</v>
      </c>
      <c r="M793" s="6">
        <f t="shared" si="130"/>
        <v>44119</v>
      </c>
      <c r="N793" s="4">
        <f t="shared" si="133"/>
        <v>2020</v>
      </c>
      <c r="O793" s="4">
        <f t="shared" si="134"/>
        <v>10</v>
      </c>
      <c r="P793" s="7">
        <f t="shared" si="135"/>
        <v>30</v>
      </c>
      <c r="Q793" s="15">
        <v>93.8</v>
      </c>
      <c r="R793" s="9"/>
      <c r="S793" s="4" t="s">
        <v>844</v>
      </c>
      <c r="T793" s="10"/>
      <c r="U793" s="10"/>
      <c r="V793" s="10"/>
      <c r="W793" s="10"/>
      <c r="X793" s="10"/>
    </row>
    <row r="794" spans="1:24" s="11" customFormat="1" x14ac:dyDescent="0.3">
      <c r="A794" s="4" t="str">
        <f t="shared" si="131"/>
        <v>Ibague_202011</v>
      </c>
      <c r="B794" s="32" t="s">
        <v>1215</v>
      </c>
      <c r="C794" s="4" t="str">
        <f t="shared" si="132"/>
        <v>IBA_01_202011</v>
      </c>
      <c r="D794" s="4" t="s">
        <v>1136</v>
      </c>
      <c r="E794" s="17">
        <v>-36.799999999999997</v>
      </c>
      <c r="F794" s="17">
        <v>-6.07</v>
      </c>
      <c r="G794" s="4"/>
      <c r="H794" s="4">
        <v>4.4356305556000004</v>
      </c>
      <c r="I794" s="4">
        <v>-75.208827778</v>
      </c>
      <c r="J794" s="4">
        <v>1773</v>
      </c>
      <c r="K794" s="6">
        <v>44136</v>
      </c>
      <c r="L794" s="6">
        <v>44165</v>
      </c>
      <c r="M794" s="6">
        <f t="shared" si="130"/>
        <v>44150</v>
      </c>
      <c r="N794" s="4">
        <f t="shared" si="133"/>
        <v>2020</v>
      </c>
      <c r="O794" s="4">
        <f t="shared" si="134"/>
        <v>11</v>
      </c>
      <c r="P794" s="7">
        <f t="shared" si="135"/>
        <v>29</v>
      </c>
      <c r="Q794" s="15">
        <v>295</v>
      </c>
      <c r="R794" s="9"/>
      <c r="S794" s="4" t="s">
        <v>844</v>
      </c>
      <c r="T794" s="10"/>
      <c r="U794" s="10"/>
      <c r="V794" s="10"/>
      <c r="W794" s="10"/>
      <c r="X794" s="10"/>
    </row>
    <row r="795" spans="1:24" s="11" customFormat="1" x14ac:dyDescent="0.3">
      <c r="A795" s="4" t="str">
        <f t="shared" si="131"/>
        <v>Ibague_202012</v>
      </c>
      <c r="B795" s="32" t="s">
        <v>1216</v>
      </c>
      <c r="C795" s="4" t="str">
        <f t="shared" si="132"/>
        <v>IBA_01_202012</v>
      </c>
      <c r="D795" s="4" t="s">
        <v>1136</v>
      </c>
      <c r="E795" s="17">
        <v>-24.6</v>
      </c>
      <c r="F795" s="17">
        <v>-4.47</v>
      </c>
      <c r="G795" s="4"/>
      <c r="H795" s="4">
        <v>4.4356305556000004</v>
      </c>
      <c r="I795" s="4">
        <v>-75.208827778</v>
      </c>
      <c r="J795" s="4">
        <v>1773</v>
      </c>
      <c r="K795" s="6">
        <v>44166</v>
      </c>
      <c r="L795" s="6">
        <v>44196</v>
      </c>
      <c r="M795" s="6">
        <f t="shared" si="130"/>
        <v>44180</v>
      </c>
      <c r="N795" s="4">
        <f t="shared" si="133"/>
        <v>2020</v>
      </c>
      <c r="O795" s="4">
        <f t="shared" si="134"/>
        <v>12</v>
      </c>
      <c r="P795" s="7">
        <f t="shared" si="135"/>
        <v>30</v>
      </c>
      <c r="Q795" s="15">
        <v>213.5</v>
      </c>
      <c r="R795" s="9"/>
      <c r="S795" s="4" t="s">
        <v>844</v>
      </c>
      <c r="T795" s="10"/>
      <c r="U795" s="10"/>
      <c r="V795" s="10"/>
      <c r="W795" s="10"/>
      <c r="X795" s="10"/>
    </row>
    <row r="796" spans="1:24" s="11" customFormat="1" x14ac:dyDescent="0.3">
      <c r="A796" s="4" t="str">
        <f t="shared" si="131"/>
        <v>Ibague_20211</v>
      </c>
      <c r="B796" s="32" t="s">
        <v>1217</v>
      </c>
      <c r="C796" s="4" t="str">
        <f t="shared" si="132"/>
        <v>IBA_01_20211</v>
      </c>
      <c r="D796" s="4" t="s">
        <v>1136</v>
      </c>
      <c r="E796" s="17">
        <v>-2.8</v>
      </c>
      <c r="F796" s="17">
        <v>-1.88</v>
      </c>
      <c r="G796" s="4"/>
      <c r="H796" s="4">
        <v>4.4356305556000004</v>
      </c>
      <c r="I796" s="4">
        <v>-75.208827778</v>
      </c>
      <c r="J796" s="4">
        <v>1773</v>
      </c>
      <c r="K796" s="6">
        <v>44197</v>
      </c>
      <c r="L796" s="6">
        <v>44227</v>
      </c>
      <c r="M796" s="6">
        <f t="shared" si="130"/>
        <v>44211</v>
      </c>
      <c r="N796" s="4">
        <f t="shared" si="133"/>
        <v>2021</v>
      </c>
      <c r="O796" s="4">
        <f t="shared" si="134"/>
        <v>1</v>
      </c>
      <c r="P796" s="7">
        <f t="shared" si="135"/>
        <v>30</v>
      </c>
      <c r="Q796" s="15">
        <v>116.1</v>
      </c>
      <c r="R796" s="9"/>
      <c r="S796" s="4" t="s">
        <v>844</v>
      </c>
      <c r="T796" s="10"/>
      <c r="U796" s="10"/>
      <c r="V796" s="10"/>
      <c r="W796" s="10"/>
      <c r="X796" s="10"/>
    </row>
    <row r="797" spans="1:24" s="11" customFormat="1" x14ac:dyDescent="0.3">
      <c r="A797" s="4" t="str">
        <f t="shared" si="131"/>
        <v>Ibague_20212</v>
      </c>
      <c r="B797" s="32" t="s">
        <v>1218</v>
      </c>
      <c r="C797" s="4" t="str">
        <f t="shared" si="132"/>
        <v>IBA_01_20212</v>
      </c>
      <c r="D797" s="4" t="s">
        <v>1136</v>
      </c>
      <c r="E797" s="17">
        <v>-40.6</v>
      </c>
      <c r="F797" s="17">
        <v>-6.57</v>
      </c>
      <c r="G797" s="4"/>
      <c r="H797" s="4">
        <v>4.4356305556000004</v>
      </c>
      <c r="I797" s="4">
        <v>-75.208827778</v>
      </c>
      <c r="J797" s="4">
        <v>1773</v>
      </c>
      <c r="K797" s="6">
        <v>44228</v>
      </c>
      <c r="L797" s="6">
        <v>44255</v>
      </c>
      <c r="M797" s="6">
        <f t="shared" si="130"/>
        <v>44242</v>
      </c>
      <c r="N797" s="4">
        <f t="shared" si="133"/>
        <v>2021</v>
      </c>
      <c r="O797" s="4">
        <f t="shared" si="134"/>
        <v>2</v>
      </c>
      <c r="P797" s="7">
        <f t="shared" si="135"/>
        <v>27</v>
      </c>
      <c r="Q797" s="15">
        <v>117.2</v>
      </c>
      <c r="R797" s="9"/>
      <c r="S797" s="4" t="s">
        <v>844</v>
      </c>
      <c r="T797" s="10"/>
      <c r="U797" s="10"/>
      <c r="V797" s="10"/>
      <c r="W797" s="10"/>
      <c r="X797" s="10"/>
    </row>
    <row r="798" spans="1:24" s="11" customFormat="1" x14ac:dyDescent="0.3">
      <c r="A798" s="4" t="str">
        <f t="shared" si="131"/>
        <v>Ibague_20213</v>
      </c>
      <c r="B798" s="32" t="s">
        <v>1219</v>
      </c>
      <c r="C798" s="4" t="str">
        <f t="shared" si="132"/>
        <v>IBA_01_20213</v>
      </c>
      <c r="D798" s="4" t="s">
        <v>1136</v>
      </c>
      <c r="E798" s="17">
        <v>-64.900000000000006</v>
      </c>
      <c r="F798" s="17">
        <v>-9.31</v>
      </c>
      <c r="G798" s="4"/>
      <c r="H798" s="4">
        <v>4.4356305556000004</v>
      </c>
      <c r="I798" s="4">
        <v>-75.208827778</v>
      </c>
      <c r="J798" s="4">
        <v>1773</v>
      </c>
      <c r="K798" s="6">
        <v>44256</v>
      </c>
      <c r="L798" s="6">
        <v>44286</v>
      </c>
      <c r="M798" s="6">
        <f t="shared" si="130"/>
        <v>44270</v>
      </c>
      <c r="N798" s="4">
        <f t="shared" si="133"/>
        <v>2021</v>
      </c>
      <c r="O798" s="4">
        <f t="shared" si="134"/>
        <v>3</v>
      </c>
      <c r="P798" s="7">
        <f t="shared" si="135"/>
        <v>30</v>
      </c>
      <c r="Q798" s="15">
        <v>245.5</v>
      </c>
      <c r="R798" s="9"/>
      <c r="S798" s="4" t="s">
        <v>844</v>
      </c>
      <c r="T798" s="10"/>
      <c r="U798" s="10"/>
      <c r="V798" s="10"/>
      <c r="W798" s="10"/>
      <c r="X798" s="10"/>
    </row>
    <row r="799" spans="1:24" s="11" customFormat="1" x14ac:dyDescent="0.3">
      <c r="A799" s="4" t="str">
        <f t="shared" si="131"/>
        <v>Ibague_20214</v>
      </c>
      <c r="B799" s="32" t="s">
        <v>1220</v>
      </c>
      <c r="C799" s="4" t="str">
        <f t="shared" si="132"/>
        <v>IBA_01_20214</v>
      </c>
      <c r="D799" s="4" t="s">
        <v>1136</v>
      </c>
      <c r="E799" s="17">
        <v>-64.400000000000006</v>
      </c>
      <c r="F799" s="17">
        <v>-9.31</v>
      </c>
      <c r="G799" s="4"/>
      <c r="H799" s="4">
        <v>4.4356305556000004</v>
      </c>
      <c r="I799" s="4">
        <v>-75.208827778</v>
      </c>
      <c r="J799" s="4">
        <v>1773</v>
      </c>
      <c r="K799" s="6">
        <v>44287</v>
      </c>
      <c r="L799" s="6">
        <v>44316</v>
      </c>
      <c r="M799" s="6">
        <f t="shared" si="130"/>
        <v>44301</v>
      </c>
      <c r="N799" s="4">
        <f t="shared" si="133"/>
        <v>2021</v>
      </c>
      <c r="O799" s="4">
        <f t="shared" si="134"/>
        <v>4</v>
      </c>
      <c r="P799" s="7">
        <f t="shared" si="135"/>
        <v>29</v>
      </c>
      <c r="Q799" s="15">
        <v>346.7</v>
      </c>
      <c r="R799" s="9"/>
      <c r="S799" s="4" t="s">
        <v>844</v>
      </c>
      <c r="T799" s="10"/>
      <c r="U799" s="10"/>
      <c r="V799" s="10"/>
      <c r="W799" s="10"/>
      <c r="X799" s="10"/>
    </row>
    <row r="800" spans="1:24" s="11" customFormat="1" x14ac:dyDescent="0.3">
      <c r="A800" s="4" t="str">
        <f t="shared" si="131"/>
        <v>Ibague_20215</v>
      </c>
      <c r="B800" s="32" t="s">
        <v>1221</v>
      </c>
      <c r="C800" s="4" t="str">
        <f t="shared" si="132"/>
        <v>IBA_01_20215</v>
      </c>
      <c r="D800" s="4" t="s">
        <v>1136</v>
      </c>
      <c r="E800" s="17">
        <v>-95.6</v>
      </c>
      <c r="F800" s="17">
        <v>-13.09</v>
      </c>
      <c r="G800" s="4"/>
      <c r="H800" s="4">
        <v>4.4356305556000004</v>
      </c>
      <c r="I800" s="4">
        <v>-75.208827778</v>
      </c>
      <c r="J800" s="4">
        <v>1773</v>
      </c>
      <c r="K800" s="6">
        <v>44317</v>
      </c>
      <c r="L800" s="6">
        <v>44347</v>
      </c>
      <c r="M800" s="6">
        <f t="shared" si="130"/>
        <v>44331</v>
      </c>
      <c r="N800" s="4">
        <f t="shared" si="133"/>
        <v>2021</v>
      </c>
      <c r="O800" s="4">
        <f t="shared" si="134"/>
        <v>5</v>
      </c>
      <c r="P800" s="7">
        <f t="shared" si="135"/>
        <v>30</v>
      </c>
      <c r="Q800" s="15">
        <v>249.1</v>
      </c>
      <c r="R800" s="9"/>
      <c r="S800" s="4" t="s">
        <v>844</v>
      </c>
      <c r="T800" s="10"/>
      <c r="U800" s="10"/>
      <c r="V800" s="10"/>
      <c r="W800" s="10"/>
      <c r="X800" s="10"/>
    </row>
    <row r="801" spans="1:24" s="11" customFormat="1" x14ac:dyDescent="0.3">
      <c r="A801" s="4" t="str">
        <f t="shared" si="131"/>
        <v>Ibague_20216</v>
      </c>
      <c r="B801" s="32" t="s">
        <v>1222</v>
      </c>
      <c r="C801" s="4" t="str">
        <f t="shared" si="132"/>
        <v>IBA_01_20216</v>
      </c>
      <c r="D801" s="4" t="s">
        <v>1136</v>
      </c>
      <c r="E801" s="17">
        <v>-110.6</v>
      </c>
      <c r="F801" s="17">
        <v>-15.09</v>
      </c>
      <c r="G801" s="4"/>
      <c r="H801" s="4">
        <v>4.4356305556000004</v>
      </c>
      <c r="I801" s="4">
        <v>-75.208827778</v>
      </c>
      <c r="J801" s="4">
        <v>1773</v>
      </c>
      <c r="K801" s="6">
        <v>44348</v>
      </c>
      <c r="L801" s="6">
        <v>44377</v>
      </c>
      <c r="M801" s="6">
        <f t="shared" si="130"/>
        <v>44362</v>
      </c>
      <c r="N801" s="4">
        <f t="shared" si="133"/>
        <v>2021</v>
      </c>
      <c r="O801" s="4">
        <f t="shared" si="134"/>
        <v>6</v>
      </c>
      <c r="P801" s="7">
        <f t="shared" si="135"/>
        <v>29</v>
      </c>
      <c r="Q801" s="15">
        <v>242.4</v>
      </c>
      <c r="R801" s="9"/>
      <c r="S801" s="4" t="s">
        <v>844</v>
      </c>
      <c r="T801" s="10"/>
      <c r="U801" s="10"/>
      <c r="V801" s="10"/>
      <c r="W801" s="10"/>
      <c r="X801" s="10"/>
    </row>
    <row r="802" spans="1:24" s="11" customFormat="1" x14ac:dyDescent="0.3">
      <c r="A802" s="4" t="str">
        <f t="shared" si="131"/>
        <v>Ibague_20217</v>
      </c>
      <c r="B802" s="32" t="s">
        <v>1223</v>
      </c>
      <c r="C802" s="4" t="str">
        <f t="shared" si="132"/>
        <v>IBA_01_20217</v>
      </c>
      <c r="D802" s="4" t="s">
        <v>1136</v>
      </c>
      <c r="E802" s="17">
        <v>-84.5</v>
      </c>
      <c r="F802" s="17">
        <v>-11.93</v>
      </c>
      <c r="G802" s="4"/>
      <c r="H802" s="4">
        <v>4.4356305556000004</v>
      </c>
      <c r="I802" s="4">
        <v>-75.208827778</v>
      </c>
      <c r="J802" s="4">
        <v>1773</v>
      </c>
      <c r="K802" s="6">
        <v>44379</v>
      </c>
      <c r="L802" s="6">
        <v>44408</v>
      </c>
      <c r="M802" s="6">
        <f t="shared" si="130"/>
        <v>44393</v>
      </c>
      <c r="N802" s="4">
        <f t="shared" si="133"/>
        <v>2021</v>
      </c>
      <c r="O802" s="4">
        <f t="shared" si="134"/>
        <v>7</v>
      </c>
      <c r="P802" s="7">
        <f t="shared" si="135"/>
        <v>29</v>
      </c>
      <c r="Q802" s="15">
        <v>109.7</v>
      </c>
      <c r="R802" s="9"/>
      <c r="S802" s="4" t="s">
        <v>844</v>
      </c>
      <c r="T802" s="10"/>
      <c r="U802" s="10"/>
      <c r="V802" s="10"/>
      <c r="W802" s="10"/>
      <c r="X802" s="10"/>
    </row>
    <row r="803" spans="1:24" s="11" customFormat="1" x14ac:dyDescent="0.3">
      <c r="A803" s="4" t="str">
        <f t="shared" si="131"/>
        <v>Ibague_20218</v>
      </c>
      <c r="B803" s="32" t="s">
        <v>1224</v>
      </c>
      <c r="C803" s="4" t="str">
        <f t="shared" si="132"/>
        <v>IBA_01_20218</v>
      </c>
      <c r="D803" s="4" t="s">
        <v>1136</v>
      </c>
      <c r="E803" s="17">
        <v>-50.9</v>
      </c>
      <c r="F803" s="17">
        <v>-7.73</v>
      </c>
      <c r="G803" s="4"/>
      <c r="H803" s="4">
        <v>4.4356305556000004</v>
      </c>
      <c r="I803" s="4">
        <v>-75.208827778</v>
      </c>
      <c r="J803" s="4">
        <v>1773</v>
      </c>
      <c r="K803" s="6">
        <v>44409</v>
      </c>
      <c r="L803" s="6">
        <v>44439</v>
      </c>
      <c r="M803" s="6">
        <f t="shared" si="130"/>
        <v>44423</v>
      </c>
      <c r="N803" s="4">
        <f t="shared" si="133"/>
        <v>2021</v>
      </c>
      <c r="O803" s="4">
        <f t="shared" si="134"/>
        <v>8</v>
      </c>
      <c r="P803" s="7">
        <f t="shared" si="135"/>
        <v>30</v>
      </c>
      <c r="Q803" s="15">
        <v>320.89999999999998</v>
      </c>
      <c r="R803" s="9"/>
      <c r="S803" s="4" t="s">
        <v>844</v>
      </c>
      <c r="T803" s="10"/>
      <c r="U803" s="10"/>
      <c r="V803" s="10"/>
      <c r="W803" s="10"/>
      <c r="X803" s="10"/>
    </row>
    <row r="804" spans="1:24" s="11" customFormat="1" x14ac:dyDescent="0.3">
      <c r="A804" s="4" t="str">
        <f t="shared" si="131"/>
        <v>Ibague_20219</v>
      </c>
      <c r="B804" s="32" t="s">
        <v>1225</v>
      </c>
      <c r="C804" s="4" t="str">
        <f t="shared" si="132"/>
        <v>IBA_01_20219</v>
      </c>
      <c r="D804" s="4" t="s">
        <v>1136</v>
      </c>
      <c r="E804" s="17">
        <v>-51.3</v>
      </c>
      <c r="F804" s="17">
        <v>-7.96</v>
      </c>
      <c r="G804" s="4"/>
      <c r="H804" s="4">
        <v>4.4356305556000004</v>
      </c>
      <c r="I804" s="4">
        <v>-75.208827778</v>
      </c>
      <c r="J804" s="4">
        <v>1773</v>
      </c>
      <c r="K804" s="6">
        <v>44440</v>
      </c>
      <c r="L804" s="6">
        <v>44469</v>
      </c>
      <c r="M804" s="6">
        <f>K804+14</f>
        <v>44454</v>
      </c>
      <c r="N804" s="4">
        <f t="shared" si="133"/>
        <v>2021</v>
      </c>
      <c r="O804" s="4">
        <f t="shared" si="134"/>
        <v>9</v>
      </c>
      <c r="P804" s="7">
        <f t="shared" si="135"/>
        <v>29</v>
      </c>
      <c r="Q804" s="15">
        <v>219.4</v>
      </c>
      <c r="R804" s="9"/>
      <c r="S804" s="4" t="s">
        <v>844</v>
      </c>
      <c r="T804" s="10"/>
      <c r="U804" s="10"/>
      <c r="V804" s="10"/>
      <c r="W804" s="10"/>
      <c r="X804" s="10"/>
    </row>
    <row r="805" spans="1:24" s="11" customFormat="1" x14ac:dyDescent="0.3">
      <c r="A805" s="4" t="str">
        <f t="shared" si="131"/>
        <v>Ibague_202110</v>
      </c>
      <c r="B805" s="32" t="s">
        <v>1226</v>
      </c>
      <c r="C805" s="4" t="str">
        <f t="shared" si="132"/>
        <v>IBA_01_202110</v>
      </c>
      <c r="D805" s="4" t="s">
        <v>1136</v>
      </c>
      <c r="E805" s="17">
        <v>-75.900000000000006</v>
      </c>
      <c r="F805" s="17">
        <v>-10.41</v>
      </c>
      <c r="G805" s="4"/>
      <c r="H805" s="4">
        <v>4.4356305556000004</v>
      </c>
      <c r="I805" s="4">
        <v>-75.208827778</v>
      </c>
      <c r="J805" s="4">
        <v>1773</v>
      </c>
      <c r="K805" s="6">
        <v>44470</v>
      </c>
      <c r="L805" s="6">
        <v>44500</v>
      </c>
      <c r="M805" s="6">
        <f t="shared" si="130"/>
        <v>44484</v>
      </c>
      <c r="N805" s="4">
        <f t="shared" si="133"/>
        <v>2021</v>
      </c>
      <c r="O805" s="4">
        <f t="shared" si="134"/>
        <v>10</v>
      </c>
      <c r="P805" s="7">
        <f t="shared" si="135"/>
        <v>30</v>
      </c>
      <c r="Q805" s="15">
        <v>463</v>
      </c>
      <c r="R805" s="9"/>
      <c r="S805" s="4" t="s">
        <v>844</v>
      </c>
      <c r="T805" s="10"/>
      <c r="U805" s="10"/>
      <c r="V805" s="10"/>
      <c r="W805" s="10"/>
      <c r="X805" s="10"/>
    </row>
    <row r="806" spans="1:24" s="11" customFormat="1" x14ac:dyDescent="0.3">
      <c r="A806" s="4" t="str">
        <f t="shared" si="131"/>
        <v>Ibague_202111</v>
      </c>
      <c r="B806" s="32" t="s">
        <v>1227</v>
      </c>
      <c r="C806" s="4" t="str">
        <f t="shared" si="132"/>
        <v>IBA_01_202111</v>
      </c>
      <c r="D806" s="4" t="s">
        <v>1136</v>
      </c>
      <c r="E806" s="17">
        <v>-49.1</v>
      </c>
      <c r="F806" s="17">
        <v>-7.2</v>
      </c>
      <c r="G806" s="4"/>
      <c r="H806" s="4">
        <v>4.4356305556000004</v>
      </c>
      <c r="I806" s="4">
        <v>-75.208827778</v>
      </c>
      <c r="J806" s="4">
        <v>1773</v>
      </c>
      <c r="K806" s="6">
        <v>44501</v>
      </c>
      <c r="L806" s="6">
        <v>44530</v>
      </c>
      <c r="M806" s="6">
        <f t="shared" si="130"/>
        <v>44515</v>
      </c>
      <c r="N806" s="4">
        <f t="shared" si="133"/>
        <v>2021</v>
      </c>
      <c r="O806" s="4">
        <f t="shared" si="134"/>
        <v>11</v>
      </c>
      <c r="P806" s="7">
        <f t="shared" si="135"/>
        <v>29</v>
      </c>
      <c r="Q806" s="15">
        <v>325.3</v>
      </c>
      <c r="R806" s="9"/>
      <c r="S806" s="4" t="s">
        <v>844</v>
      </c>
      <c r="T806" s="10"/>
      <c r="U806" s="10"/>
      <c r="V806" s="10"/>
      <c r="W806" s="10"/>
      <c r="X806" s="10"/>
    </row>
    <row r="807" spans="1:24" s="11" customFormat="1" x14ac:dyDescent="0.3">
      <c r="A807" s="4" t="str">
        <f t="shared" si="131"/>
        <v>Ibague_202112</v>
      </c>
      <c r="B807" s="32" t="s">
        <v>1228</v>
      </c>
      <c r="C807" s="4" t="str">
        <f t="shared" si="132"/>
        <v>IBA_01_202112</v>
      </c>
      <c r="D807" s="4" t="s">
        <v>1136</v>
      </c>
      <c r="E807" s="17">
        <v>-22.5</v>
      </c>
      <c r="F807" s="17">
        <v>-4.08</v>
      </c>
      <c r="G807" s="4"/>
      <c r="H807" s="4">
        <v>4.4356305556000004</v>
      </c>
      <c r="I807" s="4">
        <v>-75.208827778</v>
      </c>
      <c r="J807" s="4">
        <v>1773</v>
      </c>
      <c r="K807" s="6">
        <v>44531</v>
      </c>
      <c r="L807" s="6">
        <v>44561</v>
      </c>
      <c r="M807" s="6">
        <f t="shared" si="130"/>
        <v>44545</v>
      </c>
      <c r="N807" s="4">
        <f t="shared" si="133"/>
        <v>2021</v>
      </c>
      <c r="O807" s="4">
        <f t="shared" si="134"/>
        <v>12</v>
      </c>
      <c r="P807" s="7">
        <f t="shared" si="135"/>
        <v>30</v>
      </c>
      <c r="Q807" s="15">
        <v>246</v>
      </c>
      <c r="R807" s="9"/>
      <c r="S807" s="4" t="s">
        <v>844</v>
      </c>
      <c r="T807" s="10"/>
      <c r="U807" s="10"/>
      <c r="V807" s="10"/>
      <c r="W807" s="10"/>
      <c r="X807" s="10"/>
    </row>
    <row r="808" spans="1:24" s="11" customFormat="1" x14ac:dyDescent="0.3">
      <c r="A808" s="4" t="str">
        <f t="shared" si="131"/>
        <v>Ibague_20221</v>
      </c>
      <c r="B808" s="32" t="s">
        <v>1229</v>
      </c>
      <c r="C808" s="4" t="str">
        <f t="shared" si="132"/>
        <v>IBA_01_20221</v>
      </c>
      <c r="D808" s="4" t="s">
        <v>1136</v>
      </c>
      <c r="E808" s="17">
        <v>-1.8</v>
      </c>
      <c r="F808" s="17">
        <v>-1.63</v>
      </c>
      <c r="G808" s="4"/>
      <c r="H808" s="4">
        <v>4.4356305556000004</v>
      </c>
      <c r="I808" s="4">
        <v>-75.208827778</v>
      </c>
      <c r="J808" s="4">
        <v>1773</v>
      </c>
      <c r="K808" s="6">
        <v>44562</v>
      </c>
      <c r="L808" s="6">
        <v>44592</v>
      </c>
      <c r="M808" s="6">
        <f t="shared" si="130"/>
        <v>44576</v>
      </c>
      <c r="N808" s="4">
        <f t="shared" si="133"/>
        <v>2022</v>
      </c>
      <c r="O808" s="4">
        <f t="shared" si="134"/>
        <v>1</v>
      </c>
      <c r="P808" s="7">
        <f t="shared" si="135"/>
        <v>30</v>
      </c>
      <c r="Q808" s="15">
        <v>67.2</v>
      </c>
      <c r="R808" s="9"/>
      <c r="S808" s="4" t="s">
        <v>844</v>
      </c>
      <c r="T808" s="10"/>
      <c r="U808" s="10"/>
      <c r="V808" s="10"/>
      <c r="W808" s="10"/>
      <c r="X808" s="10"/>
    </row>
    <row r="809" spans="1:24" s="11" customFormat="1" x14ac:dyDescent="0.3">
      <c r="A809" s="4" t="str">
        <f t="shared" si="131"/>
        <v>Ibague_20222</v>
      </c>
      <c r="B809" s="32" t="s">
        <v>1230</v>
      </c>
      <c r="C809" s="4" t="str">
        <f t="shared" si="132"/>
        <v>IBA_01_20222</v>
      </c>
      <c r="D809" s="4" t="s">
        <v>1136</v>
      </c>
      <c r="E809" s="17">
        <v>-8.3000000000000007</v>
      </c>
      <c r="F809" s="17">
        <v>-2.33</v>
      </c>
      <c r="G809" s="4"/>
      <c r="H809" s="4">
        <v>4.4356305556000004</v>
      </c>
      <c r="I809" s="4">
        <v>-75.208827778</v>
      </c>
      <c r="J809" s="4">
        <v>1773</v>
      </c>
      <c r="K809" s="6">
        <v>44593</v>
      </c>
      <c r="L809" s="6">
        <v>44620</v>
      </c>
      <c r="M809" s="6">
        <f t="shared" si="130"/>
        <v>44607</v>
      </c>
      <c r="N809" s="4">
        <f>YEAR(M809)</f>
        <v>2022</v>
      </c>
      <c r="O809" s="4">
        <f>(MONTH(M809))</f>
        <v>2</v>
      </c>
      <c r="P809" s="7">
        <f t="shared" si="135"/>
        <v>27</v>
      </c>
      <c r="Q809" s="15">
        <v>152.6</v>
      </c>
      <c r="R809" s="9"/>
      <c r="S809" s="4" t="s">
        <v>844</v>
      </c>
      <c r="T809" s="10"/>
      <c r="U809" s="10"/>
      <c r="V809" s="10"/>
      <c r="W809" s="10"/>
      <c r="X809" s="10"/>
    </row>
    <row r="810" spans="1:24" s="11" customFormat="1" x14ac:dyDescent="0.3">
      <c r="A810" s="4" t="str">
        <f t="shared" si="131"/>
        <v>Ibague_20223</v>
      </c>
      <c r="B810" s="32" t="s">
        <v>1231</v>
      </c>
      <c r="C810" s="4" t="str">
        <f t="shared" si="132"/>
        <v>IBA_01_20223</v>
      </c>
      <c r="D810" s="4" t="s">
        <v>1136</v>
      </c>
      <c r="E810" s="17">
        <v>-46.8</v>
      </c>
      <c r="F810" s="17">
        <v>-7.29</v>
      </c>
      <c r="G810" s="4"/>
      <c r="H810" s="4">
        <v>4.4356305556000004</v>
      </c>
      <c r="I810" s="4">
        <v>-75.208827778</v>
      </c>
      <c r="J810" s="4">
        <v>1773</v>
      </c>
      <c r="K810" s="6">
        <v>44621</v>
      </c>
      <c r="L810" s="6">
        <v>44651</v>
      </c>
      <c r="M810" s="6">
        <f t="shared" si="130"/>
        <v>44635</v>
      </c>
      <c r="N810" s="4">
        <f t="shared" ref="N810:N836" si="136">YEAR(M810)</f>
        <v>2022</v>
      </c>
      <c r="O810" s="4">
        <f t="shared" ref="O810:O836" si="137">(MONTH(M810))</f>
        <v>3</v>
      </c>
      <c r="P810" s="7">
        <f t="shared" si="135"/>
        <v>30</v>
      </c>
      <c r="Q810" s="15">
        <v>487.1</v>
      </c>
      <c r="R810" s="9"/>
      <c r="S810" s="4" t="s">
        <v>844</v>
      </c>
      <c r="T810" s="10"/>
      <c r="U810" s="10"/>
      <c r="V810" s="10"/>
      <c r="W810" s="10"/>
      <c r="X810" s="10"/>
    </row>
    <row r="811" spans="1:24" s="11" customFormat="1" x14ac:dyDescent="0.3">
      <c r="A811" s="4" t="str">
        <f t="shared" si="131"/>
        <v>Ibague_20224</v>
      </c>
      <c r="B811" s="32" t="s">
        <v>1232</v>
      </c>
      <c r="C811" s="4" t="str">
        <f t="shared" si="132"/>
        <v>IBA_01_20224</v>
      </c>
      <c r="D811" s="4" t="s">
        <v>1136</v>
      </c>
      <c r="E811" s="17">
        <v>-80.400000000000006</v>
      </c>
      <c r="F811" s="17">
        <v>-11.34</v>
      </c>
      <c r="G811" s="4"/>
      <c r="H811" s="4">
        <v>4.4356305556000004</v>
      </c>
      <c r="I811" s="4">
        <v>-75.208827778</v>
      </c>
      <c r="J811" s="4">
        <v>1773</v>
      </c>
      <c r="K811" s="6">
        <v>44652</v>
      </c>
      <c r="L811" s="6">
        <v>44681</v>
      </c>
      <c r="M811" s="6">
        <f t="shared" si="130"/>
        <v>44666</v>
      </c>
      <c r="N811" s="4">
        <f t="shared" si="136"/>
        <v>2022</v>
      </c>
      <c r="O811" s="4">
        <f t="shared" si="137"/>
        <v>4</v>
      </c>
      <c r="P811" s="7">
        <f t="shared" si="135"/>
        <v>29</v>
      </c>
      <c r="Q811" s="15">
        <v>264.39999999999998</v>
      </c>
      <c r="R811" s="9"/>
      <c r="S811" s="4" t="s">
        <v>844</v>
      </c>
      <c r="T811" s="10"/>
      <c r="U811" s="10"/>
      <c r="V811" s="10"/>
      <c r="W811" s="10"/>
      <c r="X811" s="10"/>
    </row>
    <row r="812" spans="1:24" s="11" customFormat="1" x14ac:dyDescent="0.3">
      <c r="A812" s="4" t="str">
        <f t="shared" si="131"/>
        <v>Ibague_20225</v>
      </c>
      <c r="B812" s="32" t="s">
        <v>1233</v>
      </c>
      <c r="C812" s="4" t="str">
        <f t="shared" si="132"/>
        <v>IBA_01_20225</v>
      </c>
      <c r="D812" s="4" t="s">
        <v>1136</v>
      </c>
      <c r="E812" s="17">
        <v>-109.8</v>
      </c>
      <c r="F812" s="17">
        <v>-15</v>
      </c>
      <c r="G812" s="4"/>
      <c r="H812" s="4">
        <v>4.4356305556000004</v>
      </c>
      <c r="I812" s="4">
        <v>-75.208827778</v>
      </c>
      <c r="J812" s="4">
        <v>1773</v>
      </c>
      <c r="K812" s="6">
        <v>44682</v>
      </c>
      <c r="L812" s="6">
        <v>44712</v>
      </c>
      <c r="M812" s="6">
        <f t="shared" si="130"/>
        <v>44696</v>
      </c>
      <c r="N812" s="4">
        <f t="shared" si="136"/>
        <v>2022</v>
      </c>
      <c r="O812" s="4">
        <f t="shared" si="137"/>
        <v>5</v>
      </c>
      <c r="P812" s="7">
        <f t="shared" si="135"/>
        <v>30</v>
      </c>
      <c r="Q812" s="15">
        <v>233.1</v>
      </c>
      <c r="R812" s="9"/>
      <c r="S812" s="4" t="s">
        <v>844</v>
      </c>
      <c r="T812" s="10"/>
      <c r="U812" s="10"/>
      <c r="V812" s="10"/>
      <c r="W812" s="10"/>
      <c r="X812" s="10"/>
    </row>
    <row r="813" spans="1:24" s="11" customFormat="1" x14ac:dyDescent="0.3">
      <c r="A813" s="4" t="str">
        <f t="shared" si="131"/>
        <v>Ibague_20226</v>
      </c>
      <c r="B813" s="32" t="s">
        <v>1234</v>
      </c>
      <c r="C813" s="4" t="str">
        <f t="shared" si="132"/>
        <v>IBA_01_20226</v>
      </c>
      <c r="D813" s="4" t="s">
        <v>1136</v>
      </c>
      <c r="E813" s="17">
        <v>-90</v>
      </c>
      <c r="F813" s="17">
        <v>-12.16</v>
      </c>
      <c r="G813" s="4"/>
      <c r="H813" s="4">
        <v>4.4356305556000004</v>
      </c>
      <c r="I813" s="4">
        <v>-75.208827778</v>
      </c>
      <c r="J813" s="4">
        <v>1773</v>
      </c>
      <c r="K813" s="6">
        <v>44713</v>
      </c>
      <c r="L813" s="6">
        <v>44742</v>
      </c>
      <c r="M813" s="6">
        <f t="shared" si="130"/>
        <v>44727</v>
      </c>
      <c r="N813" s="4">
        <f t="shared" si="136"/>
        <v>2022</v>
      </c>
      <c r="O813" s="4">
        <f t="shared" si="137"/>
        <v>6</v>
      </c>
      <c r="P813" s="7">
        <f t="shared" si="135"/>
        <v>29</v>
      </c>
      <c r="Q813" s="15">
        <v>318.8</v>
      </c>
      <c r="R813" s="9"/>
      <c r="S813" s="4" t="s">
        <v>844</v>
      </c>
      <c r="T813" s="10"/>
      <c r="U813" s="10"/>
      <c r="V813" s="10"/>
      <c r="W813" s="10"/>
      <c r="X813" s="10"/>
    </row>
    <row r="814" spans="1:24" s="11" customFormat="1" x14ac:dyDescent="0.3">
      <c r="A814" s="4" t="str">
        <f t="shared" si="131"/>
        <v>Ibague_20227</v>
      </c>
      <c r="B814" s="32" t="s">
        <v>1235</v>
      </c>
      <c r="C814" s="4" t="str">
        <f t="shared" si="132"/>
        <v>IBA_01_20227</v>
      </c>
      <c r="D814" s="4" t="s">
        <v>1136</v>
      </c>
      <c r="E814" s="17">
        <v>-65.099999999999994</v>
      </c>
      <c r="F814" s="17">
        <v>-8.61</v>
      </c>
      <c r="G814" s="4"/>
      <c r="H814" s="4">
        <v>4.4356305556000004</v>
      </c>
      <c r="I814" s="4">
        <v>-75.208827778</v>
      </c>
      <c r="J814" s="4">
        <v>1773</v>
      </c>
      <c r="K814" s="6">
        <v>44744</v>
      </c>
      <c r="L814" s="6">
        <v>44773</v>
      </c>
      <c r="M814" s="6">
        <f t="shared" si="130"/>
        <v>44758</v>
      </c>
      <c r="N814" s="4">
        <f t="shared" si="136"/>
        <v>2022</v>
      </c>
      <c r="O814" s="4">
        <f t="shared" si="137"/>
        <v>7</v>
      </c>
      <c r="P814" s="7">
        <f t="shared" si="135"/>
        <v>29</v>
      </c>
      <c r="Q814" s="15">
        <v>126.9</v>
      </c>
      <c r="R814" s="9"/>
      <c r="S814" s="4" t="s">
        <v>844</v>
      </c>
      <c r="T814" s="10"/>
      <c r="U814" s="10"/>
      <c r="V814" s="10"/>
      <c r="W814" s="10"/>
      <c r="X814" s="10"/>
    </row>
    <row r="815" spans="1:24" s="11" customFormat="1" x14ac:dyDescent="0.3">
      <c r="A815" s="4" t="str">
        <f t="shared" si="131"/>
        <v>Ibague_20228</v>
      </c>
      <c r="B815" s="32" t="s">
        <v>1236</v>
      </c>
      <c r="C815" s="4" t="str">
        <f t="shared" si="132"/>
        <v>IBA_01_20228</v>
      </c>
      <c r="D815" s="4" t="s">
        <v>1136</v>
      </c>
      <c r="E815" s="17">
        <v>-71.2</v>
      </c>
      <c r="F815" s="17">
        <v>-10.4</v>
      </c>
      <c r="G815" s="4"/>
      <c r="H815" s="4">
        <v>4.4356305556000004</v>
      </c>
      <c r="I815" s="4">
        <v>-75.208827778</v>
      </c>
      <c r="J815" s="4">
        <v>1773</v>
      </c>
      <c r="K815" s="6">
        <v>44774</v>
      </c>
      <c r="L815" s="6">
        <v>44804</v>
      </c>
      <c r="M815" s="6">
        <f t="shared" si="130"/>
        <v>44788</v>
      </c>
      <c r="N815" s="4">
        <f t="shared" si="136"/>
        <v>2022</v>
      </c>
      <c r="O815" s="4">
        <f t="shared" si="137"/>
        <v>8</v>
      </c>
      <c r="P815" s="7">
        <f t="shared" si="135"/>
        <v>30</v>
      </c>
      <c r="Q815" s="15">
        <v>166</v>
      </c>
      <c r="R815" s="9"/>
      <c r="S815" s="4" t="s">
        <v>844</v>
      </c>
      <c r="T815" s="10"/>
      <c r="U815" s="10"/>
      <c r="V815" s="10"/>
      <c r="W815" s="10"/>
      <c r="X815" s="10"/>
    </row>
    <row r="816" spans="1:24" s="11" customFormat="1" x14ac:dyDescent="0.3">
      <c r="A816" s="4" t="str">
        <f t="shared" ref="A816:A836" si="138">D816&amp;"_"&amp;YEAR(M816)&amp;MONTH(M816)</f>
        <v>Ibague_20229</v>
      </c>
      <c r="B816" s="32" t="s">
        <v>1237</v>
      </c>
      <c r="C816" s="4" t="str">
        <f t="shared" si="132"/>
        <v>IBA_01_20229</v>
      </c>
      <c r="D816" s="4" t="s">
        <v>1136</v>
      </c>
      <c r="E816" s="17">
        <v>-54.9</v>
      </c>
      <c r="F816" s="17">
        <v>-8.24</v>
      </c>
      <c r="G816" s="4"/>
      <c r="H816" s="4">
        <v>4.4356305556000004</v>
      </c>
      <c r="I816" s="4">
        <v>-75.208827778</v>
      </c>
      <c r="J816" s="4">
        <v>1773</v>
      </c>
      <c r="K816" s="6">
        <v>44805</v>
      </c>
      <c r="L816" s="6">
        <v>44834</v>
      </c>
      <c r="M816" s="6">
        <f t="shared" si="130"/>
        <v>44819</v>
      </c>
      <c r="N816" s="4">
        <f t="shared" si="136"/>
        <v>2022</v>
      </c>
      <c r="O816" s="4">
        <f t="shared" si="137"/>
        <v>9</v>
      </c>
      <c r="P816" s="7">
        <f t="shared" si="135"/>
        <v>29</v>
      </c>
      <c r="Q816" s="15">
        <v>153.4</v>
      </c>
      <c r="R816" s="9"/>
      <c r="S816" s="4" t="s">
        <v>844</v>
      </c>
      <c r="T816" s="10"/>
      <c r="U816" s="10"/>
      <c r="V816" s="10"/>
      <c r="W816" s="10"/>
      <c r="X816" s="10"/>
    </row>
    <row r="817" spans="1:24" s="11" customFormat="1" x14ac:dyDescent="0.3">
      <c r="A817" s="4" t="str">
        <f t="shared" si="138"/>
        <v>Ibague_202210</v>
      </c>
      <c r="B817" s="32" t="s">
        <v>1238</v>
      </c>
      <c r="C817" s="4" t="str">
        <f t="shared" si="132"/>
        <v>IBA_01_202210</v>
      </c>
      <c r="D817" s="4" t="s">
        <v>1136</v>
      </c>
      <c r="E817" s="17">
        <v>-78.3</v>
      </c>
      <c r="F817" s="17">
        <v>-10.77</v>
      </c>
      <c r="G817" s="4"/>
      <c r="H817" s="4">
        <v>4.4356305556000004</v>
      </c>
      <c r="I817" s="4">
        <v>-75.208827778</v>
      </c>
      <c r="J817" s="4">
        <v>1773</v>
      </c>
      <c r="K817" s="6">
        <v>44835</v>
      </c>
      <c r="L817" s="6">
        <v>44865</v>
      </c>
      <c r="M817" s="6">
        <f t="shared" si="130"/>
        <v>44849</v>
      </c>
      <c r="N817" s="4">
        <f t="shared" si="136"/>
        <v>2022</v>
      </c>
      <c r="O817" s="4">
        <f t="shared" si="137"/>
        <v>10</v>
      </c>
      <c r="P817" s="7">
        <f t="shared" si="135"/>
        <v>30</v>
      </c>
      <c r="Q817" s="15">
        <v>315.3</v>
      </c>
      <c r="R817" s="9"/>
      <c r="S817" s="4" t="s">
        <v>844</v>
      </c>
      <c r="T817" s="10"/>
      <c r="U817" s="10"/>
      <c r="V817" s="10"/>
      <c r="W817" s="10"/>
      <c r="X817" s="10"/>
    </row>
    <row r="818" spans="1:24" s="11" customFormat="1" x14ac:dyDescent="0.3">
      <c r="A818" s="4" t="str">
        <f t="shared" si="138"/>
        <v>Ibague_202211</v>
      </c>
      <c r="B818" s="32" t="s">
        <v>1239</v>
      </c>
      <c r="C818" s="4" t="str">
        <f t="shared" si="132"/>
        <v>IBA_01_202211</v>
      </c>
      <c r="D818" s="4" t="s">
        <v>1136</v>
      </c>
      <c r="E818" s="17">
        <v>-86.7</v>
      </c>
      <c r="F818" s="17">
        <v>-12.3</v>
      </c>
      <c r="G818" s="4"/>
      <c r="H818" s="4">
        <v>4.4356305556000004</v>
      </c>
      <c r="I818" s="4">
        <v>-75.208827778</v>
      </c>
      <c r="J818" s="4">
        <v>1773</v>
      </c>
      <c r="K818" s="6">
        <v>44866</v>
      </c>
      <c r="L818" s="6">
        <f>K818+29</f>
        <v>44895</v>
      </c>
      <c r="M818" s="6">
        <f t="shared" si="130"/>
        <v>44880</v>
      </c>
      <c r="N818" s="4">
        <f t="shared" si="136"/>
        <v>2022</v>
      </c>
      <c r="O818" s="4">
        <f t="shared" si="137"/>
        <v>11</v>
      </c>
      <c r="P818" s="7">
        <f t="shared" si="135"/>
        <v>29</v>
      </c>
      <c r="Q818" s="15">
        <v>165.6</v>
      </c>
      <c r="R818" s="9"/>
      <c r="S818" s="4" t="s">
        <v>844</v>
      </c>
      <c r="T818" s="10"/>
      <c r="U818" s="10"/>
      <c r="V818" s="10"/>
      <c r="W818" s="10"/>
      <c r="X818" s="10"/>
    </row>
    <row r="819" spans="1:24" s="11" customFormat="1" x14ac:dyDescent="0.3">
      <c r="A819" s="4" t="str">
        <f t="shared" si="138"/>
        <v>Ibague_202212</v>
      </c>
      <c r="B819" s="32" t="s">
        <v>1240</v>
      </c>
      <c r="C819" s="4" t="str">
        <f t="shared" si="132"/>
        <v>IBA_01_202212</v>
      </c>
      <c r="D819" s="4" t="s">
        <v>1136</v>
      </c>
      <c r="E819" s="17">
        <v>-22.4</v>
      </c>
      <c r="F819" s="17">
        <v>-4.13</v>
      </c>
      <c r="G819" s="4"/>
      <c r="H819" s="4">
        <v>4.4356305556000004</v>
      </c>
      <c r="I819" s="4">
        <v>-75.208827778</v>
      </c>
      <c r="J819" s="4">
        <v>1773</v>
      </c>
      <c r="K819" s="6">
        <f>L818+1</f>
        <v>44896</v>
      </c>
      <c r="L819" s="6">
        <f>K819+30</f>
        <v>44926</v>
      </c>
      <c r="M819" s="6">
        <f t="shared" si="130"/>
        <v>44910</v>
      </c>
      <c r="N819" s="4">
        <f t="shared" si="136"/>
        <v>2022</v>
      </c>
      <c r="O819" s="4">
        <f t="shared" si="137"/>
        <v>12</v>
      </c>
      <c r="P819" s="7">
        <f t="shared" si="135"/>
        <v>30</v>
      </c>
      <c r="Q819" s="15">
        <v>139.1</v>
      </c>
      <c r="R819" s="9"/>
      <c r="S819" s="4" t="s">
        <v>844</v>
      </c>
      <c r="T819" s="10"/>
      <c r="U819" s="10"/>
      <c r="V819" s="10"/>
      <c r="W819" s="10"/>
      <c r="X819" s="10"/>
    </row>
    <row r="820" spans="1:24" s="11" customFormat="1" x14ac:dyDescent="0.3">
      <c r="A820" s="4" t="str">
        <f t="shared" si="138"/>
        <v>Ibague_20231</v>
      </c>
      <c r="B820" s="32" t="s">
        <v>1241</v>
      </c>
      <c r="C820" s="4" t="str">
        <f t="shared" si="132"/>
        <v>IBA_01_20231</v>
      </c>
      <c r="D820" s="4" t="s">
        <v>1136</v>
      </c>
      <c r="E820" s="17">
        <v>-38.6</v>
      </c>
      <c r="F820" s="17">
        <v>-6.01</v>
      </c>
      <c r="G820" s="4"/>
      <c r="H820" s="4">
        <v>4.4356305556000004</v>
      </c>
      <c r="I820" s="4">
        <v>-75.208827778</v>
      </c>
      <c r="J820" s="4">
        <v>1773</v>
      </c>
      <c r="K820" s="6">
        <f>L819+1</f>
        <v>44927</v>
      </c>
      <c r="L820" s="6">
        <f>K820+30</f>
        <v>44957</v>
      </c>
      <c r="M820" s="6">
        <f t="shared" si="130"/>
        <v>44941</v>
      </c>
      <c r="N820" s="4">
        <f t="shared" si="136"/>
        <v>2023</v>
      </c>
      <c r="O820" s="4">
        <f t="shared" si="137"/>
        <v>1</v>
      </c>
      <c r="P820" s="7">
        <f t="shared" si="135"/>
        <v>30</v>
      </c>
      <c r="Q820" s="15">
        <v>241.5</v>
      </c>
      <c r="R820" s="9"/>
      <c r="S820" s="4" t="s">
        <v>844</v>
      </c>
      <c r="T820" s="10"/>
      <c r="U820" s="10"/>
      <c r="V820" s="10"/>
      <c r="W820" s="10"/>
      <c r="X820" s="10"/>
    </row>
    <row r="821" spans="1:24" s="11" customFormat="1" x14ac:dyDescent="0.3">
      <c r="A821" s="4" t="str">
        <f t="shared" si="138"/>
        <v>Ibague_20232</v>
      </c>
      <c r="B821" s="32" t="s">
        <v>1242</v>
      </c>
      <c r="C821" s="4" t="str">
        <f t="shared" si="132"/>
        <v>IBA_01_20232</v>
      </c>
      <c r="D821" s="4" t="s">
        <v>1136</v>
      </c>
      <c r="E821" s="17">
        <v>-22.5</v>
      </c>
      <c r="F821" s="17">
        <v>-4.21</v>
      </c>
      <c r="G821" s="4"/>
      <c r="H821" s="4">
        <v>4.4356305556000004</v>
      </c>
      <c r="I821" s="4">
        <v>-75.208827778</v>
      </c>
      <c r="J821" s="4">
        <v>1773</v>
      </c>
      <c r="K821" s="6">
        <f>L820+1</f>
        <v>44958</v>
      </c>
      <c r="L821" s="6">
        <f>K821+27</f>
        <v>44985</v>
      </c>
      <c r="M821" s="6">
        <f t="shared" si="130"/>
        <v>44972</v>
      </c>
      <c r="N821" s="4">
        <f t="shared" si="136"/>
        <v>2023</v>
      </c>
      <c r="O821" s="4">
        <f t="shared" si="137"/>
        <v>2</v>
      </c>
      <c r="P821" s="7">
        <f t="shared" si="135"/>
        <v>27</v>
      </c>
      <c r="Q821" s="15">
        <v>148.30000000000001</v>
      </c>
      <c r="R821" s="9"/>
      <c r="S821" s="4" t="s">
        <v>844</v>
      </c>
      <c r="T821" s="10"/>
      <c r="U821" s="10"/>
      <c r="V821" s="10"/>
      <c r="W821" s="10"/>
      <c r="X821" s="10"/>
    </row>
    <row r="822" spans="1:24" s="11" customFormat="1" x14ac:dyDescent="0.3">
      <c r="A822" s="4" t="str">
        <f t="shared" si="138"/>
        <v>Ibague_20233</v>
      </c>
      <c r="B822" s="32" t="s">
        <v>1243</v>
      </c>
      <c r="C822" s="4" t="str">
        <f t="shared" si="132"/>
        <v>IBA_01_20233</v>
      </c>
      <c r="D822" s="4" t="s">
        <v>1136</v>
      </c>
      <c r="E822" s="17">
        <v>-21.6</v>
      </c>
      <c r="F822" s="17">
        <v>-3.89</v>
      </c>
      <c r="G822" s="4"/>
      <c r="H822" s="4">
        <v>4.4356305556000004</v>
      </c>
      <c r="I822" s="4">
        <v>-75.208827778</v>
      </c>
      <c r="J822" s="4">
        <v>1773</v>
      </c>
      <c r="K822" s="6">
        <f>L821+1</f>
        <v>44986</v>
      </c>
      <c r="L822" s="6">
        <f>K822+30</f>
        <v>45016</v>
      </c>
      <c r="M822" s="6">
        <f t="shared" si="130"/>
        <v>45000</v>
      </c>
      <c r="N822" s="4">
        <f t="shared" si="136"/>
        <v>2023</v>
      </c>
      <c r="O822" s="4">
        <f t="shared" si="137"/>
        <v>3</v>
      </c>
      <c r="P822" s="7">
        <f t="shared" si="135"/>
        <v>30</v>
      </c>
      <c r="Q822" s="15">
        <v>236.6</v>
      </c>
      <c r="R822" s="9"/>
      <c r="S822" s="4" t="s">
        <v>844</v>
      </c>
      <c r="T822" s="10"/>
      <c r="U822" s="10"/>
      <c r="V822" s="10"/>
      <c r="W822" s="10"/>
      <c r="X822" s="10"/>
    </row>
    <row r="823" spans="1:24" s="11" customFormat="1" x14ac:dyDescent="0.3">
      <c r="A823" s="4" t="str">
        <f t="shared" si="138"/>
        <v>Ibague_20235</v>
      </c>
      <c r="B823" s="32" t="s">
        <v>1244</v>
      </c>
      <c r="C823" s="4" t="str">
        <f t="shared" si="132"/>
        <v>IBA_01_20235</v>
      </c>
      <c r="D823" s="4" t="s">
        <v>1136</v>
      </c>
      <c r="E823" s="17">
        <v>-97.3</v>
      </c>
      <c r="F823" s="17">
        <v>-13.14</v>
      </c>
      <c r="G823" s="4"/>
      <c r="H823" s="4">
        <v>4.4356305556000004</v>
      </c>
      <c r="I823" s="4">
        <v>-75.208827778</v>
      </c>
      <c r="J823" s="4">
        <v>1773</v>
      </c>
      <c r="K823" s="6">
        <v>45047</v>
      </c>
      <c r="L823" s="6">
        <v>45077</v>
      </c>
      <c r="M823" s="6">
        <f t="shared" si="130"/>
        <v>45061</v>
      </c>
      <c r="N823" s="4">
        <f t="shared" si="136"/>
        <v>2023</v>
      </c>
      <c r="O823" s="4">
        <f t="shared" si="137"/>
        <v>5</v>
      </c>
      <c r="P823" s="7">
        <f t="shared" si="135"/>
        <v>30</v>
      </c>
      <c r="Q823" s="15">
        <v>187</v>
      </c>
      <c r="R823" s="9"/>
      <c r="S823" s="4"/>
      <c r="T823" s="10"/>
      <c r="U823" s="10"/>
      <c r="V823" s="10"/>
      <c r="W823" s="10"/>
      <c r="X823" s="10"/>
    </row>
    <row r="824" spans="1:24" s="11" customFormat="1" x14ac:dyDescent="0.3">
      <c r="A824" s="4" t="str">
        <f t="shared" si="138"/>
        <v>Ibague_20237</v>
      </c>
      <c r="B824" s="32" t="s">
        <v>1245</v>
      </c>
      <c r="C824" s="4" t="str">
        <f t="shared" si="132"/>
        <v>IBA_01_20237</v>
      </c>
      <c r="D824" s="4" t="s">
        <v>1136</v>
      </c>
      <c r="E824" s="17">
        <v>-14.5</v>
      </c>
      <c r="F824" s="17">
        <v>-3.54</v>
      </c>
      <c r="G824" s="4"/>
      <c r="H824" s="4">
        <v>4.4356305556000004</v>
      </c>
      <c r="I824" s="4">
        <v>-75.208827778</v>
      </c>
      <c r="J824" s="4">
        <v>1773</v>
      </c>
      <c r="K824" s="6">
        <v>45108</v>
      </c>
      <c r="L824" s="6">
        <v>45138</v>
      </c>
      <c r="M824" s="6">
        <f t="shared" si="130"/>
        <v>45122</v>
      </c>
      <c r="N824" s="4">
        <f t="shared" si="136"/>
        <v>2023</v>
      </c>
      <c r="O824" s="4">
        <f t="shared" si="137"/>
        <v>7</v>
      </c>
      <c r="P824" s="7">
        <f t="shared" si="135"/>
        <v>30</v>
      </c>
      <c r="Q824" s="15">
        <v>71.400000000000006</v>
      </c>
      <c r="R824" s="9"/>
      <c r="S824" s="4"/>
      <c r="T824" s="10"/>
      <c r="U824" s="10"/>
      <c r="V824" s="10"/>
      <c r="W824" s="10"/>
      <c r="X824" s="10"/>
    </row>
    <row r="825" spans="1:24" s="11" customFormat="1" x14ac:dyDescent="0.3">
      <c r="A825" s="4" t="str">
        <f t="shared" si="138"/>
        <v>Ibague_20238</v>
      </c>
      <c r="B825" s="32" t="s">
        <v>1246</v>
      </c>
      <c r="C825" s="4" t="str">
        <f t="shared" si="132"/>
        <v>IBA_01_20238</v>
      </c>
      <c r="D825" s="4" t="s">
        <v>1136</v>
      </c>
      <c r="E825" s="17">
        <v>-14.1</v>
      </c>
      <c r="F825" s="17">
        <v>-3.6</v>
      </c>
      <c r="G825" s="4"/>
      <c r="H825" s="4">
        <v>4.4356305556000004</v>
      </c>
      <c r="I825" s="4">
        <v>-75.208827778</v>
      </c>
      <c r="J825" s="4">
        <v>1773</v>
      </c>
      <c r="K825" s="6">
        <f>L824+1</f>
        <v>45139</v>
      </c>
      <c r="L825" s="6">
        <f>K825+29</f>
        <v>45168</v>
      </c>
      <c r="M825" s="6">
        <f t="shared" si="130"/>
        <v>45153</v>
      </c>
      <c r="N825" s="4">
        <f t="shared" si="136"/>
        <v>2023</v>
      </c>
      <c r="O825" s="4">
        <f t="shared" si="137"/>
        <v>8</v>
      </c>
      <c r="P825" s="7">
        <f t="shared" si="135"/>
        <v>29</v>
      </c>
      <c r="Q825" s="15">
        <v>53.4</v>
      </c>
      <c r="R825" s="9"/>
      <c r="S825" s="4"/>
      <c r="T825" s="10"/>
      <c r="U825" s="10"/>
      <c r="V825" s="10"/>
      <c r="W825" s="10"/>
      <c r="X825" s="10"/>
    </row>
    <row r="826" spans="1:24" s="11" customFormat="1" x14ac:dyDescent="0.3">
      <c r="A826" s="4" t="str">
        <f t="shared" si="138"/>
        <v>Ibague_20239</v>
      </c>
      <c r="B826" s="32" t="s">
        <v>1247</v>
      </c>
      <c r="C826" s="4" t="str">
        <f t="shared" si="132"/>
        <v>IBA_01_20239</v>
      </c>
      <c r="D826" s="4" t="s">
        <v>1136</v>
      </c>
      <c r="E826" s="17">
        <v>-34.1</v>
      </c>
      <c r="F826" s="17">
        <v>-6.02</v>
      </c>
      <c r="G826" s="4"/>
      <c r="H826" s="4">
        <v>4.4356305556000004</v>
      </c>
      <c r="I826" s="4">
        <v>-75.208827778</v>
      </c>
      <c r="J826" s="4">
        <v>1773</v>
      </c>
      <c r="K826" s="6">
        <f>L825+1</f>
        <v>45169</v>
      </c>
      <c r="L826" s="6">
        <f t="shared" ref="L826:L842" si="139">K826+30</f>
        <v>45199</v>
      </c>
      <c r="M826" s="6">
        <f t="shared" si="130"/>
        <v>45183</v>
      </c>
      <c r="N826" s="4">
        <f t="shared" si="136"/>
        <v>2023</v>
      </c>
      <c r="O826" s="4">
        <f t="shared" si="137"/>
        <v>9</v>
      </c>
      <c r="P826" s="7">
        <f t="shared" si="135"/>
        <v>30</v>
      </c>
      <c r="Q826" s="15">
        <v>133.1</v>
      </c>
      <c r="R826" s="9"/>
      <c r="S826" s="4"/>
      <c r="T826" s="10"/>
      <c r="U826" s="10"/>
      <c r="V826" s="10"/>
      <c r="W826" s="10"/>
      <c r="X826" s="10"/>
    </row>
    <row r="827" spans="1:24" s="11" customFormat="1" x14ac:dyDescent="0.3">
      <c r="A827" s="4" t="str">
        <f t="shared" si="138"/>
        <v>Ibague_202310</v>
      </c>
      <c r="B827" s="32" t="s">
        <v>1248</v>
      </c>
      <c r="C827" s="4" t="str">
        <f t="shared" si="132"/>
        <v>IBA_01_202310</v>
      </c>
      <c r="D827" s="4" t="s">
        <v>1136</v>
      </c>
      <c r="E827" s="17">
        <v>-27</v>
      </c>
      <c r="F827" s="17">
        <v>-4.91</v>
      </c>
      <c r="G827" s="4"/>
      <c r="H827" s="4">
        <v>4.4356305556000004</v>
      </c>
      <c r="I827" s="4">
        <v>-75.208827778</v>
      </c>
      <c r="J827" s="4">
        <v>1773</v>
      </c>
      <c r="K827" s="6">
        <f>L826+1</f>
        <v>45200</v>
      </c>
      <c r="L827" s="6">
        <f t="shared" si="139"/>
        <v>45230</v>
      </c>
      <c r="M827" s="6">
        <f t="shared" si="130"/>
        <v>45214</v>
      </c>
      <c r="N827" s="4">
        <f t="shared" si="136"/>
        <v>2023</v>
      </c>
      <c r="O827" s="4">
        <f t="shared" si="137"/>
        <v>10</v>
      </c>
      <c r="P827" s="7">
        <f t="shared" si="135"/>
        <v>30</v>
      </c>
      <c r="Q827" s="15">
        <v>214.9</v>
      </c>
      <c r="R827" s="9"/>
      <c r="S827" s="4"/>
      <c r="T827" s="10"/>
      <c r="U827" s="10"/>
      <c r="V827" s="10"/>
      <c r="W827" s="10"/>
      <c r="X827" s="10"/>
    </row>
    <row r="828" spans="1:24" s="11" customFormat="1" x14ac:dyDescent="0.3">
      <c r="A828" s="4" t="str">
        <f t="shared" si="138"/>
        <v>Ibague_202311</v>
      </c>
      <c r="B828" s="32" t="s">
        <v>1249</v>
      </c>
      <c r="C828" s="4" t="str">
        <f t="shared" si="132"/>
        <v>IBA_01_202311</v>
      </c>
      <c r="D828" s="4" t="s">
        <v>1136</v>
      </c>
      <c r="E828" s="17">
        <v>-71.900000000000006</v>
      </c>
      <c r="F828" s="17">
        <v>-10.32</v>
      </c>
      <c r="G828" s="4"/>
      <c r="H828" s="4">
        <v>4.4356305556000004</v>
      </c>
      <c r="I828" s="4">
        <v>-75.208827778</v>
      </c>
      <c r="J828" s="4">
        <v>1773</v>
      </c>
      <c r="K828" s="6">
        <f>L827+1</f>
        <v>45231</v>
      </c>
      <c r="L828" s="6">
        <f t="shared" si="139"/>
        <v>45261</v>
      </c>
      <c r="M828" s="6">
        <f t="shared" si="130"/>
        <v>45245</v>
      </c>
      <c r="N828" s="4">
        <f t="shared" si="136"/>
        <v>2023</v>
      </c>
      <c r="O828" s="4">
        <f t="shared" si="137"/>
        <v>11</v>
      </c>
      <c r="P828" s="7">
        <f t="shared" si="135"/>
        <v>30</v>
      </c>
      <c r="Q828" s="15">
        <v>268.89999999999998</v>
      </c>
      <c r="R828" s="9"/>
      <c r="S828" s="4"/>
      <c r="T828" s="10"/>
      <c r="U828" s="10"/>
      <c r="V828" s="10"/>
      <c r="W828" s="10"/>
      <c r="X828" s="10"/>
    </row>
    <row r="829" spans="1:24" s="11" customFormat="1" x14ac:dyDescent="0.3">
      <c r="A829" s="4" t="str">
        <f t="shared" si="138"/>
        <v>Ibague_202312</v>
      </c>
      <c r="B829" s="32" t="s">
        <v>1250</v>
      </c>
      <c r="C829" s="4" t="str">
        <f t="shared" si="132"/>
        <v>IBA_01_202312</v>
      </c>
      <c r="D829" s="4" t="s">
        <v>1136</v>
      </c>
      <c r="E829" s="17">
        <v>-27.4</v>
      </c>
      <c r="F829" s="17">
        <v>-4.8499999999999996</v>
      </c>
      <c r="G829" s="4"/>
      <c r="H829" s="4">
        <v>4.4356305556000004</v>
      </c>
      <c r="I829" s="4">
        <v>-75.208827778</v>
      </c>
      <c r="J829" s="4">
        <v>1773</v>
      </c>
      <c r="K829" s="6">
        <f t="shared" ref="K829:K847" si="140">L828+1</f>
        <v>45262</v>
      </c>
      <c r="L829" s="6">
        <f t="shared" si="139"/>
        <v>45292</v>
      </c>
      <c r="M829" s="6">
        <f t="shared" si="130"/>
        <v>45276</v>
      </c>
      <c r="N829" s="4">
        <f t="shared" si="136"/>
        <v>2023</v>
      </c>
      <c r="O829" s="4">
        <f t="shared" si="137"/>
        <v>12</v>
      </c>
      <c r="P829" s="7">
        <f t="shared" si="135"/>
        <v>30</v>
      </c>
      <c r="Q829" s="15">
        <v>141.4</v>
      </c>
      <c r="R829" s="9"/>
      <c r="S829" s="4"/>
      <c r="T829" s="10"/>
      <c r="U829" s="10"/>
      <c r="V829" s="10"/>
      <c r="W829" s="10"/>
      <c r="X829" s="10"/>
    </row>
    <row r="830" spans="1:24" s="11" customFormat="1" x14ac:dyDescent="0.3">
      <c r="A830" s="4" t="str">
        <f t="shared" si="138"/>
        <v>Ibague_20241</v>
      </c>
      <c r="B830" s="32" t="s">
        <v>1251</v>
      </c>
      <c r="C830" s="4" t="str">
        <f t="shared" si="132"/>
        <v>IBA_01_20241</v>
      </c>
      <c r="D830" s="4" t="s">
        <v>1136</v>
      </c>
      <c r="E830" s="17">
        <v>-0.5</v>
      </c>
      <c r="F830" s="17">
        <v>-1.52</v>
      </c>
      <c r="G830" s="4"/>
      <c r="H830" s="4">
        <v>4.4356305556000004</v>
      </c>
      <c r="I830" s="4">
        <v>-75.208827778</v>
      </c>
      <c r="J830" s="4">
        <v>1773</v>
      </c>
      <c r="K830" s="6">
        <f t="shared" si="140"/>
        <v>45293</v>
      </c>
      <c r="L830" s="6">
        <f t="shared" si="139"/>
        <v>45323</v>
      </c>
      <c r="M830" s="6">
        <f t="shared" si="130"/>
        <v>45307</v>
      </c>
      <c r="N830" s="4">
        <f t="shared" si="136"/>
        <v>2024</v>
      </c>
      <c r="O830" s="4">
        <f t="shared" si="137"/>
        <v>1</v>
      </c>
      <c r="P830" s="7">
        <f t="shared" si="135"/>
        <v>30</v>
      </c>
      <c r="Q830" s="15">
        <v>54</v>
      </c>
      <c r="R830" s="9"/>
      <c r="S830" s="4"/>
      <c r="T830" s="10"/>
      <c r="U830" s="10"/>
      <c r="V830" s="10"/>
      <c r="W830" s="10"/>
      <c r="X830" s="10"/>
    </row>
    <row r="831" spans="1:24" s="11" customFormat="1" x14ac:dyDescent="0.3">
      <c r="A831" s="4" t="str">
        <f t="shared" si="138"/>
        <v>Ibague_20242</v>
      </c>
      <c r="B831" s="32" t="s">
        <v>1252</v>
      </c>
      <c r="C831" s="4" t="str">
        <f t="shared" si="132"/>
        <v>IBA_01_20242</v>
      </c>
      <c r="D831" s="4" t="s">
        <v>1136</v>
      </c>
      <c r="E831" s="17">
        <v>-37.4</v>
      </c>
      <c r="F831" s="17">
        <v>-5.87</v>
      </c>
      <c r="G831" s="4"/>
      <c r="H831" s="4">
        <v>4.4356305556000004</v>
      </c>
      <c r="I831" s="4">
        <v>-75.208827778</v>
      </c>
      <c r="J831" s="4">
        <v>1773</v>
      </c>
      <c r="K831" s="6">
        <f t="shared" si="140"/>
        <v>45324</v>
      </c>
      <c r="L831" s="6">
        <f>K831+27</f>
        <v>45351</v>
      </c>
      <c r="M831" s="6">
        <f t="shared" si="130"/>
        <v>45338</v>
      </c>
      <c r="N831" s="4">
        <f t="shared" si="136"/>
        <v>2024</v>
      </c>
      <c r="O831" s="4">
        <f t="shared" si="137"/>
        <v>2</v>
      </c>
      <c r="P831" s="7">
        <f t="shared" si="135"/>
        <v>27</v>
      </c>
      <c r="Q831" s="15">
        <v>124</v>
      </c>
      <c r="R831" s="9"/>
      <c r="S831" s="4"/>
      <c r="T831" s="10"/>
      <c r="U831" s="10"/>
      <c r="V831" s="10"/>
      <c r="W831" s="10"/>
      <c r="X831" s="10"/>
    </row>
    <row r="832" spans="1:24" s="11" customFormat="1" x14ac:dyDescent="0.3">
      <c r="A832" s="4" t="str">
        <f t="shared" si="138"/>
        <v>Ibague_20243</v>
      </c>
      <c r="B832" s="32" t="s">
        <v>1253</v>
      </c>
      <c r="C832" s="4" t="str">
        <f t="shared" si="132"/>
        <v>IBA_01_20243</v>
      </c>
      <c r="D832" s="4" t="s">
        <v>1136</v>
      </c>
      <c r="E832" s="17">
        <v>12.4</v>
      </c>
      <c r="F832" s="17">
        <v>-0.05</v>
      </c>
      <c r="G832" s="4"/>
      <c r="H832" s="4">
        <v>4.4356305556000004</v>
      </c>
      <c r="I832" s="4">
        <v>-75.208827778</v>
      </c>
      <c r="J832" s="4">
        <v>1773</v>
      </c>
      <c r="K832" s="6">
        <f t="shared" si="140"/>
        <v>45352</v>
      </c>
      <c r="L832" s="6">
        <f t="shared" si="139"/>
        <v>45382</v>
      </c>
      <c r="M832" s="6">
        <f t="shared" si="130"/>
        <v>45366</v>
      </c>
      <c r="N832" s="4">
        <f t="shared" si="136"/>
        <v>2024</v>
      </c>
      <c r="O832" s="4">
        <f t="shared" si="137"/>
        <v>3</v>
      </c>
      <c r="P832" s="7">
        <f t="shared" si="135"/>
        <v>30</v>
      </c>
      <c r="Q832" s="15">
        <v>122.2</v>
      </c>
      <c r="R832" s="9"/>
      <c r="S832" s="4"/>
      <c r="T832" s="10"/>
      <c r="U832" s="10"/>
      <c r="V832" s="10"/>
      <c r="W832" s="10"/>
      <c r="X832" s="10"/>
    </row>
    <row r="833" spans="1:24" s="11" customFormat="1" x14ac:dyDescent="0.3">
      <c r="A833" s="4" t="str">
        <f t="shared" si="138"/>
        <v>Ibague_20244</v>
      </c>
      <c r="B833" s="32" t="s">
        <v>1254</v>
      </c>
      <c r="C833" s="4" t="str">
        <f t="shared" si="132"/>
        <v>IBA_01_20244</v>
      </c>
      <c r="D833" s="4" t="s">
        <v>1136</v>
      </c>
      <c r="E833" s="17">
        <v>-100.6</v>
      </c>
      <c r="F833" s="17">
        <v>-13.63</v>
      </c>
      <c r="G833" s="4"/>
      <c r="H833" s="4">
        <v>4.4356305556000004</v>
      </c>
      <c r="I833" s="4">
        <v>-75.208827778</v>
      </c>
      <c r="J833" s="4">
        <v>1773</v>
      </c>
      <c r="K833" s="6">
        <f t="shared" si="140"/>
        <v>45383</v>
      </c>
      <c r="L833" s="6">
        <f>K833+29</f>
        <v>45412</v>
      </c>
      <c r="M833" s="6">
        <f t="shared" si="130"/>
        <v>45397</v>
      </c>
      <c r="N833" s="4">
        <f t="shared" si="136"/>
        <v>2024</v>
      </c>
      <c r="O833" s="4">
        <f t="shared" si="137"/>
        <v>4</v>
      </c>
      <c r="P833" s="7">
        <f t="shared" si="135"/>
        <v>29</v>
      </c>
      <c r="Q833" s="15">
        <v>391.3</v>
      </c>
      <c r="R833" s="9"/>
      <c r="S833" s="4"/>
      <c r="T833" s="10"/>
      <c r="U833" s="10"/>
      <c r="V833" s="10"/>
      <c r="W833" s="10"/>
      <c r="X833" s="10"/>
    </row>
    <row r="834" spans="1:24" s="11" customFormat="1" x14ac:dyDescent="0.3">
      <c r="A834" s="4" t="str">
        <f t="shared" si="138"/>
        <v>Ibague_20245</v>
      </c>
      <c r="B834" s="32" t="s">
        <v>1255</v>
      </c>
      <c r="C834" s="4" t="str">
        <f t="shared" si="132"/>
        <v>IBA_01_20245</v>
      </c>
      <c r="D834" s="4" t="s">
        <v>1136</v>
      </c>
      <c r="E834" s="17">
        <v>-100.2</v>
      </c>
      <c r="F834" s="17">
        <v>-13.72</v>
      </c>
      <c r="G834" s="4"/>
      <c r="H834" s="4">
        <v>4.4356305556000004</v>
      </c>
      <c r="I834" s="4">
        <v>-75.208827778</v>
      </c>
      <c r="J834" s="4">
        <v>1773</v>
      </c>
      <c r="K834" s="6">
        <f t="shared" si="140"/>
        <v>45413</v>
      </c>
      <c r="L834" s="6">
        <f t="shared" si="139"/>
        <v>45443</v>
      </c>
      <c r="M834" s="6">
        <f t="shared" si="130"/>
        <v>45427</v>
      </c>
      <c r="N834" s="4">
        <f t="shared" si="136"/>
        <v>2024</v>
      </c>
      <c r="O834" s="4">
        <f t="shared" si="137"/>
        <v>5</v>
      </c>
      <c r="P834" s="7">
        <f t="shared" si="135"/>
        <v>30</v>
      </c>
      <c r="Q834" s="15">
        <v>370.8</v>
      </c>
      <c r="R834" s="9"/>
      <c r="S834" s="4"/>
      <c r="T834" s="10"/>
      <c r="U834" s="10"/>
      <c r="V834" s="10"/>
      <c r="W834" s="10"/>
      <c r="X834" s="10"/>
    </row>
    <row r="835" spans="1:24" s="11" customFormat="1" x14ac:dyDescent="0.3">
      <c r="A835" s="4" t="str">
        <f t="shared" si="138"/>
        <v>Ibague_20246</v>
      </c>
      <c r="B835" s="32" t="s">
        <v>1256</v>
      </c>
      <c r="C835" s="4" t="str">
        <f t="shared" si="132"/>
        <v>IBA_01_20246</v>
      </c>
      <c r="D835" s="4" t="s">
        <v>1136</v>
      </c>
      <c r="E835" s="17">
        <v>-94</v>
      </c>
      <c r="F835" s="17">
        <v>-12.78</v>
      </c>
      <c r="G835" s="4"/>
      <c r="H835" s="4">
        <v>4.4356305556000004</v>
      </c>
      <c r="I835" s="4">
        <v>-75.208827778</v>
      </c>
      <c r="J835" s="4">
        <v>1773</v>
      </c>
      <c r="K835" s="6">
        <f t="shared" si="140"/>
        <v>45444</v>
      </c>
      <c r="L835" s="6">
        <f>K835+29</f>
        <v>45473</v>
      </c>
      <c r="M835" s="6">
        <f t="shared" si="130"/>
        <v>45458</v>
      </c>
      <c r="N835" s="4">
        <f t="shared" si="136"/>
        <v>2024</v>
      </c>
      <c r="O835" s="4">
        <f t="shared" si="137"/>
        <v>6</v>
      </c>
      <c r="P835" s="7">
        <f t="shared" si="135"/>
        <v>29</v>
      </c>
      <c r="Q835" s="15">
        <v>210.3</v>
      </c>
      <c r="R835" s="9"/>
      <c r="S835" s="4"/>
      <c r="T835" s="10"/>
      <c r="U835" s="10"/>
      <c r="V835" s="10"/>
      <c r="W835" s="10"/>
      <c r="X835" s="10"/>
    </row>
    <row r="836" spans="1:24" s="11" customFormat="1" x14ac:dyDescent="0.3">
      <c r="A836" s="4" t="str">
        <f t="shared" si="138"/>
        <v>Ibague_20247</v>
      </c>
      <c r="B836" s="33" t="s">
        <v>881</v>
      </c>
      <c r="C836" s="4" t="str">
        <f t="shared" si="132"/>
        <v>IBA_01_20247</v>
      </c>
      <c r="D836" s="4" t="s">
        <v>1136</v>
      </c>
      <c r="E836" s="17"/>
      <c r="F836" s="17"/>
      <c r="G836" s="4"/>
      <c r="H836" s="4">
        <v>4.4356305556000004</v>
      </c>
      <c r="I836" s="4">
        <v>-75.208827778</v>
      </c>
      <c r="J836" s="4">
        <v>1773</v>
      </c>
      <c r="K836" s="6">
        <f t="shared" si="140"/>
        <v>45474</v>
      </c>
      <c r="L836" s="6">
        <f t="shared" si="139"/>
        <v>45504</v>
      </c>
      <c r="M836" s="6">
        <f t="shared" si="130"/>
        <v>45488</v>
      </c>
      <c r="N836" s="4">
        <f t="shared" si="136"/>
        <v>2024</v>
      </c>
      <c r="O836" s="4">
        <f t="shared" si="137"/>
        <v>7</v>
      </c>
      <c r="P836" s="7">
        <f t="shared" si="135"/>
        <v>30</v>
      </c>
      <c r="Q836" s="15" t="s">
        <v>881</v>
      </c>
      <c r="R836" s="9" t="s">
        <v>1257</v>
      </c>
      <c r="S836" s="4"/>
      <c r="T836" s="10"/>
      <c r="U836" s="10"/>
      <c r="V836" s="10"/>
      <c r="W836" s="10"/>
      <c r="X836" s="10"/>
    </row>
    <row r="837" spans="1:24" s="11" customFormat="1" x14ac:dyDescent="0.3">
      <c r="A837" s="4" t="str">
        <f t="shared" ref="A837:A848" si="141">D837&amp;"_"&amp;YEAR(L837)&amp;MONTH(L837)</f>
        <v>Ibague_20248</v>
      </c>
      <c r="B837" s="33" t="s">
        <v>881</v>
      </c>
      <c r="C837" s="4" t="str">
        <f t="shared" si="132"/>
        <v>IBA_01_20248</v>
      </c>
      <c r="D837" s="4" t="s">
        <v>1136</v>
      </c>
      <c r="E837" s="17"/>
      <c r="F837" s="17"/>
      <c r="G837" s="4"/>
      <c r="H837" s="4">
        <v>4.4356305556000004</v>
      </c>
      <c r="I837" s="4">
        <v>-75.208827778</v>
      </c>
      <c r="J837" s="4">
        <v>1773</v>
      </c>
      <c r="K837" s="6">
        <f t="shared" si="140"/>
        <v>45505</v>
      </c>
      <c r="L837" s="6">
        <f t="shared" si="139"/>
        <v>45535</v>
      </c>
      <c r="M837" s="6">
        <f t="shared" si="130"/>
        <v>45519</v>
      </c>
      <c r="N837" s="4">
        <f>YEAR(M837)</f>
        <v>2024</v>
      </c>
      <c r="O837" s="4">
        <f>(MONTH(M837))</f>
        <v>8</v>
      </c>
      <c r="P837" s="7">
        <f>L837-K837</f>
        <v>30</v>
      </c>
      <c r="Q837" s="15" t="s">
        <v>881</v>
      </c>
      <c r="R837" s="9" t="s">
        <v>1257</v>
      </c>
      <c r="S837" s="4"/>
      <c r="T837" s="10"/>
      <c r="U837" s="10"/>
      <c r="V837" s="10"/>
      <c r="W837" s="10"/>
      <c r="X837" s="10"/>
    </row>
    <row r="838" spans="1:24" s="11" customFormat="1" x14ac:dyDescent="0.3">
      <c r="A838" s="4" t="str">
        <f t="shared" si="141"/>
        <v>Ibague_20249</v>
      </c>
      <c r="B838" s="32" t="s">
        <v>1258</v>
      </c>
      <c r="C838" s="4" t="str">
        <f t="shared" si="132"/>
        <v>IBA_01_20249</v>
      </c>
      <c r="D838" s="4" t="s">
        <v>1136</v>
      </c>
      <c r="E838" s="17">
        <v>-23.5</v>
      </c>
      <c r="F838" s="17">
        <v>-4.26</v>
      </c>
      <c r="G838" s="4"/>
      <c r="H838" s="4">
        <v>4.4356305556000004</v>
      </c>
      <c r="I838" s="4">
        <v>-75.208827778</v>
      </c>
      <c r="J838" s="4">
        <v>1773</v>
      </c>
      <c r="K838" s="6">
        <f t="shared" si="140"/>
        <v>45536</v>
      </c>
      <c r="L838" s="6">
        <f>K838+29</f>
        <v>45565</v>
      </c>
      <c r="M838" s="6">
        <f t="shared" si="130"/>
        <v>45550</v>
      </c>
      <c r="N838" s="4">
        <f>YEAR(M838)</f>
        <v>2024</v>
      </c>
      <c r="O838" s="4">
        <f>(MONTH(M838))</f>
        <v>9</v>
      </c>
      <c r="P838" s="7">
        <f>L838-K838</f>
        <v>29</v>
      </c>
      <c r="Q838" s="15">
        <v>80.599999999999994</v>
      </c>
      <c r="R838" s="9" t="s">
        <v>1259</v>
      </c>
      <c r="S838" s="4"/>
      <c r="T838" s="10"/>
      <c r="U838" s="10"/>
      <c r="V838" s="10"/>
      <c r="W838" s="10"/>
      <c r="X838" s="10"/>
    </row>
    <row r="839" spans="1:24" s="11" customFormat="1" x14ac:dyDescent="0.3">
      <c r="A839" s="4" t="str">
        <f t="shared" si="141"/>
        <v>Ibague_202410</v>
      </c>
      <c r="B839" s="32" t="s">
        <v>1260</v>
      </c>
      <c r="C839" s="4" t="str">
        <f t="shared" si="132"/>
        <v>IBA_01_202410</v>
      </c>
      <c r="D839" s="4" t="s">
        <v>1136</v>
      </c>
      <c r="E839" s="17">
        <v>-44.1</v>
      </c>
      <c r="F839" s="17">
        <v>-6.95</v>
      </c>
      <c r="G839" s="4"/>
      <c r="H839" s="4">
        <v>4.4356305556000004</v>
      </c>
      <c r="I839" s="4">
        <v>-75.208827778</v>
      </c>
      <c r="J839" s="4">
        <v>1773</v>
      </c>
      <c r="K839" s="6">
        <f t="shared" si="140"/>
        <v>45566</v>
      </c>
      <c r="L839" s="6">
        <f t="shared" si="139"/>
        <v>45596</v>
      </c>
      <c r="M839" s="6">
        <f t="shared" si="130"/>
        <v>45580</v>
      </c>
      <c r="N839" s="4">
        <f t="shared" ref="N839:N848" si="142">YEAR(M839)</f>
        <v>2024</v>
      </c>
      <c r="O839" s="4">
        <f t="shared" ref="O839:O848" si="143">(MONTH(M839))</f>
        <v>10</v>
      </c>
      <c r="P839" s="7">
        <f t="shared" ref="P839:P848" si="144">L839-K839</f>
        <v>30</v>
      </c>
      <c r="Q839" s="15">
        <v>121.1</v>
      </c>
      <c r="R839" s="9"/>
      <c r="S839" s="4"/>
      <c r="T839" s="10"/>
      <c r="U839" s="10"/>
      <c r="V839" s="10"/>
      <c r="W839" s="10"/>
      <c r="X839" s="10"/>
    </row>
    <row r="840" spans="1:24" s="11" customFormat="1" x14ac:dyDescent="0.3">
      <c r="A840" s="4" t="str">
        <f t="shared" si="141"/>
        <v>Ibague_202411</v>
      </c>
      <c r="B840" s="32" t="s">
        <v>1261</v>
      </c>
      <c r="C840" s="4" t="str">
        <f t="shared" si="132"/>
        <v>IBA_01_202411</v>
      </c>
      <c r="D840" s="4" t="s">
        <v>1136</v>
      </c>
      <c r="E840" s="17">
        <v>-59.8</v>
      </c>
      <c r="F840" s="17">
        <v>-8.44</v>
      </c>
      <c r="G840" s="4"/>
      <c r="H840" s="4">
        <v>4.4356305556000004</v>
      </c>
      <c r="I840" s="4">
        <v>-75.208827778</v>
      </c>
      <c r="J840" s="4">
        <v>1773</v>
      </c>
      <c r="K840" s="6">
        <f t="shared" si="140"/>
        <v>45597</v>
      </c>
      <c r="L840" s="6">
        <f>K840+29</f>
        <v>45626</v>
      </c>
      <c r="M840" s="6">
        <f t="shared" si="130"/>
        <v>45611</v>
      </c>
      <c r="N840" s="4">
        <f t="shared" si="142"/>
        <v>2024</v>
      </c>
      <c r="O840" s="4">
        <f t="shared" si="143"/>
        <v>11</v>
      </c>
      <c r="P840" s="7">
        <f t="shared" si="144"/>
        <v>29</v>
      </c>
      <c r="Q840" s="15">
        <v>135.5</v>
      </c>
      <c r="R840" s="9"/>
      <c r="S840" s="4"/>
      <c r="T840" s="10"/>
      <c r="U840" s="10"/>
      <c r="V840" s="10"/>
      <c r="W840" s="10"/>
      <c r="X840" s="10"/>
    </row>
    <row r="841" spans="1:24" s="11" customFormat="1" x14ac:dyDescent="0.3">
      <c r="A841" s="4" t="str">
        <f t="shared" si="141"/>
        <v>Ibague_202412</v>
      </c>
      <c r="B841" s="32" t="s">
        <v>1262</v>
      </c>
      <c r="C841" s="4" t="str">
        <f t="shared" si="132"/>
        <v>IBA_01_202412</v>
      </c>
      <c r="D841" s="4" t="s">
        <v>1136</v>
      </c>
      <c r="E841" s="17">
        <v>-23.5</v>
      </c>
      <c r="F841" s="17">
        <v>-4.13</v>
      </c>
      <c r="G841" s="4"/>
      <c r="H841" s="4">
        <v>4.4356305556000004</v>
      </c>
      <c r="I841" s="4">
        <v>-75.208827778</v>
      </c>
      <c r="J841" s="4">
        <v>1773</v>
      </c>
      <c r="K841" s="6">
        <f t="shared" si="140"/>
        <v>45627</v>
      </c>
      <c r="L841" s="6">
        <f t="shared" si="139"/>
        <v>45657</v>
      </c>
      <c r="M841" s="6">
        <f t="shared" si="130"/>
        <v>45641</v>
      </c>
      <c r="N841" s="4">
        <f t="shared" si="142"/>
        <v>2024</v>
      </c>
      <c r="O841" s="4">
        <f t="shared" si="143"/>
        <v>12</v>
      </c>
      <c r="P841" s="7">
        <f t="shared" si="144"/>
        <v>30</v>
      </c>
      <c r="Q841" s="15">
        <v>330.7</v>
      </c>
      <c r="R841" s="9"/>
      <c r="S841" s="4"/>
      <c r="T841" s="10"/>
      <c r="U841" s="10"/>
      <c r="V841" s="10"/>
      <c r="W841" s="10"/>
      <c r="X841" s="10"/>
    </row>
    <row r="842" spans="1:24" s="11" customFormat="1" x14ac:dyDescent="0.3">
      <c r="A842" s="4" t="str">
        <f t="shared" si="141"/>
        <v>Ibague_20251</v>
      </c>
      <c r="B842" s="32" t="s">
        <v>1263</v>
      </c>
      <c r="C842" s="4" t="str">
        <f t="shared" si="132"/>
        <v>IBA_01_20251</v>
      </c>
      <c r="D842" s="4" t="s">
        <v>1136</v>
      </c>
      <c r="E842" s="17">
        <v>-22</v>
      </c>
      <c r="F842" s="17">
        <v>-3.89</v>
      </c>
      <c r="G842" s="4"/>
      <c r="H842" s="4">
        <v>4.4356305556000004</v>
      </c>
      <c r="I842" s="4">
        <v>-75.208827778</v>
      </c>
      <c r="J842" s="4">
        <v>1773</v>
      </c>
      <c r="K842" s="6">
        <f t="shared" si="140"/>
        <v>45658</v>
      </c>
      <c r="L842" s="6">
        <f t="shared" si="139"/>
        <v>45688</v>
      </c>
      <c r="M842" s="6">
        <f t="shared" si="130"/>
        <v>45672</v>
      </c>
      <c r="N842" s="4">
        <f t="shared" si="142"/>
        <v>2025</v>
      </c>
      <c r="O842" s="4">
        <f t="shared" si="143"/>
        <v>1</v>
      </c>
      <c r="P842" s="7">
        <f t="shared" si="144"/>
        <v>30</v>
      </c>
      <c r="Q842" s="15">
        <v>74.099999999999994</v>
      </c>
      <c r="R842" s="9"/>
      <c r="S842" s="4"/>
      <c r="T842" s="10"/>
      <c r="U842" s="10"/>
      <c r="V842" s="10"/>
      <c r="W842" s="10"/>
      <c r="X842" s="10"/>
    </row>
    <row r="843" spans="1:24" s="11" customFormat="1" x14ac:dyDescent="0.3">
      <c r="A843" s="4" t="str">
        <f t="shared" si="141"/>
        <v>Ibague_20252</v>
      </c>
      <c r="B843" s="32" t="s">
        <v>1264</v>
      </c>
      <c r="C843" s="4" t="str">
        <f t="shared" si="132"/>
        <v>IBA_01_20252</v>
      </c>
      <c r="D843" s="4" t="s">
        <v>1136</v>
      </c>
      <c r="E843" s="17">
        <v>-13.7</v>
      </c>
      <c r="F843" s="17">
        <v>-3.6</v>
      </c>
      <c r="G843" s="4"/>
      <c r="H843" s="4">
        <v>4.4356305556000004</v>
      </c>
      <c r="I843" s="4">
        <v>-75.208827778</v>
      </c>
      <c r="J843" s="4">
        <v>1773</v>
      </c>
      <c r="K843" s="6">
        <f t="shared" si="140"/>
        <v>45689</v>
      </c>
      <c r="L843" s="6">
        <f>K843+27</f>
        <v>45716</v>
      </c>
      <c r="M843" s="6">
        <f t="shared" si="130"/>
        <v>45703</v>
      </c>
      <c r="N843" s="4">
        <f t="shared" si="142"/>
        <v>2025</v>
      </c>
      <c r="O843" s="4">
        <f t="shared" si="143"/>
        <v>2</v>
      </c>
      <c r="P843" s="7">
        <f t="shared" si="144"/>
        <v>27</v>
      </c>
      <c r="Q843" s="15">
        <v>431.9</v>
      </c>
      <c r="R843" s="9"/>
      <c r="S843" s="4"/>
      <c r="T843" s="10"/>
      <c r="U843" s="10"/>
      <c r="V843" s="10"/>
      <c r="W843" s="10"/>
      <c r="X843" s="10"/>
    </row>
    <row r="844" spans="1:24" s="11" customFormat="1" x14ac:dyDescent="0.3">
      <c r="A844" s="4" t="str">
        <f t="shared" si="141"/>
        <v>Ibague_20253</v>
      </c>
      <c r="B844" s="32" t="s">
        <v>1265</v>
      </c>
      <c r="C844" s="4" t="str">
        <f t="shared" si="132"/>
        <v>IBA_01_20253</v>
      </c>
      <c r="D844" s="4" t="s">
        <v>1136</v>
      </c>
      <c r="E844" s="17">
        <v>-14.9</v>
      </c>
      <c r="F844" s="17">
        <v>-3.67</v>
      </c>
      <c r="G844" s="4"/>
      <c r="H844" s="4">
        <v>4.4356305556000004</v>
      </c>
      <c r="I844" s="4">
        <v>-75.208827778</v>
      </c>
      <c r="J844" s="4">
        <v>1773</v>
      </c>
      <c r="K844" s="6">
        <f t="shared" si="140"/>
        <v>45717</v>
      </c>
      <c r="L844" s="6">
        <f>K844+30</f>
        <v>45747</v>
      </c>
      <c r="M844" s="6">
        <f t="shared" si="130"/>
        <v>45731</v>
      </c>
      <c r="N844" s="4">
        <f t="shared" si="142"/>
        <v>2025</v>
      </c>
      <c r="O844" s="4">
        <f t="shared" si="143"/>
        <v>3</v>
      </c>
      <c r="P844" s="7">
        <f t="shared" si="144"/>
        <v>30</v>
      </c>
      <c r="Q844" s="15">
        <v>315.3</v>
      </c>
      <c r="R844" s="9"/>
      <c r="S844" s="4"/>
      <c r="T844" s="10"/>
      <c r="U844" s="10"/>
      <c r="V844" s="10"/>
      <c r="W844" s="10"/>
      <c r="X844" s="10"/>
    </row>
    <row r="845" spans="1:24" s="11" customFormat="1" x14ac:dyDescent="0.3">
      <c r="A845" s="4" t="str">
        <f t="shared" si="141"/>
        <v>Ibague_20255</v>
      </c>
      <c r="B845" s="32" t="s">
        <v>1266</v>
      </c>
      <c r="C845" s="4" t="str">
        <f t="shared" si="132"/>
        <v>IBA_01_20254</v>
      </c>
      <c r="D845" s="4" t="s">
        <v>1136</v>
      </c>
      <c r="E845" s="17">
        <v>-76.099999999999994</v>
      </c>
      <c r="F845" s="17">
        <v>-10.91</v>
      </c>
      <c r="G845" s="4"/>
      <c r="H845" s="4">
        <v>4.4356305556000004</v>
      </c>
      <c r="I845" s="4">
        <v>-75.208827778</v>
      </c>
      <c r="J845" s="4">
        <v>1773</v>
      </c>
      <c r="K845" s="6">
        <f t="shared" si="140"/>
        <v>45748</v>
      </c>
      <c r="L845" s="6">
        <f>K845+30</f>
        <v>45778</v>
      </c>
      <c r="M845" s="6">
        <f t="shared" si="130"/>
        <v>45762</v>
      </c>
      <c r="N845" s="4">
        <f t="shared" si="142"/>
        <v>2025</v>
      </c>
      <c r="O845" s="4">
        <f t="shared" si="143"/>
        <v>4</v>
      </c>
      <c r="P845" s="7">
        <f t="shared" si="144"/>
        <v>30</v>
      </c>
      <c r="Q845" s="15">
        <v>338.9</v>
      </c>
      <c r="R845" s="9"/>
      <c r="S845" s="4"/>
      <c r="T845" s="10"/>
      <c r="U845" s="10"/>
      <c r="V845" s="10"/>
      <c r="W845" s="10"/>
      <c r="X845" s="10"/>
    </row>
    <row r="846" spans="1:24" s="11" customFormat="1" x14ac:dyDescent="0.3">
      <c r="A846" s="4" t="str">
        <f t="shared" si="141"/>
        <v>Ibague_20255</v>
      </c>
      <c r="B846" s="32" t="s">
        <v>1267</v>
      </c>
      <c r="C846" s="4" t="str">
        <f t="shared" si="132"/>
        <v>IBA_01_20255</v>
      </c>
      <c r="D846" s="4" t="s">
        <v>1136</v>
      </c>
      <c r="E846" s="17">
        <v>-120.1</v>
      </c>
      <c r="F846" s="17">
        <v>-15.99</v>
      </c>
      <c r="G846" s="4"/>
      <c r="H846" s="4">
        <v>4.4356305556000004</v>
      </c>
      <c r="I846" s="4">
        <v>-75.208827778</v>
      </c>
      <c r="J846" s="4">
        <v>1773</v>
      </c>
      <c r="K846" s="6">
        <f t="shared" si="140"/>
        <v>45779</v>
      </c>
      <c r="L846" s="6">
        <f>K846+29</f>
        <v>45808</v>
      </c>
      <c r="M846" s="6">
        <f t="shared" si="130"/>
        <v>45793</v>
      </c>
      <c r="N846" s="4">
        <f t="shared" si="142"/>
        <v>2025</v>
      </c>
      <c r="O846" s="4">
        <f t="shared" si="143"/>
        <v>5</v>
      </c>
      <c r="P846" s="7">
        <f t="shared" si="144"/>
        <v>29</v>
      </c>
      <c r="Q846" s="15">
        <v>259.2</v>
      </c>
      <c r="R846" s="9"/>
      <c r="S846" s="4"/>
      <c r="T846" s="10"/>
      <c r="U846" s="10"/>
      <c r="V846" s="10"/>
      <c r="W846" s="10"/>
      <c r="X846" s="10"/>
    </row>
    <row r="847" spans="1:24" s="11" customFormat="1" x14ac:dyDescent="0.3">
      <c r="A847" s="4" t="str">
        <f t="shared" si="141"/>
        <v>Ibague_20256</v>
      </c>
      <c r="B847" s="4" t="s">
        <v>1268</v>
      </c>
      <c r="C847" s="4" t="str">
        <f t="shared" si="132"/>
        <v>IBA_01_20256</v>
      </c>
      <c r="D847" s="4" t="s">
        <v>1136</v>
      </c>
      <c r="E847" s="17">
        <v>-83.5</v>
      </c>
      <c r="F847" s="17">
        <v>-11.4</v>
      </c>
      <c r="G847" s="4"/>
      <c r="H847" s="4">
        <v>4.4356305556000004</v>
      </c>
      <c r="I847" s="4">
        <v>-75.208827778</v>
      </c>
      <c r="J847" s="4">
        <v>1773</v>
      </c>
      <c r="K847" s="6">
        <f t="shared" si="140"/>
        <v>45809</v>
      </c>
      <c r="L847" s="6">
        <f>K847+29</f>
        <v>45838</v>
      </c>
      <c r="M847" s="6">
        <f t="shared" si="130"/>
        <v>45823</v>
      </c>
      <c r="N847" s="4">
        <f t="shared" si="142"/>
        <v>2025</v>
      </c>
      <c r="O847" s="4">
        <f t="shared" si="143"/>
        <v>6</v>
      </c>
      <c r="P847" s="7">
        <f t="shared" si="144"/>
        <v>29</v>
      </c>
      <c r="Q847" s="15">
        <v>80.8</v>
      </c>
      <c r="R847" s="9"/>
      <c r="S847" s="4"/>
      <c r="T847" s="10"/>
      <c r="U847" s="10"/>
      <c r="V847" s="10"/>
      <c r="W847" s="10"/>
      <c r="X847" s="10"/>
    </row>
    <row r="848" spans="1:24" s="11" customFormat="1" x14ac:dyDescent="0.3">
      <c r="A848" s="4" t="str">
        <f t="shared" si="141"/>
        <v>Ibague_20258</v>
      </c>
      <c r="B848" s="32" t="s">
        <v>1270</v>
      </c>
      <c r="C848" s="4" t="str">
        <f t="shared" ref="C848" si="145">"IBA_01_"&amp;YEAR(M848)&amp;""&amp;MONTH(M848)</f>
        <v>IBA_01_20258</v>
      </c>
      <c r="D848" s="4" t="s">
        <v>1136</v>
      </c>
      <c r="E848" s="17">
        <v>-52</v>
      </c>
      <c r="F848" s="17">
        <v>-7.87</v>
      </c>
      <c r="G848" s="4"/>
      <c r="H848" s="4">
        <v>4.4356305556000004</v>
      </c>
      <c r="I848" s="4">
        <v>-75.208827778</v>
      </c>
      <c r="J848" s="4">
        <v>1773</v>
      </c>
      <c r="K848" s="6">
        <v>45870</v>
      </c>
      <c r="L848" s="6">
        <f>K848+29</f>
        <v>45899</v>
      </c>
      <c r="M848" s="6">
        <f t="shared" si="130"/>
        <v>45884</v>
      </c>
      <c r="N848" s="4">
        <f t="shared" si="142"/>
        <v>2025</v>
      </c>
      <c r="O848" s="4">
        <f t="shared" si="143"/>
        <v>8</v>
      </c>
      <c r="P848" s="7">
        <f t="shared" si="144"/>
        <v>29</v>
      </c>
      <c r="Q848" s="15">
        <v>109.1</v>
      </c>
      <c r="R848" s="9"/>
      <c r="S848" s="4"/>
      <c r="T848" s="10"/>
      <c r="U848" s="10"/>
      <c r="V848" s="10"/>
      <c r="W848" s="10"/>
      <c r="X848" s="10"/>
    </row>
    <row r="849" spans="1:24" s="11" customFormat="1" x14ac:dyDescent="0.3">
      <c r="A849" s="4"/>
      <c r="B849" s="4"/>
      <c r="C849" s="4"/>
      <c r="D849" s="4"/>
      <c r="E849" s="5"/>
      <c r="F849" s="5"/>
      <c r="G849" s="4"/>
      <c r="H849" s="4"/>
      <c r="I849" s="4"/>
      <c r="J849" s="4"/>
      <c r="K849" s="20"/>
      <c r="L849" s="20"/>
      <c r="M849" s="23"/>
      <c r="N849" s="23"/>
      <c r="O849" s="23"/>
      <c r="P849" s="23"/>
      <c r="Q849" s="15"/>
      <c r="R849" s="9"/>
      <c r="S849" s="4"/>
      <c r="T849" s="10"/>
      <c r="U849" s="10"/>
      <c r="V849" s="10"/>
      <c r="W849" s="10"/>
      <c r="X849" s="10"/>
    </row>
    <row r="850" spans="1:24" s="11" customFormat="1" x14ac:dyDescent="0.3">
      <c r="A850" s="4" t="str">
        <f t="shared" ref="A850:A881" si="146">D850&amp;"_"&amp;YEAR(M850)&amp;MONTH(M850)</f>
        <v>La Macarena_201610</v>
      </c>
      <c r="B850" s="4" t="s">
        <v>1271</v>
      </c>
      <c r="C850" s="4" t="str">
        <f>"LMAC_01_"&amp;YEAR(M850)&amp;""&amp;MONTH(M850)</f>
        <v>LMAC_01_201610</v>
      </c>
      <c r="D850" s="4" t="s">
        <v>1272</v>
      </c>
      <c r="E850" s="5">
        <v>-22.38006751348583</v>
      </c>
      <c r="F850" s="5">
        <v>-4.415351159280628</v>
      </c>
      <c r="G850" s="4"/>
      <c r="H850" s="4">
        <v>2.176167</v>
      </c>
      <c r="I850" s="4">
        <f t="shared" ref="I850:I900" si="147">-73.793444</f>
        <v>-73.793443999999994</v>
      </c>
      <c r="J850" s="4">
        <v>241</v>
      </c>
      <c r="K850" s="6">
        <v>42644</v>
      </c>
      <c r="L850" s="6">
        <v>42674</v>
      </c>
      <c r="M850" s="6">
        <f t="shared" si="130"/>
        <v>42658</v>
      </c>
      <c r="N850" s="4">
        <f>YEAR(M850)</f>
        <v>2016</v>
      </c>
      <c r="O850" s="4">
        <f>(MONTH(M850))</f>
        <v>10</v>
      </c>
      <c r="P850" s="7">
        <f>L850-K850</f>
        <v>30</v>
      </c>
      <c r="Q850" s="12">
        <v>83.994833231763536</v>
      </c>
      <c r="R850" s="9" t="s">
        <v>1273</v>
      </c>
      <c r="S850" s="4" t="s">
        <v>844</v>
      </c>
      <c r="T850" s="10"/>
      <c r="U850" s="10"/>
      <c r="V850" s="10"/>
      <c r="W850" s="10"/>
      <c r="X850" s="10"/>
    </row>
    <row r="851" spans="1:24" s="11" customFormat="1" x14ac:dyDescent="0.3">
      <c r="A851" s="4" t="str">
        <f t="shared" si="146"/>
        <v>La Macarena_201611</v>
      </c>
      <c r="B851" s="4" t="s">
        <v>1274</v>
      </c>
      <c r="C851" s="4" t="str">
        <f t="shared" ref="C851:C900" si="148">"LMAC_01_"&amp;YEAR(M851)&amp;""&amp;MONTH(M851)</f>
        <v>LMAC_01_201611</v>
      </c>
      <c r="D851" s="4" t="s">
        <v>1272</v>
      </c>
      <c r="E851" s="5">
        <v>-37.943982629615107</v>
      </c>
      <c r="F851" s="5">
        <v>-6.1328097708503337</v>
      </c>
      <c r="G851" s="4"/>
      <c r="H851" s="4">
        <v>2.176167</v>
      </c>
      <c r="I851" s="4">
        <f t="shared" si="147"/>
        <v>-73.793443999999994</v>
      </c>
      <c r="J851" s="4">
        <v>241</v>
      </c>
      <c r="K851" s="6">
        <v>42675</v>
      </c>
      <c r="L851" s="6">
        <v>42704</v>
      </c>
      <c r="M851" s="6">
        <f t="shared" si="130"/>
        <v>42689</v>
      </c>
      <c r="N851" s="4">
        <f t="shared" ref="N851:N871" si="149">YEAR(M851)</f>
        <v>2016</v>
      </c>
      <c r="O851" s="4">
        <f t="shared" ref="O851:O871" si="150">(MONTH(M851))</f>
        <v>11</v>
      </c>
      <c r="P851" s="7">
        <f t="shared" ref="P851:P871" si="151">L851-K851</f>
        <v>29</v>
      </c>
      <c r="Q851" s="12">
        <v>132.9755789833101</v>
      </c>
      <c r="R851" s="9" t="s">
        <v>932</v>
      </c>
      <c r="S851" s="4" t="s">
        <v>844</v>
      </c>
      <c r="T851" s="10"/>
      <c r="U851" s="10"/>
      <c r="V851" s="10"/>
      <c r="W851" s="10"/>
      <c r="X851" s="10"/>
    </row>
    <row r="852" spans="1:24" s="11" customFormat="1" x14ac:dyDescent="0.3">
      <c r="A852" s="4" t="str">
        <f t="shared" si="146"/>
        <v>La Macarena_201612</v>
      </c>
      <c r="B852" s="4" t="s">
        <v>1275</v>
      </c>
      <c r="C852" s="4" t="str">
        <f t="shared" si="148"/>
        <v>LMAC_01_201612</v>
      </c>
      <c r="D852" s="4" t="s">
        <v>1272</v>
      </c>
      <c r="E852" s="5">
        <v>-27.219488584226383</v>
      </c>
      <c r="F852" s="5">
        <v>-4.1199207160668339</v>
      </c>
      <c r="G852" s="4"/>
      <c r="H852" s="4">
        <v>2.176167</v>
      </c>
      <c r="I852" s="4">
        <f t="shared" si="147"/>
        <v>-73.793443999999994</v>
      </c>
      <c r="J852" s="4">
        <v>241</v>
      </c>
      <c r="K852" s="6">
        <v>42705</v>
      </c>
      <c r="L852" s="6">
        <v>42735</v>
      </c>
      <c r="M852" s="6">
        <f t="shared" si="130"/>
        <v>42719</v>
      </c>
      <c r="N852" s="4">
        <f t="shared" si="149"/>
        <v>2016</v>
      </c>
      <c r="O852" s="4">
        <f t="shared" si="150"/>
        <v>12</v>
      </c>
      <c r="P852" s="7">
        <f t="shared" si="151"/>
        <v>30</v>
      </c>
      <c r="Q852" s="12">
        <v>70.677786973053927</v>
      </c>
      <c r="R852" s="9" t="s">
        <v>932</v>
      </c>
      <c r="S852" s="4" t="s">
        <v>844</v>
      </c>
      <c r="T852" s="10"/>
      <c r="U852" s="10"/>
      <c r="V852" s="10"/>
      <c r="W852" s="10"/>
      <c r="X852" s="10"/>
    </row>
    <row r="853" spans="1:24" s="11" customFormat="1" x14ac:dyDescent="0.3">
      <c r="A853" s="4" t="str">
        <f t="shared" si="146"/>
        <v>La Macarena_20171</v>
      </c>
      <c r="B853" s="4" t="s">
        <v>1276</v>
      </c>
      <c r="C853" s="4" t="str">
        <f t="shared" si="148"/>
        <v>LMAC_01_20171</v>
      </c>
      <c r="D853" s="4" t="s">
        <v>1272</v>
      </c>
      <c r="E853" s="5">
        <v>-15.912652497782346</v>
      </c>
      <c r="F853" s="5">
        <v>-2.7590457881429225</v>
      </c>
      <c r="G853" s="4"/>
      <c r="H853" s="4">
        <v>2.176167</v>
      </c>
      <c r="I853" s="4">
        <f t="shared" si="147"/>
        <v>-73.793443999999994</v>
      </c>
      <c r="J853" s="4">
        <v>241</v>
      </c>
      <c r="K853" s="6">
        <v>42736</v>
      </c>
      <c r="L853" s="6">
        <v>42766</v>
      </c>
      <c r="M853" s="6">
        <f t="shared" si="130"/>
        <v>42750</v>
      </c>
      <c r="N853" s="4">
        <f t="shared" si="149"/>
        <v>2017</v>
      </c>
      <c r="O853" s="4">
        <f t="shared" si="150"/>
        <v>1</v>
      </c>
      <c r="P853" s="7">
        <f t="shared" si="151"/>
        <v>30</v>
      </c>
      <c r="Q853" s="12">
        <v>128.75310090128022</v>
      </c>
      <c r="R853" s="9" t="s">
        <v>932</v>
      </c>
      <c r="S853" s="4" t="s">
        <v>844</v>
      </c>
      <c r="T853" s="10"/>
      <c r="U853" s="10"/>
      <c r="V853" s="10"/>
      <c r="W853" s="10"/>
      <c r="X853" s="10"/>
    </row>
    <row r="854" spans="1:24" s="11" customFormat="1" x14ac:dyDescent="0.3">
      <c r="A854" s="4" t="str">
        <f t="shared" si="146"/>
        <v>La Macarena_20172</v>
      </c>
      <c r="B854" s="4" t="s">
        <v>1277</v>
      </c>
      <c r="C854" s="4" t="str">
        <f t="shared" si="148"/>
        <v>LMAC_01_20172</v>
      </c>
      <c r="D854" s="4" t="s">
        <v>1272</v>
      </c>
      <c r="E854" s="5">
        <v>-12.796451114567162</v>
      </c>
      <c r="F854" s="5">
        <v>-2.3171920931904424</v>
      </c>
      <c r="G854" s="4"/>
      <c r="H854" s="4">
        <v>2.176167</v>
      </c>
      <c r="I854" s="4">
        <f t="shared" si="147"/>
        <v>-73.793443999999994</v>
      </c>
      <c r="J854" s="4">
        <v>241</v>
      </c>
      <c r="K854" s="6">
        <v>42767</v>
      </c>
      <c r="L854" s="6">
        <v>42794</v>
      </c>
      <c r="M854" s="6">
        <f t="shared" si="130"/>
        <v>42781</v>
      </c>
      <c r="N854" s="4">
        <f t="shared" si="149"/>
        <v>2017</v>
      </c>
      <c r="O854" s="4">
        <f t="shared" si="150"/>
        <v>2</v>
      </c>
      <c r="P854" s="7">
        <f t="shared" si="151"/>
        <v>27</v>
      </c>
      <c r="Q854" s="12">
        <v>79.837316350995664</v>
      </c>
      <c r="R854" s="9" t="s">
        <v>932</v>
      </c>
      <c r="S854" s="4" t="s">
        <v>844</v>
      </c>
      <c r="T854" s="10"/>
      <c r="U854" s="10"/>
      <c r="V854" s="10"/>
      <c r="W854" s="10"/>
      <c r="X854" s="10"/>
    </row>
    <row r="855" spans="1:24" s="11" customFormat="1" x14ac:dyDescent="0.3">
      <c r="A855" s="4" t="str">
        <f t="shared" si="146"/>
        <v>La Macarena_20173</v>
      </c>
      <c r="B855" s="4" t="s">
        <v>1278</v>
      </c>
      <c r="C855" s="4" t="str">
        <f t="shared" si="148"/>
        <v>LMAC_01_20173</v>
      </c>
      <c r="D855" s="4" t="s">
        <v>1272</v>
      </c>
      <c r="E855" s="5">
        <v>-21.363715838059004</v>
      </c>
      <c r="F855" s="5">
        <v>-2.7508633123105142</v>
      </c>
      <c r="G855" s="4"/>
      <c r="H855" s="4">
        <v>2.176167</v>
      </c>
      <c r="I855" s="4">
        <f t="shared" si="147"/>
        <v>-73.793443999999994</v>
      </c>
      <c r="J855" s="4">
        <v>241</v>
      </c>
      <c r="K855" s="6">
        <v>42795</v>
      </c>
      <c r="L855" s="6">
        <v>42825</v>
      </c>
      <c r="M855" s="6">
        <f t="shared" si="130"/>
        <v>42809</v>
      </c>
      <c r="N855" s="4">
        <f t="shared" si="149"/>
        <v>2017</v>
      </c>
      <c r="O855" s="4">
        <f t="shared" si="150"/>
        <v>3</v>
      </c>
      <c r="P855" s="7">
        <f t="shared" si="151"/>
        <v>30</v>
      </c>
      <c r="Q855" s="12">
        <v>216.19087779992967</v>
      </c>
      <c r="R855" s="9" t="s">
        <v>932</v>
      </c>
      <c r="S855" s="4" t="s">
        <v>844</v>
      </c>
      <c r="T855" s="10"/>
      <c r="U855" s="10"/>
      <c r="V855" s="10"/>
      <c r="W855" s="10"/>
      <c r="X855" s="10"/>
    </row>
    <row r="856" spans="1:24" s="11" customFormat="1" x14ac:dyDescent="0.3">
      <c r="A856" s="4" t="str">
        <f t="shared" si="146"/>
        <v>La Macarena_20174</v>
      </c>
      <c r="B856" s="4" t="s">
        <v>1279</v>
      </c>
      <c r="C856" s="4" t="str">
        <f t="shared" si="148"/>
        <v>LMAC_01_20174</v>
      </c>
      <c r="D856" s="4" t="s">
        <v>1272</v>
      </c>
      <c r="E856" s="5">
        <v>-50.41306111246297</v>
      </c>
      <c r="F856" s="5">
        <v>-6.12936451786815</v>
      </c>
      <c r="G856" s="4"/>
      <c r="H856" s="4">
        <v>2.176167</v>
      </c>
      <c r="I856" s="4">
        <f t="shared" si="147"/>
        <v>-73.793443999999994</v>
      </c>
      <c r="J856" s="4">
        <v>241</v>
      </c>
      <c r="K856" s="6">
        <v>42826</v>
      </c>
      <c r="L856" s="6">
        <v>42855</v>
      </c>
      <c r="M856" s="6">
        <f t="shared" si="130"/>
        <v>42840</v>
      </c>
      <c r="N856" s="4">
        <f t="shared" si="149"/>
        <v>2017</v>
      </c>
      <c r="O856" s="4">
        <f t="shared" si="150"/>
        <v>4</v>
      </c>
      <c r="P856" s="7">
        <f t="shared" si="151"/>
        <v>29</v>
      </c>
      <c r="Q856" s="12">
        <v>396.26332769818839</v>
      </c>
      <c r="R856" s="9" t="s">
        <v>932</v>
      </c>
      <c r="S856" s="4" t="s">
        <v>844</v>
      </c>
      <c r="T856" s="10"/>
      <c r="U856" s="10"/>
      <c r="V856" s="10"/>
      <c r="W856" s="10"/>
      <c r="X856" s="10"/>
    </row>
    <row r="857" spans="1:24" s="11" customFormat="1" x14ac:dyDescent="0.3">
      <c r="A857" s="4" t="str">
        <f t="shared" si="146"/>
        <v>La Macarena_20175</v>
      </c>
      <c r="B857" s="4" t="s">
        <v>1280</v>
      </c>
      <c r="C857" s="4" t="str">
        <f t="shared" si="148"/>
        <v>LMAC_01_20175</v>
      </c>
      <c r="D857" s="4" t="s">
        <v>1272</v>
      </c>
      <c r="E857" s="5">
        <v>-72.066906634035107</v>
      </c>
      <c r="F857" s="5">
        <v>-8.529844533136421</v>
      </c>
      <c r="G857" s="4"/>
      <c r="H857" s="4">
        <v>2.176167</v>
      </c>
      <c r="I857" s="4">
        <f t="shared" si="147"/>
        <v>-73.793443999999994</v>
      </c>
      <c r="J857" s="4">
        <v>241</v>
      </c>
      <c r="K857" s="6">
        <v>42856</v>
      </c>
      <c r="L857" s="6">
        <v>42886</v>
      </c>
      <c r="M857" s="6">
        <f t="shared" si="130"/>
        <v>42870</v>
      </c>
      <c r="N857" s="4">
        <f t="shared" si="149"/>
        <v>2017</v>
      </c>
      <c r="O857" s="4">
        <f t="shared" si="150"/>
        <v>5</v>
      </c>
      <c r="P857" s="7">
        <f t="shared" si="151"/>
        <v>30</v>
      </c>
      <c r="Q857" s="12">
        <v>711.06530901383121</v>
      </c>
      <c r="R857" s="9" t="s">
        <v>932</v>
      </c>
      <c r="S857" s="4" t="s">
        <v>844</v>
      </c>
      <c r="T857" s="10"/>
      <c r="U857" s="10"/>
      <c r="V857" s="10"/>
      <c r="W857" s="10"/>
      <c r="X857" s="10"/>
    </row>
    <row r="858" spans="1:24" s="11" customFormat="1" x14ac:dyDescent="0.3">
      <c r="A858" s="4" t="str">
        <f t="shared" si="146"/>
        <v>La Macarena_20176</v>
      </c>
      <c r="B858" s="4" t="s">
        <v>1281</v>
      </c>
      <c r="C858" s="4" t="str">
        <f t="shared" si="148"/>
        <v>LMAC_01_20176</v>
      </c>
      <c r="D858" s="4" t="s">
        <v>1272</v>
      </c>
      <c r="E858" s="5">
        <v>-45.7</v>
      </c>
      <c r="F858" s="5">
        <v>-6.44</v>
      </c>
      <c r="G858" s="4"/>
      <c r="H858" s="4">
        <v>2.176167</v>
      </c>
      <c r="I858" s="4">
        <f t="shared" si="147"/>
        <v>-73.793443999999994</v>
      </c>
      <c r="J858" s="4">
        <v>241</v>
      </c>
      <c r="K858" s="6">
        <v>42887</v>
      </c>
      <c r="L858" s="6">
        <v>42916</v>
      </c>
      <c r="M858" s="6">
        <f t="shared" si="130"/>
        <v>42901</v>
      </c>
      <c r="N858" s="4">
        <f t="shared" si="149"/>
        <v>2017</v>
      </c>
      <c r="O858" s="4">
        <f t="shared" si="150"/>
        <v>6</v>
      </c>
      <c r="P858" s="7">
        <f t="shared" si="151"/>
        <v>29</v>
      </c>
      <c r="Q858" s="12">
        <v>330.13282481347431</v>
      </c>
      <c r="R858" s="9" t="s">
        <v>932</v>
      </c>
      <c r="S858" s="4" t="s">
        <v>844</v>
      </c>
      <c r="T858" s="10"/>
      <c r="U858" s="10"/>
      <c r="V858" s="10"/>
      <c r="W858" s="10"/>
      <c r="X858" s="10"/>
    </row>
    <row r="859" spans="1:24" s="11" customFormat="1" x14ac:dyDescent="0.3">
      <c r="A859" s="4" t="str">
        <f t="shared" si="146"/>
        <v>La Macarena_20177</v>
      </c>
      <c r="B859" s="4" t="s">
        <v>1282</v>
      </c>
      <c r="C859" s="4" t="str">
        <f t="shared" si="148"/>
        <v>LMAC_01_20177</v>
      </c>
      <c r="D859" s="4" t="s">
        <v>1272</v>
      </c>
      <c r="E859" s="5">
        <v>-20.2</v>
      </c>
      <c r="F859" s="5">
        <v>-3.01</v>
      </c>
      <c r="G859" s="4"/>
      <c r="H859" s="4">
        <v>2.176167</v>
      </c>
      <c r="I859" s="4">
        <f t="shared" si="147"/>
        <v>-73.793443999999994</v>
      </c>
      <c r="J859" s="4">
        <v>241</v>
      </c>
      <c r="K859" s="6">
        <v>42919</v>
      </c>
      <c r="L859" s="6">
        <v>42948</v>
      </c>
      <c r="M859" s="6">
        <f t="shared" si="130"/>
        <v>42933</v>
      </c>
      <c r="N859" s="4">
        <f t="shared" si="149"/>
        <v>2017</v>
      </c>
      <c r="O859" s="4">
        <f t="shared" si="150"/>
        <v>7</v>
      </c>
      <c r="P859" s="7">
        <f t="shared" si="151"/>
        <v>29</v>
      </c>
      <c r="Q859" s="12">
        <v>526.18573022218459</v>
      </c>
      <c r="R859" s="9" t="s">
        <v>932</v>
      </c>
      <c r="S859" s="4" t="s">
        <v>844</v>
      </c>
      <c r="T859" s="10"/>
      <c r="U859" s="10"/>
      <c r="V859" s="10"/>
      <c r="W859" s="10"/>
      <c r="X859" s="10"/>
    </row>
    <row r="860" spans="1:24" s="11" customFormat="1" x14ac:dyDescent="0.3">
      <c r="A860" s="4" t="str">
        <f t="shared" si="146"/>
        <v>La Macarena_20178</v>
      </c>
      <c r="B860" s="4" t="s">
        <v>1283</v>
      </c>
      <c r="C860" s="4" t="str">
        <f t="shared" si="148"/>
        <v>LMAC_01_20178</v>
      </c>
      <c r="D860" s="4" t="s">
        <v>1272</v>
      </c>
      <c r="E860" s="5">
        <v>-6.9</v>
      </c>
      <c r="F860" s="5">
        <v>-1.04</v>
      </c>
      <c r="G860" s="4"/>
      <c r="H860" s="4">
        <v>2.176167</v>
      </c>
      <c r="I860" s="4">
        <f t="shared" si="147"/>
        <v>-73.793443999999994</v>
      </c>
      <c r="J860" s="4">
        <v>241</v>
      </c>
      <c r="K860" s="6">
        <v>42948</v>
      </c>
      <c r="L860" s="6">
        <v>42977</v>
      </c>
      <c r="M860" s="6">
        <f t="shared" si="130"/>
        <v>42962</v>
      </c>
      <c r="N860" s="4">
        <f t="shared" si="149"/>
        <v>2017</v>
      </c>
      <c r="O860" s="4">
        <f t="shared" si="150"/>
        <v>8</v>
      </c>
      <c r="P860" s="7">
        <f t="shared" si="151"/>
        <v>29</v>
      </c>
      <c r="Q860" s="12">
        <v>198.00174144657021</v>
      </c>
      <c r="R860" s="9" t="s">
        <v>1284</v>
      </c>
      <c r="S860" s="4" t="s">
        <v>844</v>
      </c>
      <c r="T860" s="10"/>
      <c r="U860" s="10"/>
      <c r="V860" s="10"/>
      <c r="W860" s="10"/>
      <c r="X860" s="10"/>
    </row>
    <row r="861" spans="1:24" s="11" customFormat="1" x14ac:dyDescent="0.3">
      <c r="A861" s="4" t="str">
        <f t="shared" si="146"/>
        <v>La Macarena_20179</v>
      </c>
      <c r="B861" s="4" t="s">
        <v>1285</v>
      </c>
      <c r="C861" s="4" t="str">
        <f t="shared" si="148"/>
        <v>LMAC_01_20179</v>
      </c>
      <c r="D861" s="4" t="s">
        <v>1272</v>
      </c>
      <c r="E861" s="5">
        <v>-21.1</v>
      </c>
      <c r="F861" s="5">
        <v>-3.66</v>
      </c>
      <c r="G861" s="4"/>
      <c r="H861" s="4">
        <v>2.176167</v>
      </c>
      <c r="I861" s="4">
        <f t="shared" si="147"/>
        <v>-73.793443999999994</v>
      </c>
      <c r="J861" s="4">
        <v>241</v>
      </c>
      <c r="K861" s="6">
        <v>42979</v>
      </c>
      <c r="L861" s="6">
        <v>43008</v>
      </c>
      <c r="M861" s="6">
        <f t="shared" si="130"/>
        <v>42993</v>
      </c>
      <c r="N861" s="4">
        <f t="shared" si="149"/>
        <v>2017</v>
      </c>
      <c r="O861" s="4">
        <f t="shared" si="150"/>
        <v>9</v>
      </c>
      <c r="P861" s="7">
        <f t="shared" si="151"/>
        <v>29</v>
      </c>
      <c r="Q861" s="12">
        <v>195.01352618851828</v>
      </c>
      <c r="R861" s="9" t="s">
        <v>932</v>
      </c>
      <c r="S861" s="4" t="s">
        <v>844</v>
      </c>
      <c r="T861" s="10"/>
      <c r="U861" s="10"/>
      <c r="V861" s="10"/>
      <c r="W861" s="10"/>
      <c r="X861" s="10"/>
    </row>
    <row r="862" spans="1:24" s="11" customFormat="1" x14ac:dyDescent="0.3">
      <c r="A862" s="4" t="str">
        <f t="shared" si="146"/>
        <v>La Macarena_201710</v>
      </c>
      <c r="B862" s="4" t="s">
        <v>1286</v>
      </c>
      <c r="C862" s="4" t="str">
        <f t="shared" si="148"/>
        <v>LMAC_01_201710</v>
      </c>
      <c r="D862" s="4" t="s">
        <v>1272</v>
      </c>
      <c r="E862" s="5">
        <v>-25.3</v>
      </c>
      <c r="F862" s="5">
        <v>-3.93</v>
      </c>
      <c r="G862" s="4"/>
      <c r="H862" s="4">
        <v>2.176167</v>
      </c>
      <c r="I862" s="4">
        <f t="shared" si="147"/>
        <v>-73.793443999999994</v>
      </c>
      <c r="J862" s="4">
        <v>241</v>
      </c>
      <c r="K862" s="6">
        <v>43009</v>
      </c>
      <c r="L862" s="6">
        <v>43039</v>
      </c>
      <c r="M862" s="6">
        <f t="shared" si="130"/>
        <v>43023</v>
      </c>
      <c r="N862" s="4">
        <f t="shared" si="149"/>
        <v>2017</v>
      </c>
      <c r="O862" s="4">
        <f t="shared" si="150"/>
        <v>10</v>
      </c>
      <c r="P862" s="7">
        <f t="shared" si="151"/>
        <v>30</v>
      </c>
      <c r="Q862" s="12">
        <v>262.44325309847233</v>
      </c>
      <c r="R862" s="9" t="s">
        <v>932</v>
      </c>
      <c r="S862" s="4" t="s">
        <v>844</v>
      </c>
      <c r="T862" s="10"/>
      <c r="U862" s="10"/>
      <c r="V862" s="10"/>
      <c r="W862" s="10"/>
      <c r="X862" s="10"/>
    </row>
    <row r="863" spans="1:24" s="11" customFormat="1" x14ac:dyDescent="0.3">
      <c r="A863" s="4" t="str">
        <f t="shared" si="146"/>
        <v>La Macarena_201712</v>
      </c>
      <c r="B863" s="4" t="s">
        <v>1287</v>
      </c>
      <c r="C863" s="4" t="str">
        <f t="shared" si="148"/>
        <v>LMAC_01_201712</v>
      </c>
      <c r="D863" s="4" t="s">
        <v>1272</v>
      </c>
      <c r="E863" s="5">
        <v>-29.7</v>
      </c>
      <c r="F863" s="5">
        <v>-4.5</v>
      </c>
      <c r="G863" s="4"/>
      <c r="H863" s="4">
        <v>2.176167</v>
      </c>
      <c r="I863" s="4">
        <f t="shared" si="147"/>
        <v>-73.793443999999994</v>
      </c>
      <c r="J863" s="4">
        <v>241</v>
      </c>
      <c r="K863" s="6">
        <v>43070</v>
      </c>
      <c r="L863" s="6">
        <v>43100</v>
      </c>
      <c r="M863" s="6">
        <f t="shared" si="130"/>
        <v>43084</v>
      </c>
      <c r="N863" s="4">
        <f t="shared" si="149"/>
        <v>2017</v>
      </c>
      <c r="O863" s="4">
        <f t="shared" si="150"/>
        <v>12</v>
      </c>
      <c r="P863" s="7">
        <f t="shared" si="151"/>
        <v>30</v>
      </c>
      <c r="Q863" s="25" t="s">
        <v>37</v>
      </c>
      <c r="R863" s="9" t="s">
        <v>947</v>
      </c>
      <c r="S863" s="4" t="s">
        <v>844</v>
      </c>
      <c r="T863" s="10"/>
      <c r="U863" s="10"/>
      <c r="V863" s="10"/>
      <c r="W863" s="10"/>
      <c r="X863" s="10"/>
    </row>
    <row r="864" spans="1:24" s="11" customFormat="1" x14ac:dyDescent="0.3">
      <c r="A864" s="4" t="str">
        <f t="shared" si="146"/>
        <v>La Macarena_20181</v>
      </c>
      <c r="B864" s="4" t="s">
        <v>1288</v>
      </c>
      <c r="C864" s="4" t="str">
        <f t="shared" si="148"/>
        <v>LMAC_01_20181</v>
      </c>
      <c r="D864" s="4" t="s">
        <v>1272</v>
      </c>
      <c r="E864" s="5">
        <v>-1.9</v>
      </c>
      <c r="F864" s="5">
        <v>-1.81</v>
      </c>
      <c r="G864" s="4"/>
      <c r="H864" s="4">
        <v>2.176167</v>
      </c>
      <c r="I864" s="4">
        <f t="shared" si="147"/>
        <v>-73.793443999999994</v>
      </c>
      <c r="J864" s="4">
        <v>241</v>
      </c>
      <c r="K864" s="6">
        <v>43101</v>
      </c>
      <c r="L864" s="6">
        <v>43131</v>
      </c>
      <c r="M864" s="6">
        <f t="shared" si="130"/>
        <v>43115</v>
      </c>
      <c r="N864" s="4">
        <f t="shared" si="149"/>
        <v>2018</v>
      </c>
      <c r="O864" s="4">
        <f t="shared" si="150"/>
        <v>1</v>
      </c>
      <c r="P864" s="7">
        <f t="shared" si="151"/>
        <v>30</v>
      </c>
      <c r="Q864" s="25" t="s">
        <v>37</v>
      </c>
      <c r="R864" s="9"/>
      <c r="S864" s="4" t="s">
        <v>844</v>
      </c>
      <c r="T864" s="10"/>
      <c r="U864" s="10"/>
      <c r="V864" s="10"/>
      <c r="W864" s="10"/>
      <c r="X864" s="10"/>
    </row>
    <row r="865" spans="1:24" s="11" customFormat="1" x14ac:dyDescent="0.3">
      <c r="A865" s="4" t="str">
        <f t="shared" si="146"/>
        <v>La Macarena_20182</v>
      </c>
      <c r="B865" s="4" t="s">
        <v>1289</v>
      </c>
      <c r="C865" s="4" t="str">
        <f t="shared" si="148"/>
        <v>LMAC_01_20182</v>
      </c>
      <c r="D865" s="4" t="s">
        <v>1272</v>
      </c>
      <c r="E865" s="5">
        <v>10.3</v>
      </c>
      <c r="F865" s="5">
        <v>0.22</v>
      </c>
      <c r="G865" s="4"/>
      <c r="H865" s="4">
        <v>2.176167</v>
      </c>
      <c r="I865" s="4">
        <f t="shared" si="147"/>
        <v>-73.793443999999994</v>
      </c>
      <c r="J865" s="4">
        <v>241</v>
      </c>
      <c r="K865" s="6">
        <v>43132</v>
      </c>
      <c r="L865" s="6">
        <v>43160</v>
      </c>
      <c r="M865" s="6">
        <f t="shared" si="130"/>
        <v>43146</v>
      </c>
      <c r="N865" s="4">
        <f t="shared" si="149"/>
        <v>2018</v>
      </c>
      <c r="O865" s="4">
        <f t="shared" si="150"/>
        <v>2</v>
      </c>
      <c r="P865" s="7">
        <f t="shared" si="151"/>
        <v>28</v>
      </c>
      <c r="Q865" s="25" t="s">
        <v>37</v>
      </c>
      <c r="R865" s="9"/>
      <c r="S865" s="4" t="s">
        <v>844</v>
      </c>
      <c r="T865" s="10"/>
      <c r="U865" s="10"/>
      <c r="V865" s="10"/>
      <c r="W865" s="10"/>
      <c r="X865" s="10"/>
    </row>
    <row r="866" spans="1:24" s="11" customFormat="1" x14ac:dyDescent="0.3">
      <c r="A866" s="4" t="str">
        <f t="shared" si="146"/>
        <v>La Macarena_20183</v>
      </c>
      <c r="B866" s="4" t="s">
        <v>1290</v>
      </c>
      <c r="C866" s="4" t="str">
        <f t="shared" si="148"/>
        <v>LMAC_01_20183</v>
      </c>
      <c r="D866" s="4" t="s">
        <v>1272</v>
      </c>
      <c r="E866" s="5">
        <v>-19</v>
      </c>
      <c r="F866" s="5">
        <v>-4.05</v>
      </c>
      <c r="G866" s="4"/>
      <c r="H866" s="4">
        <v>2.176167</v>
      </c>
      <c r="I866" s="4">
        <f t="shared" si="147"/>
        <v>-73.793443999999994</v>
      </c>
      <c r="J866" s="4">
        <v>241</v>
      </c>
      <c r="K866" s="6">
        <v>43161</v>
      </c>
      <c r="L866" s="6">
        <v>43191</v>
      </c>
      <c r="M866" s="6">
        <f t="shared" si="130"/>
        <v>43175</v>
      </c>
      <c r="N866" s="4">
        <f t="shared" si="149"/>
        <v>2018</v>
      </c>
      <c r="O866" s="4">
        <f t="shared" si="150"/>
        <v>3</v>
      </c>
      <c r="P866" s="7">
        <f t="shared" si="151"/>
        <v>30</v>
      </c>
      <c r="Q866" s="25" t="s">
        <v>37</v>
      </c>
      <c r="R866" s="9"/>
      <c r="S866" s="4" t="s">
        <v>844</v>
      </c>
      <c r="T866" s="10"/>
      <c r="U866" s="10"/>
      <c r="V866" s="10"/>
      <c r="W866" s="10"/>
      <c r="X866" s="10"/>
    </row>
    <row r="867" spans="1:24" s="11" customFormat="1" x14ac:dyDescent="0.3">
      <c r="A867" s="4" t="str">
        <f t="shared" si="146"/>
        <v>La Macarena_20184</v>
      </c>
      <c r="B867" s="4" t="s">
        <v>1291</v>
      </c>
      <c r="C867" s="4" t="str">
        <f t="shared" si="148"/>
        <v>LMAC_01_20184</v>
      </c>
      <c r="D867" s="4" t="s">
        <v>1272</v>
      </c>
      <c r="E867" s="5">
        <v>-60.9</v>
      </c>
      <c r="F867" s="5">
        <v>-9.4600000000000009</v>
      </c>
      <c r="G867" s="4"/>
      <c r="H867" s="4">
        <v>2.176167</v>
      </c>
      <c r="I867" s="4">
        <f t="shared" si="147"/>
        <v>-73.793443999999994</v>
      </c>
      <c r="J867" s="4">
        <v>241</v>
      </c>
      <c r="K867" s="6">
        <v>43192</v>
      </c>
      <c r="L867" s="6">
        <v>43222</v>
      </c>
      <c r="M867" s="6">
        <f t="shared" si="130"/>
        <v>43206</v>
      </c>
      <c r="N867" s="4">
        <f t="shared" si="149"/>
        <v>2018</v>
      </c>
      <c r="O867" s="4">
        <f t="shared" si="150"/>
        <v>4</v>
      </c>
      <c r="P867" s="7">
        <f t="shared" si="151"/>
        <v>30</v>
      </c>
      <c r="Q867" s="25" t="s">
        <v>37</v>
      </c>
      <c r="R867" s="9"/>
      <c r="S867" s="4" t="s">
        <v>844</v>
      </c>
      <c r="T867" s="10"/>
      <c r="U867" s="10"/>
      <c r="V867" s="10"/>
      <c r="W867" s="10"/>
      <c r="X867" s="10"/>
    </row>
    <row r="868" spans="1:24" s="11" customFormat="1" x14ac:dyDescent="0.3">
      <c r="A868" s="4" t="str">
        <f t="shared" si="146"/>
        <v>La Macarena_20196</v>
      </c>
      <c r="B868" s="4" t="s">
        <v>1292</v>
      </c>
      <c r="C868" s="4" t="str">
        <f t="shared" si="148"/>
        <v>LMAC_01_20196</v>
      </c>
      <c r="D868" s="4" t="s">
        <v>1272</v>
      </c>
      <c r="E868" s="5">
        <v>-45.7</v>
      </c>
      <c r="F868" s="5">
        <v>-6.44</v>
      </c>
      <c r="G868" s="4"/>
      <c r="H868" s="4">
        <v>3.176167</v>
      </c>
      <c r="I868" s="4">
        <f t="shared" si="147"/>
        <v>-73.793443999999994</v>
      </c>
      <c r="J868" s="4">
        <v>242</v>
      </c>
      <c r="K868" s="6">
        <v>43617</v>
      </c>
      <c r="L868" s="6">
        <v>43646</v>
      </c>
      <c r="M868" s="6">
        <f t="shared" si="130"/>
        <v>43631</v>
      </c>
      <c r="N868" s="4">
        <f t="shared" si="149"/>
        <v>2019</v>
      </c>
      <c r="O868" s="4">
        <f t="shared" si="150"/>
        <v>6</v>
      </c>
      <c r="P868" s="7">
        <f t="shared" si="151"/>
        <v>29</v>
      </c>
      <c r="Q868" s="25" t="s">
        <v>37</v>
      </c>
      <c r="R868" s="9"/>
      <c r="S868" s="4" t="s">
        <v>844</v>
      </c>
      <c r="T868" s="10"/>
      <c r="U868" s="10"/>
      <c r="V868" s="10"/>
      <c r="W868" s="10"/>
      <c r="X868" s="10"/>
    </row>
    <row r="869" spans="1:24" s="11" customFormat="1" x14ac:dyDescent="0.3">
      <c r="A869" s="4" t="str">
        <f t="shared" si="146"/>
        <v>La Macarena_20197</v>
      </c>
      <c r="B869" s="4" t="s">
        <v>1293</v>
      </c>
      <c r="C869" s="4" t="str">
        <f t="shared" si="148"/>
        <v>LMAC_01_20197</v>
      </c>
      <c r="D869" s="4" t="s">
        <v>1272</v>
      </c>
      <c r="E869" s="5">
        <v>-20.2</v>
      </c>
      <c r="F869" s="5">
        <v>-3.01</v>
      </c>
      <c r="G869" s="4"/>
      <c r="H869" s="4">
        <v>4.1761670000000004</v>
      </c>
      <c r="I869" s="4">
        <f t="shared" si="147"/>
        <v>-73.793443999999994</v>
      </c>
      <c r="J869" s="4">
        <v>243</v>
      </c>
      <c r="K869" s="6">
        <v>43647</v>
      </c>
      <c r="L869" s="6">
        <v>43677</v>
      </c>
      <c r="M869" s="6">
        <f t="shared" si="130"/>
        <v>43661</v>
      </c>
      <c r="N869" s="4">
        <f t="shared" si="149"/>
        <v>2019</v>
      </c>
      <c r="O869" s="4">
        <f t="shared" si="150"/>
        <v>7</v>
      </c>
      <c r="P869" s="7">
        <f t="shared" si="151"/>
        <v>30</v>
      </c>
      <c r="Q869" s="25" t="s">
        <v>37</v>
      </c>
      <c r="R869" s="9"/>
      <c r="S869" s="4" t="s">
        <v>844</v>
      </c>
      <c r="T869" s="10"/>
      <c r="U869" s="10"/>
      <c r="V869" s="10"/>
      <c r="W869" s="10"/>
      <c r="X869" s="10"/>
    </row>
    <row r="870" spans="1:24" s="11" customFormat="1" ht="16.5" customHeight="1" x14ac:dyDescent="0.3">
      <c r="A870" s="4" t="str">
        <f t="shared" si="146"/>
        <v>La Macarena_20198</v>
      </c>
      <c r="B870" s="4" t="s">
        <v>1294</v>
      </c>
      <c r="C870" s="4" t="str">
        <f t="shared" si="148"/>
        <v>LMAC_01_20198</v>
      </c>
      <c r="D870" s="4" t="s">
        <v>1272</v>
      </c>
      <c r="E870" s="5">
        <v>-6.9</v>
      </c>
      <c r="F870" s="5">
        <v>-1.04</v>
      </c>
      <c r="G870" s="4"/>
      <c r="H870" s="4">
        <v>5.1761670000000004</v>
      </c>
      <c r="I870" s="4">
        <f t="shared" si="147"/>
        <v>-73.793443999999994</v>
      </c>
      <c r="J870" s="4">
        <v>244</v>
      </c>
      <c r="K870" s="6">
        <v>43678</v>
      </c>
      <c r="L870" s="6">
        <v>43708</v>
      </c>
      <c r="M870" s="6">
        <f t="shared" si="130"/>
        <v>43692</v>
      </c>
      <c r="N870" s="4">
        <f t="shared" si="149"/>
        <v>2019</v>
      </c>
      <c r="O870" s="4">
        <f t="shared" si="150"/>
        <v>8</v>
      </c>
      <c r="P870" s="7">
        <f t="shared" si="151"/>
        <v>30</v>
      </c>
      <c r="Q870" s="25" t="s">
        <v>37</v>
      </c>
      <c r="R870" s="9" t="s">
        <v>1295</v>
      </c>
      <c r="S870" s="4" t="s">
        <v>844</v>
      </c>
      <c r="T870" s="10"/>
      <c r="U870" s="10"/>
      <c r="V870" s="10"/>
      <c r="W870" s="10"/>
      <c r="X870" s="10"/>
    </row>
    <row r="871" spans="1:24" s="11" customFormat="1" x14ac:dyDescent="0.3">
      <c r="A871" s="4" t="str">
        <f t="shared" si="146"/>
        <v>La Macarena_20226</v>
      </c>
      <c r="B871" s="4" t="s">
        <v>1296</v>
      </c>
      <c r="C871" s="4" t="str">
        <f t="shared" si="148"/>
        <v>LMAC_01_20226</v>
      </c>
      <c r="D871" s="4" t="s">
        <v>1272</v>
      </c>
      <c r="E871" s="5">
        <v>-41.7</v>
      </c>
      <c r="F871" s="5">
        <v>-6.98</v>
      </c>
      <c r="G871" s="4"/>
      <c r="H871" s="4">
        <v>5.1761670000000004</v>
      </c>
      <c r="I871" s="4">
        <f t="shared" si="147"/>
        <v>-73.793443999999994</v>
      </c>
      <c r="J871" s="4">
        <v>244</v>
      </c>
      <c r="K871" s="6">
        <v>44713</v>
      </c>
      <c r="L871" s="6">
        <v>44743</v>
      </c>
      <c r="M871" s="6">
        <v>44727</v>
      </c>
      <c r="N871" s="4">
        <f t="shared" si="149"/>
        <v>2022</v>
      </c>
      <c r="O871" s="4">
        <f t="shared" si="150"/>
        <v>6</v>
      </c>
      <c r="P871" s="7">
        <f t="shared" si="151"/>
        <v>30</v>
      </c>
      <c r="Q871" s="12">
        <v>400</v>
      </c>
      <c r="R871" s="9" t="s">
        <v>1297</v>
      </c>
      <c r="S871" s="4" t="s">
        <v>844</v>
      </c>
      <c r="T871" s="10"/>
      <c r="U871" s="10"/>
      <c r="V871" s="10"/>
      <c r="W871" s="10"/>
      <c r="X871" s="10"/>
    </row>
    <row r="872" spans="1:24" s="11" customFormat="1" x14ac:dyDescent="0.3">
      <c r="A872" s="4" t="str">
        <f t="shared" si="146"/>
        <v>La Macarena_20227</v>
      </c>
      <c r="B872" s="4" t="s">
        <v>1298</v>
      </c>
      <c r="C872" s="4" t="str">
        <f t="shared" si="148"/>
        <v>LMAC_01_20227</v>
      </c>
      <c r="D872" s="4" t="s">
        <v>1272</v>
      </c>
      <c r="E872" s="5">
        <v>-60.2</v>
      </c>
      <c r="F872" s="5">
        <v>-9.2899999999999991</v>
      </c>
      <c r="G872" s="4"/>
      <c r="H872" s="4">
        <v>5.1761670000000004</v>
      </c>
      <c r="I872" s="4">
        <f t="shared" si="147"/>
        <v>-73.793443999999994</v>
      </c>
      <c r="J872" s="4">
        <v>244</v>
      </c>
      <c r="K872" s="6">
        <f>L871+1</f>
        <v>44744</v>
      </c>
      <c r="L872" s="6">
        <v>44773</v>
      </c>
      <c r="M872" s="6">
        <f>K872+14</f>
        <v>44758</v>
      </c>
      <c r="N872" s="4">
        <f>YEAR(M872)</f>
        <v>2022</v>
      </c>
      <c r="O872" s="4">
        <f>(MONTH(M872))</f>
        <v>7</v>
      </c>
      <c r="P872" s="7">
        <f>L872-K872</f>
        <v>29</v>
      </c>
      <c r="Q872" s="12">
        <v>52</v>
      </c>
      <c r="R872" s="9"/>
      <c r="S872" s="4" t="s">
        <v>844</v>
      </c>
      <c r="T872" s="10"/>
      <c r="U872" s="10"/>
      <c r="V872" s="10"/>
      <c r="W872" s="10"/>
      <c r="X872" s="10"/>
    </row>
    <row r="873" spans="1:24" s="11" customFormat="1" x14ac:dyDescent="0.3">
      <c r="A873" s="4" t="str">
        <f t="shared" si="146"/>
        <v>La Macarena_20228</v>
      </c>
      <c r="B873" s="4" t="s">
        <v>1299</v>
      </c>
      <c r="C873" s="4" t="str">
        <f t="shared" si="148"/>
        <v>LMAC_01_20228</v>
      </c>
      <c r="D873" s="4" t="s">
        <v>1272</v>
      </c>
      <c r="E873" s="5">
        <v>-36.9</v>
      </c>
      <c r="F873" s="5">
        <v>-6.33</v>
      </c>
      <c r="G873" s="4"/>
      <c r="H873" s="4">
        <v>5.1761670000000004</v>
      </c>
      <c r="I873" s="4">
        <f t="shared" si="147"/>
        <v>-73.793443999999994</v>
      </c>
      <c r="J873" s="4">
        <v>244</v>
      </c>
      <c r="K873" s="6">
        <f>L872+1</f>
        <v>44774</v>
      </c>
      <c r="L873" s="6">
        <v>44804</v>
      </c>
      <c r="M873" s="6">
        <f>K873+14</f>
        <v>44788</v>
      </c>
      <c r="N873" s="4">
        <f>YEAR(M873)</f>
        <v>2022</v>
      </c>
      <c r="O873" s="4">
        <f>(MONTH(M873))</f>
        <v>8</v>
      </c>
      <c r="P873" s="7">
        <f>L873-K873</f>
        <v>30</v>
      </c>
      <c r="Q873" s="12">
        <v>280</v>
      </c>
      <c r="R873" s="9"/>
      <c r="S873" s="4" t="s">
        <v>844</v>
      </c>
      <c r="T873" s="10"/>
      <c r="U873" s="10"/>
      <c r="V873" s="10"/>
      <c r="W873" s="10"/>
      <c r="X873" s="10"/>
    </row>
    <row r="874" spans="1:24" s="11" customFormat="1" x14ac:dyDescent="0.3">
      <c r="A874" s="4" t="str">
        <f t="shared" si="146"/>
        <v>La Macarena_20229</v>
      </c>
      <c r="B874" s="4" t="s">
        <v>1300</v>
      </c>
      <c r="C874" s="4" t="str">
        <f t="shared" si="148"/>
        <v>LMAC_01_20229</v>
      </c>
      <c r="D874" s="4" t="s">
        <v>1272</v>
      </c>
      <c r="E874" s="5">
        <v>-25.6</v>
      </c>
      <c r="F874" s="5">
        <v>-5.15</v>
      </c>
      <c r="G874" s="4"/>
      <c r="H874" s="4">
        <v>5.1761670000000004</v>
      </c>
      <c r="I874" s="4">
        <f t="shared" si="147"/>
        <v>-73.793443999999994</v>
      </c>
      <c r="J874" s="4">
        <v>244</v>
      </c>
      <c r="K874" s="6">
        <f>L873+1</f>
        <v>44805</v>
      </c>
      <c r="L874" s="6">
        <v>44834</v>
      </c>
      <c r="M874" s="6">
        <f>K874+14</f>
        <v>44819</v>
      </c>
      <c r="N874" s="4">
        <f>YEAR(M874)</f>
        <v>2022</v>
      </c>
      <c r="O874" s="4">
        <f>(MONTH(M874))</f>
        <v>9</v>
      </c>
      <c r="P874" s="7">
        <f>L874-K874</f>
        <v>29</v>
      </c>
      <c r="Q874" s="12">
        <v>200</v>
      </c>
      <c r="R874" s="9"/>
      <c r="S874" s="4" t="s">
        <v>844</v>
      </c>
      <c r="T874" s="10"/>
      <c r="U874" s="10"/>
      <c r="V874" s="10"/>
      <c r="W874" s="10"/>
      <c r="X874" s="10"/>
    </row>
    <row r="875" spans="1:24" s="11" customFormat="1" x14ac:dyDescent="0.3">
      <c r="A875" s="4" t="str">
        <f t="shared" si="146"/>
        <v>La Macarena_202211</v>
      </c>
      <c r="B875" s="4" t="s">
        <v>1301</v>
      </c>
      <c r="C875" s="4" t="str">
        <f t="shared" si="148"/>
        <v>LMAC_01_202211</v>
      </c>
      <c r="D875" s="4" t="s">
        <v>1272</v>
      </c>
      <c r="E875" s="5">
        <v>-33.299999999999997</v>
      </c>
      <c r="F875" s="5">
        <v>-5.65</v>
      </c>
      <c r="G875" s="4"/>
      <c r="H875" s="4">
        <v>5.1761670000000004</v>
      </c>
      <c r="I875" s="4">
        <f t="shared" si="147"/>
        <v>-73.793443999999994</v>
      </c>
      <c r="J875" s="4">
        <v>244</v>
      </c>
      <c r="K875" s="6">
        <v>44866</v>
      </c>
      <c r="L875" s="6">
        <v>44895</v>
      </c>
      <c r="M875" s="6">
        <f>K875+14</f>
        <v>44880</v>
      </c>
      <c r="N875" s="4">
        <f>YEAR(M875)</f>
        <v>2022</v>
      </c>
      <c r="O875" s="4">
        <f>(MONTH(M875))</f>
        <v>11</v>
      </c>
      <c r="P875" s="7">
        <f>L875-K875</f>
        <v>29</v>
      </c>
      <c r="Q875" s="12">
        <v>130</v>
      </c>
      <c r="R875" s="9" t="s">
        <v>1302</v>
      </c>
      <c r="S875" s="4" t="s">
        <v>844</v>
      </c>
      <c r="T875" s="10"/>
      <c r="U875" s="10"/>
      <c r="V875" s="10"/>
      <c r="W875" s="10"/>
      <c r="X875" s="10"/>
    </row>
    <row r="876" spans="1:24" s="11" customFormat="1" x14ac:dyDescent="0.3">
      <c r="A876" s="4" t="str">
        <f t="shared" si="146"/>
        <v>La Macarena_202212</v>
      </c>
      <c r="B876" s="4" t="s">
        <v>1303</v>
      </c>
      <c r="C876" s="4" t="str">
        <f t="shared" si="148"/>
        <v>LMAC_01_202212</v>
      </c>
      <c r="D876" s="4" t="s">
        <v>1272</v>
      </c>
      <c r="E876" s="5">
        <v>-51.5</v>
      </c>
      <c r="F876" s="5">
        <v>-7.52</v>
      </c>
      <c r="G876" s="4"/>
      <c r="H876" s="4">
        <v>5.1761670000000004</v>
      </c>
      <c r="I876" s="4">
        <f t="shared" si="147"/>
        <v>-73.793443999999994</v>
      </c>
      <c r="J876" s="4">
        <v>244</v>
      </c>
      <c r="K876" s="6">
        <v>44896</v>
      </c>
      <c r="L876" s="6">
        <v>44926</v>
      </c>
      <c r="M876" s="6">
        <f>K876+14</f>
        <v>44910</v>
      </c>
      <c r="N876" s="4">
        <f>YEAR(M876)</f>
        <v>2022</v>
      </c>
      <c r="O876" s="4">
        <f>(MONTH(M876))</f>
        <v>12</v>
      </c>
      <c r="P876" s="7">
        <f>L876-K876</f>
        <v>30</v>
      </c>
      <c r="Q876" s="12">
        <v>6</v>
      </c>
      <c r="R876" s="9" t="s">
        <v>1304</v>
      </c>
      <c r="S876" s="4" t="s">
        <v>844</v>
      </c>
      <c r="T876" s="10"/>
      <c r="U876" s="10"/>
      <c r="V876" s="10"/>
      <c r="W876" s="10"/>
      <c r="X876" s="10"/>
    </row>
    <row r="877" spans="1:24" s="11" customFormat="1" x14ac:dyDescent="0.3">
      <c r="A877" s="4" t="str">
        <f t="shared" si="146"/>
        <v>La Macarena_20231</v>
      </c>
      <c r="B877" s="4" t="s">
        <v>1305</v>
      </c>
      <c r="C877" s="4" t="str">
        <f t="shared" si="148"/>
        <v>LMAC_01_20231</v>
      </c>
      <c r="D877" s="4" t="s">
        <v>1272</v>
      </c>
      <c r="E877" s="5">
        <v>-35.200000000000003</v>
      </c>
      <c r="F877" s="5">
        <v>-5.0199999999999996</v>
      </c>
      <c r="G877" s="4"/>
      <c r="H877" s="4">
        <v>5.1761670000000004</v>
      </c>
      <c r="I877" s="4">
        <f t="shared" si="147"/>
        <v>-73.793443999999994</v>
      </c>
      <c r="J877" s="4">
        <v>244</v>
      </c>
      <c r="K877" s="6">
        <f t="shared" ref="K877:K900" si="152">L876+1</f>
        <v>44927</v>
      </c>
      <c r="L877" s="6">
        <f>K877+30</f>
        <v>44957</v>
      </c>
      <c r="M877" s="6">
        <f t="shared" ref="M877:M890" si="153">K877+14</f>
        <v>44941</v>
      </c>
      <c r="N877" s="4">
        <f t="shared" ref="N877:N900" si="154">YEAR(M877)</f>
        <v>2023</v>
      </c>
      <c r="O877" s="4">
        <f t="shared" ref="O877:O900" si="155">(MONTH(M877))</f>
        <v>1</v>
      </c>
      <c r="P877" s="7">
        <f t="shared" ref="P877:P900" si="156">L877-K877</f>
        <v>30</v>
      </c>
      <c r="Q877" s="12">
        <v>134</v>
      </c>
      <c r="R877" s="13" t="s">
        <v>1306</v>
      </c>
      <c r="S877" s="4"/>
      <c r="T877" s="10"/>
      <c r="U877" s="10"/>
      <c r="V877" s="10"/>
      <c r="W877" s="10"/>
      <c r="X877" s="10"/>
    </row>
    <row r="878" spans="1:24" s="11" customFormat="1" x14ac:dyDescent="0.3">
      <c r="A878" s="4" t="str">
        <f t="shared" si="146"/>
        <v>La Macarena_20232</v>
      </c>
      <c r="B878" s="4" t="s">
        <v>1307</v>
      </c>
      <c r="C878" s="4" t="str">
        <f t="shared" si="148"/>
        <v>LMAC_01_20232</v>
      </c>
      <c r="D878" s="4" t="s">
        <v>1272</v>
      </c>
      <c r="E878" s="5">
        <v>-12</v>
      </c>
      <c r="F878" s="5">
        <v>-2.74</v>
      </c>
      <c r="G878" s="4"/>
      <c r="H878" s="4">
        <v>5.1761670000000004</v>
      </c>
      <c r="I878" s="4">
        <f t="shared" si="147"/>
        <v>-73.793443999999994</v>
      </c>
      <c r="J878" s="4">
        <v>244</v>
      </c>
      <c r="K878" s="6">
        <f t="shared" si="152"/>
        <v>44958</v>
      </c>
      <c r="L878" s="6">
        <f>K878+27</f>
        <v>44985</v>
      </c>
      <c r="M878" s="6">
        <f t="shared" si="153"/>
        <v>44972</v>
      </c>
      <c r="N878" s="4">
        <f t="shared" si="154"/>
        <v>2023</v>
      </c>
      <c r="O878" s="4">
        <f t="shared" si="155"/>
        <v>2</v>
      </c>
      <c r="P878" s="7">
        <f t="shared" si="156"/>
        <v>27</v>
      </c>
      <c r="Q878" s="12">
        <v>38</v>
      </c>
      <c r="R878" s="13" t="s">
        <v>1308</v>
      </c>
      <c r="S878" s="4"/>
      <c r="T878" s="10"/>
      <c r="U878" s="10"/>
      <c r="V878" s="10"/>
      <c r="W878" s="10"/>
      <c r="X878" s="10"/>
    </row>
    <row r="879" spans="1:24" s="11" customFormat="1" x14ac:dyDescent="0.3">
      <c r="A879" s="4" t="str">
        <f t="shared" si="146"/>
        <v>La Macarena_20233</v>
      </c>
      <c r="B879" s="4" t="s">
        <v>1309</v>
      </c>
      <c r="C879" s="4" t="str">
        <f t="shared" si="148"/>
        <v>LMAC_01_20233</v>
      </c>
      <c r="D879" s="4" t="s">
        <v>1272</v>
      </c>
      <c r="E879" s="5">
        <v>-33.1</v>
      </c>
      <c r="F879" s="5">
        <v>-5.03</v>
      </c>
      <c r="G879" s="4"/>
      <c r="H879" s="4">
        <v>5.1761670000000004</v>
      </c>
      <c r="I879" s="4">
        <f t="shared" si="147"/>
        <v>-73.793443999999994</v>
      </c>
      <c r="J879" s="4">
        <v>244</v>
      </c>
      <c r="K879" s="6">
        <f t="shared" si="152"/>
        <v>44986</v>
      </c>
      <c r="L879" s="6">
        <f>K879+30</f>
        <v>45016</v>
      </c>
      <c r="M879" s="6">
        <f t="shared" si="153"/>
        <v>45000</v>
      </c>
      <c r="N879" s="4">
        <f t="shared" si="154"/>
        <v>2023</v>
      </c>
      <c r="O879" s="4">
        <f t="shared" si="155"/>
        <v>3</v>
      </c>
      <c r="P879" s="7">
        <f t="shared" si="156"/>
        <v>30</v>
      </c>
      <c r="Q879" s="12">
        <v>196</v>
      </c>
      <c r="R879" s="13" t="s">
        <v>1308</v>
      </c>
      <c r="S879" s="4"/>
      <c r="T879" s="10"/>
      <c r="U879" s="10"/>
      <c r="V879" s="10"/>
      <c r="W879" s="10"/>
      <c r="X879" s="10"/>
    </row>
    <row r="880" spans="1:24" s="11" customFormat="1" x14ac:dyDescent="0.3">
      <c r="A880" s="4" t="str">
        <f t="shared" si="146"/>
        <v>La Macarena_20234</v>
      </c>
      <c r="B880" s="4" t="s">
        <v>1310</v>
      </c>
      <c r="C880" s="4" t="str">
        <f t="shared" si="148"/>
        <v>LMAC_01_20234</v>
      </c>
      <c r="D880" s="4" t="s">
        <v>1272</v>
      </c>
      <c r="E880" s="5">
        <v>-75.400000000000006</v>
      </c>
      <c r="F880" s="5">
        <v>-10.66</v>
      </c>
      <c r="G880" s="4"/>
      <c r="H880" s="4">
        <v>5.1761670000000004</v>
      </c>
      <c r="I880" s="4">
        <f t="shared" si="147"/>
        <v>-73.793443999999994</v>
      </c>
      <c r="J880" s="4">
        <v>244</v>
      </c>
      <c r="K880" s="6">
        <f t="shared" si="152"/>
        <v>45017</v>
      </c>
      <c r="L880" s="6">
        <f>K880+29</f>
        <v>45046</v>
      </c>
      <c r="M880" s="6">
        <f t="shared" si="153"/>
        <v>45031</v>
      </c>
      <c r="N880" s="4">
        <f t="shared" si="154"/>
        <v>2023</v>
      </c>
      <c r="O880" s="4">
        <f t="shared" si="155"/>
        <v>4</v>
      </c>
      <c r="P880" s="7">
        <f t="shared" si="156"/>
        <v>29</v>
      </c>
      <c r="Q880" s="12">
        <v>135</v>
      </c>
      <c r="R880" s="13" t="s">
        <v>1308</v>
      </c>
      <c r="S880" s="4"/>
      <c r="T880" s="10"/>
      <c r="U880" s="10"/>
      <c r="V880" s="10"/>
      <c r="W880" s="10"/>
      <c r="X880" s="10"/>
    </row>
    <row r="881" spans="1:24" s="11" customFormat="1" x14ac:dyDescent="0.3">
      <c r="A881" s="4" t="str">
        <f t="shared" si="146"/>
        <v>La Macarena_20235</v>
      </c>
      <c r="B881" s="4" t="s">
        <v>1311</v>
      </c>
      <c r="C881" s="4" t="str">
        <f t="shared" si="148"/>
        <v>LMAC_01_20235</v>
      </c>
      <c r="D881" s="4" t="s">
        <v>1272</v>
      </c>
      <c r="E881" s="5">
        <v>-50</v>
      </c>
      <c r="F881" s="5">
        <v>-6.94</v>
      </c>
      <c r="G881" s="4"/>
      <c r="H881" s="4">
        <v>5.1761670000000004</v>
      </c>
      <c r="I881" s="4">
        <f t="shared" si="147"/>
        <v>-73.793443999999994</v>
      </c>
      <c r="J881" s="4">
        <v>244</v>
      </c>
      <c r="K881" s="6">
        <f t="shared" si="152"/>
        <v>45047</v>
      </c>
      <c r="L881" s="6">
        <f>K881+30</f>
        <v>45077</v>
      </c>
      <c r="M881" s="6">
        <f t="shared" si="153"/>
        <v>45061</v>
      </c>
      <c r="N881" s="4">
        <f t="shared" si="154"/>
        <v>2023</v>
      </c>
      <c r="O881" s="4">
        <f t="shared" si="155"/>
        <v>5</v>
      </c>
      <c r="P881" s="7">
        <f t="shared" si="156"/>
        <v>30</v>
      </c>
      <c r="Q881" s="12">
        <v>222</v>
      </c>
      <c r="R881" s="13" t="s">
        <v>1308</v>
      </c>
      <c r="S881" s="4"/>
      <c r="T881" s="10"/>
      <c r="U881" s="10"/>
      <c r="V881" s="10"/>
      <c r="W881" s="10"/>
      <c r="X881" s="10"/>
    </row>
    <row r="882" spans="1:24" s="11" customFormat="1" x14ac:dyDescent="0.3">
      <c r="A882" s="4" t="str">
        <f t="shared" ref="A882:A900" si="157">D882&amp;"_"&amp;YEAR(M882)&amp;MONTH(M882)</f>
        <v>La Macarena_20236</v>
      </c>
      <c r="B882" s="4" t="s">
        <v>1312</v>
      </c>
      <c r="C882" s="4" t="str">
        <f t="shared" si="148"/>
        <v>LMAC_01_20236</v>
      </c>
      <c r="D882" s="4" t="s">
        <v>1272</v>
      </c>
      <c r="E882" s="5">
        <v>-38.700000000000003</v>
      </c>
      <c r="F882" s="5">
        <v>-6.66</v>
      </c>
      <c r="G882" s="4"/>
      <c r="H882" s="4">
        <v>5.1761670000000004</v>
      </c>
      <c r="I882" s="4">
        <f t="shared" si="147"/>
        <v>-73.793443999999994</v>
      </c>
      <c r="J882" s="4">
        <v>244</v>
      </c>
      <c r="K882" s="6">
        <f t="shared" si="152"/>
        <v>45078</v>
      </c>
      <c r="L882" s="6">
        <f>K882+29</f>
        <v>45107</v>
      </c>
      <c r="M882" s="6">
        <f t="shared" si="153"/>
        <v>45092</v>
      </c>
      <c r="N882" s="4">
        <f t="shared" si="154"/>
        <v>2023</v>
      </c>
      <c r="O882" s="4">
        <f t="shared" si="155"/>
        <v>6</v>
      </c>
      <c r="P882" s="7">
        <f t="shared" si="156"/>
        <v>29</v>
      </c>
      <c r="Q882" s="12">
        <v>260</v>
      </c>
      <c r="R882" s="13" t="s">
        <v>1308</v>
      </c>
      <c r="S882" s="4"/>
      <c r="T882" s="10"/>
      <c r="U882" s="10"/>
      <c r="V882" s="10"/>
      <c r="W882" s="10"/>
      <c r="X882" s="10"/>
    </row>
    <row r="883" spans="1:24" s="11" customFormat="1" x14ac:dyDescent="0.3">
      <c r="A883" s="4" t="str">
        <f t="shared" si="157"/>
        <v>La Macarena_20237</v>
      </c>
      <c r="B883" s="4" t="s">
        <v>1313</v>
      </c>
      <c r="C883" s="4" t="str">
        <f t="shared" si="148"/>
        <v>LMAC_01_20237</v>
      </c>
      <c r="D883" s="4" t="s">
        <v>1272</v>
      </c>
      <c r="E883" s="5">
        <v>-35.799999999999997</v>
      </c>
      <c r="F883" s="5">
        <v>-6.42</v>
      </c>
      <c r="G883" s="4"/>
      <c r="H883" s="4">
        <v>5.1761670000000004</v>
      </c>
      <c r="I883" s="4">
        <f t="shared" si="147"/>
        <v>-73.793443999999994</v>
      </c>
      <c r="J883" s="4">
        <v>244</v>
      </c>
      <c r="K883" s="6">
        <f t="shared" si="152"/>
        <v>45108</v>
      </c>
      <c r="L883" s="6">
        <f t="shared" ref="L883:L895" si="158">K883+30</f>
        <v>45138</v>
      </c>
      <c r="M883" s="6">
        <f t="shared" si="153"/>
        <v>45122</v>
      </c>
      <c r="N883" s="4">
        <f t="shared" si="154"/>
        <v>2023</v>
      </c>
      <c r="O883" s="4">
        <f t="shared" si="155"/>
        <v>7</v>
      </c>
      <c r="P883" s="7">
        <f t="shared" si="156"/>
        <v>30</v>
      </c>
      <c r="Q883" s="12">
        <v>366</v>
      </c>
      <c r="R883" s="13" t="s">
        <v>1308</v>
      </c>
      <c r="S883" s="4"/>
      <c r="T883" s="10"/>
      <c r="U883" s="10"/>
      <c r="V883" s="10"/>
      <c r="W883" s="10"/>
      <c r="X883" s="10"/>
    </row>
    <row r="884" spans="1:24" s="11" customFormat="1" x14ac:dyDescent="0.3">
      <c r="A884" s="4" t="str">
        <f t="shared" si="157"/>
        <v>La Macarena_20238</v>
      </c>
      <c r="B884" s="4" t="s">
        <v>1314</v>
      </c>
      <c r="C884" s="4" t="str">
        <f t="shared" si="148"/>
        <v>LMAC_01_20238</v>
      </c>
      <c r="D884" s="4" t="s">
        <v>1272</v>
      </c>
      <c r="E884" s="5">
        <v>-3.3</v>
      </c>
      <c r="F884" s="5">
        <v>-2.5</v>
      </c>
      <c r="G884" s="4"/>
      <c r="H884" s="4">
        <v>5.1761670000000004</v>
      </c>
      <c r="I884" s="4">
        <f t="shared" si="147"/>
        <v>-73.793443999999994</v>
      </c>
      <c r="J884" s="4">
        <v>244</v>
      </c>
      <c r="K884" s="6">
        <f t="shared" si="152"/>
        <v>45139</v>
      </c>
      <c r="L884" s="6">
        <f t="shared" si="158"/>
        <v>45169</v>
      </c>
      <c r="M884" s="6">
        <f t="shared" si="153"/>
        <v>45153</v>
      </c>
      <c r="N884" s="4">
        <f t="shared" si="154"/>
        <v>2023</v>
      </c>
      <c r="O884" s="4">
        <f t="shared" si="155"/>
        <v>8</v>
      </c>
      <c r="P884" s="7">
        <f t="shared" si="156"/>
        <v>30</v>
      </c>
      <c r="Q884" s="12">
        <v>141</v>
      </c>
      <c r="R884" s="13" t="s">
        <v>1308</v>
      </c>
      <c r="S884" s="4"/>
      <c r="T884" s="10"/>
      <c r="U884" s="10"/>
      <c r="V884" s="10"/>
      <c r="W884" s="10"/>
      <c r="X884" s="10"/>
    </row>
    <row r="885" spans="1:24" s="11" customFormat="1" x14ac:dyDescent="0.3">
      <c r="A885" s="4" t="str">
        <f t="shared" si="157"/>
        <v>La Macarena_20239</v>
      </c>
      <c r="B885" s="4" t="s">
        <v>1315</v>
      </c>
      <c r="C885" s="4" t="str">
        <f t="shared" si="148"/>
        <v>LMAC_01_20239</v>
      </c>
      <c r="D885" s="4" t="s">
        <v>1272</v>
      </c>
      <c r="E885" s="5">
        <v>-1</v>
      </c>
      <c r="F885" s="5">
        <v>-1.79</v>
      </c>
      <c r="G885" s="4"/>
      <c r="H885" s="4">
        <v>5.1761670000000004</v>
      </c>
      <c r="I885" s="4">
        <f t="shared" si="147"/>
        <v>-73.793443999999994</v>
      </c>
      <c r="J885" s="4">
        <v>244</v>
      </c>
      <c r="K885" s="6">
        <f t="shared" si="152"/>
        <v>45170</v>
      </c>
      <c r="L885" s="6">
        <f>K885+29</f>
        <v>45199</v>
      </c>
      <c r="M885" s="6">
        <f t="shared" si="153"/>
        <v>45184</v>
      </c>
      <c r="N885" s="4">
        <f t="shared" si="154"/>
        <v>2023</v>
      </c>
      <c r="O885" s="4">
        <f t="shared" si="155"/>
        <v>9</v>
      </c>
      <c r="P885" s="7">
        <f t="shared" si="156"/>
        <v>29</v>
      </c>
      <c r="Q885" s="12">
        <v>192.26091781131237</v>
      </c>
      <c r="R885" s="13"/>
      <c r="S885" s="4"/>
      <c r="T885" s="10"/>
      <c r="U885" s="10"/>
      <c r="V885" s="10"/>
      <c r="W885" s="10"/>
      <c r="X885" s="10"/>
    </row>
    <row r="886" spans="1:24" s="11" customFormat="1" x14ac:dyDescent="0.3">
      <c r="A886" s="4" t="str">
        <f t="shared" si="157"/>
        <v>La Macarena_202310</v>
      </c>
      <c r="B886" s="4" t="s">
        <v>1316</v>
      </c>
      <c r="C886" s="4" t="str">
        <f t="shared" si="148"/>
        <v>LMAC_01_202310</v>
      </c>
      <c r="D886" s="4" t="s">
        <v>1272</v>
      </c>
      <c r="E886" s="5">
        <v>-1.1000000000000001</v>
      </c>
      <c r="F886" s="5">
        <v>-1.74</v>
      </c>
      <c r="G886" s="4"/>
      <c r="H886" s="4">
        <v>5.1761670000000004</v>
      </c>
      <c r="I886" s="4">
        <f t="shared" si="147"/>
        <v>-73.793443999999994</v>
      </c>
      <c r="J886" s="4">
        <v>244</v>
      </c>
      <c r="K886" s="6">
        <f t="shared" si="152"/>
        <v>45200</v>
      </c>
      <c r="L886" s="6">
        <f t="shared" si="158"/>
        <v>45230</v>
      </c>
      <c r="M886" s="6">
        <f t="shared" si="153"/>
        <v>45214</v>
      </c>
      <c r="N886" s="4">
        <f t="shared" si="154"/>
        <v>2023</v>
      </c>
      <c r="O886" s="4">
        <f t="shared" si="155"/>
        <v>10</v>
      </c>
      <c r="P886" s="7">
        <f t="shared" si="156"/>
        <v>30</v>
      </c>
      <c r="Q886" s="12">
        <v>174.65563027917185</v>
      </c>
      <c r="R886" s="13"/>
      <c r="S886" s="4"/>
      <c r="T886" s="10"/>
      <c r="U886" s="10"/>
      <c r="V886" s="10"/>
      <c r="W886" s="10"/>
      <c r="X886" s="10"/>
    </row>
    <row r="887" spans="1:24" s="11" customFormat="1" x14ac:dyDescent="0.3">
      <c r="A887" s="4" t="str">
        <f t="shared" si="157"/>
        <v>La Macarena_202311</v>
      </c>
      <c r="B887" s="4" t="s">
        <v>1317</v>
      </c>
      <c r="C887" s="4" t="str">
        <f t="shared" si="148"/>
        <v>LMAC_01_202311</v>
      </c>
      <c r="D887" s="4" t="s">
        <v>1272</v>
      </c>
      <c r="E887" s="5">
        <v>-20.5</v>
      </c>
      <c r="F887" s="5">
        <v>-3.84</v>
      </c>
      <c r="G887" s="4"/>
      <c r="H887" s="4">
        <v>5.1761670000000004</v>
      </c>
      <c r="I887" s="4">
        <f t="shared" si="147"/>
        <v>-73.793443999999994</v>
      </c>
      <c r="J887" s="4">
        <v>244</v>
      </c>
      <c r="K887" s="6">
        <f t="shared" si="152"/>
        <v>45231</v>
      </c>
      <c r="L887" s="6">
        <f t="shared" si="158"/>
        <v>45261</v>
      </c>
      <c r="M887" s="6">
        <f t="shared" si="153"/>
        <v>45245</v>
      </c>
      <c r="N887" s="4">
        <f t="shared" si="154"/>
        <v>2023</v>
      </c>
      <c r="O887" s="4">
        <f t="shared" si="155"/>
        <v>11</v>
      </c>
      <c r="P887" s="7">
        <f t="shared" si="156"/>
        <v>30</v>
      </c>
      <c r="Q887" s="12">
        <v>139.72450422333748</v>
      </c>
      <c r="R887" s="13"/>
      <c r="S887" s="4"/>
      <c r="T887" s="10"/>
      <c r="U887" s="10"/>
      <c r="V887" s="10"/>
      <c r="W887" s="10"/>
      <c r="X887" s="10"/>
    </row>
    <row r="888" spans="1:24" s="11" customFormat="1" x14ac:dyDescent="0.3">
      <c r="A888" s="4" t="str">
        <f t="shared" si="157"/>
        <v>La Macarena_202312</v>
      </c>
      <c r="B888" s="4" t="s">
        <v>1318</v>
      </c>
      <c r="C888" s="4" t="str">
        <f t="shared" si="148"/>
        <v>LMAC_01_202312</v>
      </c>
      <c r="D888" s="4" t="s">
        <v>1272</v>
      </c>
      <c r="E888" s="5">
        <v>-13.7</v>
      </c>
      <c r="F888" s="5">
        <v>-2.48</v>
      </c>
      <c r="G888" s="4"/>
      <c r="H888" s="4">
        <v>5.1761670000000004</v>
      </c>
      <c r="I888" s="4">
        <f t="shared" si="147"/>
        <v>-73.793443999999994</v>
      </c>
      <c r="J888" s="4">
        <v>244</v>
      </c>
      <c r="K888" s="6">
        <f t="shared" si="152"/>
        <v>45262</v>
      </c>
      <c r="L888" s="6">
        <f t="shared" si="158"/>
        <v>45292</v>
      </c>
      <c r="M888" s="6">
        <f t="shared" si="153"/>
        <v>45276</v>
      </c>
      <c r="N888" s="4">
        <f t="shared" si="154"/>
        <v>2023</v>
      </c>
      <c r="O888" s="4">
        <f t="shared" si="155"/>
        <v>12</v>
      </c>
      <c r="P888" s="7">
        <f t="shared" si="156"/>
        <v>30</v>
      </c>
      <c r="Q888" s="12">
        <v>174.65563027917185</v>
      </c>
      <c r="R888" s="13"/>
      <c r="S888" s="4"/>
      <c r="T888" s="10"/>
      <c r="U888" s="10"/>
      <c r="V888" s="10"/>
      <c r="W888" s="10"/>
      <c r="X888" s="10"/>
    </row>
    <row r="889" spans="1:24" s="11" customFormat="1" x14ac:dyDescent="0.3">
      <c r="A889" s="4" t="str">
        <f t="shared" si="157"/>
        <v>La Macarena_20241</v>
      </c>
      <c r="B889" s="15"/>
      <c r="C889" s="4" t="str">
        <f t="shared" si="148"/>
        <v>LMAC_01_20241</v>
      </c>
      <c r="D889" s="4" t="s">
        <v>1272</v>
      </c>
      <c r="E889" s="15"/>
      <c r="F889" s="15"/>
      <c r="G889" s="4"/>
      <c r="H889" s="4">
        <v>5.1761670000000004</v>
      </c>
      <c r="I889" s="4">
        <f t="shared" si="147"/>
        <v>-73.793443999999994</v>
      </c>
      <c r="J889" s="4">
        <v>244</v>
      </c>
      <c r="K889" s="6">
        <f t="shared" si="152"/>
        <v>45293</v>
      </c>
      <c r="L889" s="6">
        <f>K889+29</f>
        <v>45322</v>
      </c>
      <c r="M889" s="6">
        <f t="shared" si="153"/>
        <v>45307</v>
      </c>
      <c r="N889" s="4">
        <f t="shared" si="154"/>
        <v>2024</v>
      </c>
      <c r="O889" s="4">
        <f t="shared" si="155"/>
        <v>1</v>
      </c>
      <c r="P889" s="7">
        <f t="shared" si="156"/>
        <v>29</v>
      </c>
      <c r="Q889" s="12" t="s">
        <v>1319</v>
      </c>
      <c r="R889" s="13"/>
      <c r="S889" s="4"/>
      <c r="T889" s="10"/>
      <c r="U889" s="10"/>
      <c r="V889" s="10"/>
      <c r="W889" s="10"/>
      <c r="X889" s="10"/>
    </row>
    <row r="890" spans="1:24" s="11" customFormat="1" x14ac:dyDescent="0.3">
      <c r="A890" s="4" t="str">
        <f t="shared" si="157"/>
        <v>La Macarena_20242</v>
      </c>
      <c r="B890" s="4" t="s">
        <v>1320</v>
      </c>
      <c r="C890" s="4" t="str">
        <f t="shared" si="148"/>
        <v>LMAC_01_20242</v>
      </c>
      <c r="D890" s="4" t="s">
        <v>1272</v>
      </c>
      <c r="E890" s="5">
        <v>-15.4</v>
      </c>
      <c r="F890" s="5">
        <v>-3.13</v>
      </c>
      <c r="G890" s="4"/>
      <c r="H890" s="4">
        <v>5.1761670000000004</v>
      </c>
      <c r="I890" s="4">
        <f t="shared" si="147"/>
        <v>-73.793443999999994</v>
      </c>
      <c r="J890" s="4">
        <v>244</v>
      </c>
      <c r="K890" s="6">
        <f t="shared" si="152"/>
        <v>45323</v>
      </c>
      <c r="L890" s="6">
        <f>K890+28</f>
        <v>45351</v>
      </c>
      <c r="M890" s="6">
        <f t="shared" si="153"/>
        <v>45337</v>
      </c>
      <c r="N890" s="4">
        <f t="shared" si="154"/>
        <v>2024</v>
      </c>
      <c r="O890" s="4">
        <f t="shared" si="155"/>
        <v>2</v>
      </c>
      <c r="P890" s="7">
        <f t="shared" si="156"/>
        <v>28</v>
      </c>
      <c r="Q890" s="12">
        <v>171.16251767358841</v>
      </c>
      <c r="R890" s="9"/>
      <c r="S890" s="4"/>
      <c r="T890" s="10"/>
      <c r="U890" s="10"/>
      <c r="V890" s="10"/>
      <c r="W890" s="10"/>
      <c r="X890" s="10"/>
    </row>
    <row r="891" spans="1:24" s="11" customFormat="1" x14ac:dyDescent="0.3">
      <c r="A891" s="4" t="str">
        <f t="shared" si="157"/>
        <v>La Macarena_20243</v>
      </c>
      <c r="B891" s="4" t="s">
        <v>1321</v>
      </c>
      <c r="C891" s="4" t="str">
        <f t="shared" si="148"/>
        <v>LMAC_01_20243</v>
      </c>
      <c r="D891" s="4" t="s">
        <v>1272</v>
      </c>
      <c r="E891" s="5">
        <v>-1.6</v>
      </c>
      <c r="F891" s="5">
        <v>-1.67</v>
      </c>
      <c r="G891" s="4"/>
      <c r="H891" s="4">
        <v>5.1761670000000004</v>
      </c>
      <c r="I891" s="4">
        <f t="shared" si="147"/>
        <v>-73.793443999999994</v>
      </c>
      <c r="J891" s="4">
        <v>244</v>
      </c>
      <c r="K891" s="6">
        <f t="shared" si="152"/>
        <v>45352</v>
      </c>
      <c r="L891" s="6">
        <f t="shared" si="158"/>
        <v>45382</v>
      </c>
      <c r="M891" s="6">
        <f>K891+14</f>
        <v>45366</v>
      </c>
      <c r="N891" s="4">
        <f t="shared" si="154"/>
        <v>2024</v>
      </c>
      <c r="O891" s="4">
        <f t="shared" si="155"/>
        <v>3</v>
      </c>
      <c r="P891" s="7">
        <f t="shared" si="156"/>
        <v>30</v>
      </c>
      <c r="Q891" s="12">
        <v>146.71072943450434</v>
      </c>
      <c r="R891" s="9"/>
      <c r="S891" s="4"/>
      <c r="T891" s="10"/>
      <c r="U891" s="10"/>
      <c r="V891" s="10"/>
      <c r="W891" s="10"/>
      <c r="X891" s="10"/>
    </row>
    <row r="892" spans="1:24" s="11" customFormat="1" x14ac:dyDescent="0.3">
      <c r="A892" s="4" t="str">
        <f t="shared" si="157"/>
        <v>La Macarena_20244</v>
      </c>
      <c r="B892" s="4" t="s">
        <v>1322</v>
      </c>
      <c r="C892" s="4" t="str">
        <f t="shared" si="148"/>
        <v>LMAC_01_20244</v>
      </c>
      <c r="D892" s="4" t="s">
        <v>1272</v>
      </c>
      <c r="E892" s="5">
        <v>-60.9</v>
      </c>
      <c r="F892" s="5">
        <v>-8.98</v>
      </c>
      <c r="G892" s="4"/>
      <c r="H892" s="4">
        <v>5.1761670000000004</v>
      </c>
      <c r="I892" s="4">
        <f t="shared" si="147"/>
        <v>-73.793443999999994</v>
      </c>
      <c r="J892" s="4">
        <v>244</v>
      </c>
      <c r="K892" s="6">
        <f t="shared" si="152"/>
        <v>45383</v>
      </c>
      <c r="L892" s="6">
        <f t="shared" si="158"/>
        <v>45413</v>
      </c>
      <c r="M892" s="6">
        <f>K892+14</f>
        <v>45397</v>
      </c>
      <c r="N892" s="4">
        <f t="shared" si="154"/>
        <v>2024</v>
      </c>
      <c r="O892" s="4">
        <f t="shared" si="155"/>
        <v>4</v>
      </c>
      <c r="P892" s="7">
        <f t="shared" si="156"/>
        <v>30</v>
      </c>
      <c r="Q892" s="12">
        <v>279.44900844667495</v>
      </c>
      <c r="R892" s="9"/>
      <c r="S892" s="4"/>
      <c r="T892" s="10"/>
      <c r="U892" s="10"/>
      <c r="V892" s="10"/>
      <c r="W892" s="10"/>
      <c r="X892" s="10"/>
    </row>
    <row r="893" spans="1:24" s="11" customFormat="1" x14ac:dyDescent="0.3">
      <c r="A893" s="4" t="str">
        <f t="shared" si="157"/>
        <v>La Macarena_20245</v>
      </c>
      <c r="B893" s="4" t="s">
        <v>1323</v>
      </c>
      <c r="C893" s="4" t="str">
        <f t="shared" si="148"/>
        <v>LMAC_01_20245</v>
      </c>
      <c r="D893" s="4" t="s">
        <v>1272</v>
      </c>
      <c r="E893" s="5">
        <v>-71.8</v>
      </c>
      <c r="F893" s="5">
        <v>-10.61</v>
      </c>
      <c r="G893" s="4"/>
      <c r="H893" s="4">
        <v>5.1761670000000004</v>
      </c>
      <c r="I893" s="4">
        <f t="shared" si="147"/>
        <v>-73.793443999999994</v>
      </c>
      <c r="J893" s="4">
        <v>244</v>
      </c>
      <c r="K893" s="6">
        <f t="shared" si="152"/>
        <v>45414</v>
      </c>
      <c r="L893" s="6">
        <f>K893+29</f>
        <v>45443</v>
      </c>
      <c r="M893" s="6">
        <f>K893+14</f>
        <v>45428</v>
      </c>
      <c r="N893" s="4">
        <f t="shared" si="154"/>
        <v>2024</v>
      </c>
      <c r="O893" s="4">
        <f t="shared" si="155"/>
        <v>5</v>
      </c>
      <c r="P893" s="7">
        <f t="shared" si="156"/>
        <v>29</v>
      </c>
      <c r="Q893" s="12">
        <v>454.10463872584677</v>
      </c>
      <c r="R893" s="9"/>
      <c r="S893" s="4"/>
      <c r="T893" s="10"/>
      <c r="U893" s="10"/>
      <c r="V893" s="10"/>
      <c r="W893" s="10"/>
      <c r="X893" s="10"/>
    </row>
    <row r="894" spans="1:24" s="11" customFormat="1" x14ac:dyDescent="0.3">
      <c r="A894" s="4" t="str">
        <f t="shared" si="157"/>
        <v>La Macarena_20246</v>
      </c>
      <c r="B894" s="4"/>
      <c r="C894" s="4" t="str">
        <f t="shared" si="148"/>
        <v>LMAC_01_20246</v>
      </c>
      <c r="D894" s="4" t="s">
        <v>1272</v>
      </c>
      <c r="E894" s="5"/>
      <c r="F894" s="5"/>
      <c r="G894" s="4"/>
      <c r="H894" s="4"/>
      <c r="I894" s="4"/>
      <c r="J894" s="4"/>
      <c r="K894" s="6">
        <f t="shared" si="152"/>
        <v>45444</v>
      </c>
      <c r="L894" s="6">
        <f>K894+29</f>
        <v>45473</v>
      </c>
      <c r="M894" s="6">
        <f>K894+14</f>
        <v>45458</v>
      </c>
      <c r="N894" s="4">
        <f t="shared" si="154"/>
        <v>2024</v>
      </c>
      <c r="O894" s="4">
        <f t="shared" si="155"/>
        <v>6</v>
      </c>
      <c r="P894" s="7">
        <f t="shared" si="156"/>
        <v>29</v>
      </c>
      <c r="Q894" s="4" t="s">
        <v>881</v>
      </c>
      <c r="R894" s="9" t="s">
        <v>1269</v>
      </c>
      <c r="S894" s="4"/>
      <c r="T894" s="10"/>
      <c r="U894" s="10"/>
      <c r="V894" s="10"/>
      <c r="W894" s="10"/>
      <c r="X894" s="10"/>
    </row>
    <row r="895" spans="1:24" s="11" customFormat="1" x14ac:dyDescent="0.3">
      <c r="A895" s="4" t="str">
        <f t="shared" si="157"/>
        <v>La Macarena_20247</v>
      </c>
      <c r="B895" s="4"/>
      <c r="C895" s="4" t="str">
        <f t="shared" si="148"/>
        <v>LMAC_01_20247</v>
      </c>
      <c r="D895" s="4" t="s">
        <v>1272</v>
      </c>
      <c r="E895" s="5"/>
      <c r="F895" s="5"/>
      <c r="G895" s="4"/>
      <c r="H895" s="4"/>
      <c r="I895" s="4"/>
      <c r="J895" s="4"/>
      <c r="K895" s="6">
        <f t="shared" si="152"/>
        <v>45474</v>
      </c>
      <c r="L895" s="6">
        <f t="shared" si="158"/>
        <v>45504</v>
      </c>
      <c r="M895" s="6">
        <f>K895+14</f>
        <v>45488</v>
      </c>
      <c r="N895" s="4">
        <f t="shared" si="154"/>
        <v>2024</v>
      </c>
      <c r="O895" s="4">
        <f t="shared" si="155"/>
        <v>7</v>
      </c>
      <c r="P895" s="7">
        <f t="shared" si="156"/>
        <v>30</v>
      </c>
      <c r="Q895" s="4" t="s">
        <v>881</v>
      </c>
      <c r="R895" s="9" t="s">
        <v>1269</v>
      </c>
      <c r="S895" s="4"/>
      <c r="T895" s="10"/>
      <c r="U895" s="10"/>
      <c r="V895" s="10"/>
      <c r="W895" s="10"/>
      <c r="X895" s="10"/>
    </row>
    <row r="896" spans="1:24" s="11" customFormat="1" x14ac:dyDescent="0.3">
      <c r="A896" s="4" t="str">
        <f t="shared" si="157"/>
        <v>La Macarena_20248</v>
      </c>
      <c r="B896" s="4" t="s">
        <v>1324</v>
      </c>
      <c r="C896" s="4" t="str">
        <f t="shared" si="148"/>
        <v>LMAC_01_20248</v>
      </c>
      <c r="D896" s="4" t="s">
        <v>1272</v>
      </c>
      <c r="E896" s="5">
        <v>7</v>
      </c>
      <c r="F896" s="5">
        <v>-0.74</v>
      </c>
      <c r="G896" s="4"/>
      <c r="H896" s="4">
        <v>5.1761670000000004</v>
      </c>
      <c r="I896" s="4">
        <f t="shared" si="147"/>
        <v>-73.793443999999994</v>
      </c>
      <c r="J896" s="4">
        <v>244</v>
      </c>
      <c r="K896" s="6">
        <f t="shared" si="152"/>
        <v>45505</v>
      </c>
      <c r="L896" s="6">
        <f>K896+30</f>
        <v>45535</v>
      </c>
      <c r="M896" s="6">
        <f t="shared" ref="M896:M900" si="159">K896+14</f>
        <v>45519</v>
      </c>
      <c r="N896" s="4">
        <f t="shared" si="154"/>
        <v>2024</v>
      </c>
      <c r="O896" s="4">
        <f t="shared" si="155"/>
        <v>8</v>
      </c>
      <c r="P896" s="7">
        <f t="shared" si="156"/>
        <v>30</v>
      </c>
      <c r="Q896" s="4">
        <v>80.34158992841904</v>
      </c>
      <c r="R896" s="9" t="s">
        <v>1325</v>
      </c>
      <c r="S896" s="4"/>
      <c r="T896" s="10"/>
      <c r="U896" s="10"/>
      <c r="V896" s="10"/>
      <c r="W896" s="10"/>
      <c r="X896" s="10"/>
    </row>
    <row r="897" spans="1:24" s="11" customFormat="1" x14ac:dyDescent="0.3">
      <c r="A897" s="4" t="str">
        <f t="shared" si="157"/>
        <v>La Macarena_20249</v>
      </c>
      <c r="B897" s="4"/>
      <c r="C897" s="4" t="str">
        <f t="shared" si="148"/>
        <v>LMAC_01_20249</v>
      </c>
      <c r="D897" s="4" t="s">
        <v>1272</v>
      </c>
      <c r="E897" s="5"/>
      <c r="F897" s="5"/>
      <c r="G897" s="4"/>
      <c r="H897" s="4"/>
      <c r="I897" s="4"/>
      <c r="J897" s="4"/>
      <c r="K897" s="6">
        <f t="shared" si="152"/>
        <v>45536</v>
      </c>
      <c r="L897" s="6">
        <f>K897+29</f>
        <v>45565</v>
      </c>
      <c r="M897" s="6">
        <f t="shared" si="159"/>
        <v>45550</v>
      </c>
      <c r="N897" s="4">
        <f t="shared" si="154"/>
        <v>2024</v>
      </c>
      <c r="O897" s="4">
        <f t="shared" si="155"/>
        <v>9</v>
      </c>
      <c r="P897" s="7">
        <f t="shared" si="156"/>
        <v>29</v>
      </c>
      <c r="Q897" s="4" t="s">
        <v>881</v>
      </c>
      <c r="R897" s="9" t="s">
        <v>1257</v>
      </c>
      <c r="S897" s="4"/>
      <c r="T897" s="10"/>
      <c r="U897" s="10"/>
      <c r="V897" s="10"/>
      <c r="W897" s="10"/>
      <c r="X897" s="10"/>
    </row>
    <row r="898" spans="1:24" s="11" customFormat="1" x14ac:dyDescent="0.3">
      <c r="A898" s="4" t="str">
        <f t="shared" si="157"/>
        <v>La Macarena_202410</v>
      </c>
      <c r="B898" s="4" t="s">
        <v>1326</v>
      </c>
      <c r="C898" s="4" t="str">
        <f t="shared" si="148"/>
        <v>LMAC_01_202410</v>
      </c>
      <c r="D898" s="4" t="s">
        <v>1272</v>
      </c>
      <c r="E898" s="5">
        <v>-18.399999999999999</v>
      </c>
      <c r="F898" s="4">
        <v>-4.1900000000000004</v>
      </c>
      <c r="G898" s="4"/>
      <c r="H898" s="4">
        <v>5.1761670000000004</v>
      </c>
      <c r="I898" s="4">
        <f t="shared" si="147"/>
        <v>-73.793443999999994</v>
      </c>
      <c r="J898" s="4">
        <v>244</v>
      </c>
      <c r="K898" s="6">
        <f t="shared" si="152"/>
        <v>45566</v>
      </c>
      <c r="L898" s="6">
        <f>K898+29</f>
        <v>45595</v>
      </c>
      <c r="M898" s="6">
        <f t="shared" si="159"/>
        <v>45580</v>
      </c>
      <c r="N898" s="4">
        <f t="shared" si="154"/>
        <v>2024</v>
      </c>
      <c r="O898" s="4">
        <f t="shared" si="155"/>
        <v>10</v>
      </c>
      <c r="P898" s="7">
        <f t="shared" si="156"/>
        <v>29</v>
      </c>
      <c r="Q898" s="4">
        <v>181.64185549033871</v>
      </c>
      <c r="R898" s="9"/>
      <c r="S898" s="4"/>
      <c r="T898" s="10"/>
      <c r="U898" s="10"/>
      <c r="V898" s="10"/>
      <c r="W898" s="10"/>
      <c r="X898" s="10"/>
    </row>
    <row r="899" spans="1:24" s="11" customFormat="1" x14ac:dyDescent="0.3">
      <c r="A899" s="4" t="str">
        <f t="shared" si="157"/>
        <v>La Macarena_202411</v>
      </c>
      <c r="B899" s="4" t="s">
        <v>1327</v>
      </c>
      <c r="C899" s="4" t="str">
        <f t="shared" si="148"/>
        <v>LMAC_01_202411</v>
      </c>
      <c r="D899" s="4" t="s">
        <v>1272</v>
      </c>
      <c r="E899" s="5">
        <v>-46.1</v>
      </c>
      <c r="F899" s="4">
        <v>-7.19</v>
      </c>
      <c r="G899" s="4"/>
      <c r="H899" s="4">
        <v>5.1761670000000004</v>
      </c>
      <c r="I899" s="4">
        <f t="shared" si="147"/>
        <v>-73.793443999999994</v>
      </c>
      <c r="J899" s="4">
        <v>244</v>
      </c>
      <c r="K899" s="6">
        <f t="shared" si="152"/>
        <v>45596</v>
      </c>
      <c r="L899" s="6">
        <f>K899+30</f>
        <v>45626</v>
      </c>
      <c r="M899" s="6">
        <f t="shared" si="159"/>
        <v>45610</v>
      </c>
      <c r="N899" s="4">
        <f t="shared" si="154"/>
        <v>2024</v>
      </c>
      <c r="O899" s="4">
        <f t="shared" si="155"/>
        <v>11</v>
      </c>
      <c r="P899" s="7">
        <f t="shared" si="156"/>
        <v>30</v>
      </c>
      <c r="Q899" s="4">
        <v>244.51788239084058</v>
      </c>
      <c r="R899" s="9"/>
      <c r="S899" s="4"/>
      <c r="T899" s="10"/>
      <c r="U899" s="10"/>
      <c r="V899" s="10"/>
      <c r="W899" s="10"/>
      <c r="X899" s="10"/>
    </row>
    <row r="900" spans="1:24" s="11" customFormat="1" x14ac:dyDescent="0.3">
      <c r="A900" s="4" t="str">
        <f t="shared" si="157"/>
        <v>La Macarena_202412</v>
      </c>
      <c r="B900" s="4" t="s">
        <v>1328</v>
      </c>
      <c r="C900" s="4" t="str">
        <f t="shared" si="148"/>
        <v>LMAC_01_202412</v>
      </c>
      <c r="D900" s="4" t="s">
        <v>1272</v>
      </c>
      <c r="E900" s="5">
        <v>-13.4</v>
      </c>
      <c r="F900" s="4">
        <v>-3.23</v>
      </c>
      <c r="G900" s="4"/>
      <c r="H900" s="4">
        <v>5.1761670000000004</v>
      </c>
      <c r="I900" s="4">
        <f t="shared" si="147"/>
        <v>-73.793443999999994</v>
      </c>
      <c r="J900" s="4">
        <v>244</v>
      </c>
      <c r="K900" s="6">
        <f t="shared" si="152"/>
        <v>45627</v>
      </c>
      <c r="L900" s="6">
        <f>K900+30</f>
        <v>45657</v>
      </c>
      <c r="M900" s="6">
        <f t="shared" si="159"/>
        <v>45641</v>
      </c>
      <c r="N900" s="4">
        <f t="shared" si="154"/>
        <v>2024</v>
      </c>
      <c r="O900" s="4">
        <f t="shared" si="155"/>
        <v>12</v>
      </c>
      <c r="P900" s="7">
        <f t="shared" si="156"/>
        <v>30</v>
      </c>
      <c r="Q900" s="4">
        <v>174.65563027917185</v>
      </c>
      <c r="R900" s="9"/>
      <c r="S900" s="4"/>
      <c r="T900" s="10"/>
      <c r="U900" s="10"/>
      <c r="V900" s="10"/>
      <c r="W900" s="10"/>
      <c r="X900" s="10"/>
    </row>
    <row r="901" spans="1:24" s="11" customFormat="1" x14ac:dyDescent="0.3">
      <c r="A901" s="4"/>
      <c r="B901" s="4"/>
      <c r="C901" s="52"/>
      <c r="D901" s="4"/>
      <c r="E901" s="5"/>
      <c r="F901" s="5"/>
      <c r="G901" s="4"/>
      <c r="H901" s="4"/>
      <c r="I901" s="4"/>
      <c r="J901" s="4"/>
      <c r="K901" s="23"/>
      <c r="L901" s="23"/>
      <c r="M901" s="23"/>
      <c r="N901" s="23"/>
      <c r="O901" s="23"/>
      <c r="P901" s="23"/>
      <c r="Q901" s="4"/>
      <c r="R901" s="9"/>
      <c r="S901" s="4"/>
      <c r="T901" s="10"/>
      <c r="U901" s="10"/>
      <c r="V901" s="10"/>
      <c r="W901" s="10"/>
      <c r="X901" s="10"/>
    </row>
    <row r="902" spans="1:24" s="11" customFormat="1" x14ac:dyDescent="0.3">
      <c r="A902" s="4" t="str">
        <f t="shared" ref="A902:A933" si="160">D902&amp;"_"&amp;YEAR(M902)&amp;MONTH(M902)</f>
        <v>Pasto_20146</v>
      </c>
      <c r="B902" s="4" t="s">
        <v>1329</v>
      </c>
      <c r="C902" s="4" t="str">
        <f>"PAS_01_"&amp;YEAR(M902)&amp;""&amp;MONTH(M902)</f>
        <v>PAS_01_20146</v>
      </c>
      <c r="D902" s="4" t="s">
        <v>1330</v>
      </c>
      <c r="E902" s="5">
        <v>-73</v>
      </c>
      <c r="F902" s="5">
        <v>-9.1969999999999992</v>
      </c>
      <c r="G902" s="4"/>
      <c r="H902" s="4">
        <v>1.2256527777999999</v>
      </c>
      <c r="I902" s="4">
        <v>-77.283286110999995</v>
      </c>
      <c r="J902" s="4">
        <v>2500</v>
      </c>
      <c r="K902" s="6">
        <v>41791</v>
      </c>
      <c r="L902" s="6">
        <v>41820</v>
      </c>
      <c r="M902" s="6">
        <f t="shared" ref="M902:M965" si="161">K902+14</f>
        <v>41805</v>
      </c>
      <c r="N902" s="4">
        <f>YEAR(M902)</f>
        <v>2014</v>
      </c>
      <c r="O902" s="4">
        <f>(MONTH(M902))</f>
        <v>6</v>
      </c>
      <c r="P902" s="7">
        <f>L902-K902</f>
        <v>29</v>
      </c>
      <c r="Q902" s="4">
        <v>42.7</v>
      </c>
      <c r="R902" s="9" t="s">
        <v>1331</v>
      </c>
      <c r="S902" s="4" t="s">
        <v>22</v>
      </c>
      <c r="T902" s="10"/>
      <c r="U902" s="10"/>
      <c r="V902" s="10"/>
      <c r="W902" s="10"/>
      <c r="X902" s="10"/>
    </row>
    <row r="903" spans="1:24" s="11" customFormat="1" x14ac:dyDescent="0.3">
      <c r="A903" s="4" t="str">
        <f t="shared" si="160"/>
        <v>Pasto_20147</v>
      </c>
      <c r="B903" s="4" t="s">
        <v>1332</v>
      </c>
      <c r="C903" s="4" t="str">
        <f t="shared" ref="C903:C966" si="162">"PAS_01_"&amp;YEAR(M903)&amp;""&amp;MONTH(M903)</f>
        <v>PAS_01_20147</v>
      </c>
      <c r="D903" s="4" t="s">
        <v>1330</v>
      </c>
      <c r="E903" s="5">
        <v>-17.72</v>
      </c>
      <c r="F903" s="5">
        <v>-2.5910000000000002</v>
      </c>
      <c r="G903" s="4"/>
      <c r="H903" s="4">
        <v>1.2256527777999999</v>
      </c>
      <c r="I903" s="4">
        <v>-77.283286110999995</v>
      </c>
      <c r="J903" s="4">
        <v>2500</v>
      </c>
      <c r="K903" s="6">
        <v>41821</v>
      </c>
      <c r="L903" s="6">
        <v>41851</v>
      </c>
      <c r="M903" s="6">
        <f t="shared" si="161"/>
        <v>41835</v>
      </c>
      <c r="N903" s="4">
        <f t="shared" ref="N903:N966" si="163">YEAR(M903)</f>
        <v>2014</v>
      </c>
      <c r="O903" s="4">
        <f t="shared" ref="O903:O966" si="164">(MONTH(M903))</f>
        <v>7</v>
      </c>
      <c r="P903" s="7">
        <f t="shared" ref="P903:P966" si="165">L903-K903</f>
        <v>30</v>
      </c>
      <c r="Q903" s="4">
        <v>23.7</v>
      </c>
      <c r="R903" s="9"/>
      <c r="S903" s="4" t="s">
        <v>22</v>
      </c>
      <c r="T903" s="10"/>
      <c r="U903" s="10"/>
      <c r="V903" s="10"/>
      <c r="W903" s="10"/>
      <c r="X903" s="10"/>
    </row>
    <row r="904" spans="1:24" s="11" customFormat="1" x14ac:dyDescent="0.3">
      <c r="A904" s="4" t="str">
        <f t="shared" si="160"/>
        <v>Pasto_20148</v>
      </c>
      <c r="B904" s="4" t="s">
        <v>1333</v>
      </c>
      <c r="C904" s="4" t="str">
        <f t="shared" si="162"/>
        <v>PAS_01_20148</v>
      </c>
      <c r="D904" s="4" t="s">
        <v>1330</v>
      </c>
      <c r="E904" s="5">
        <v>-61.13</v>
      </c>
      <c r="F904" s="5">
        <v>-7.3630000000000004</v>
      </c>
      <c r="G904" s="4"/>
      <c r="H904" s="4">
        <v>1.2256527777999999</v>
      </c>
      <c r="I904" s="4">
        <v>-77.283286110999995</v>
      </c>
      <c r="J904" s="4">
        <v>2500</v>
      </c>
      <c r="K904" s="6">
        <v>41852</v>
      </c>
      <c r="L904" s="6">
        <v>41882</v>
      </c>
      <c r="M904" s="6">
        <f t="shared" si="161"/>
        <v>41866</v>
      </c>
      <c r="N904" s="4">
        <f t="shared" si="163"/>
        <v>2014</v>
      </c>
      <c r="O904" s="4">
        <f t="shared" si="164"/>
        <v>8</v>
      </c>
      <c r="P904" s="7">
        <f t="shared" si="165"/>
        <v>30</v>
      </c>
      <c r="Q904" s="4">
        <v>9</v>
      </c>
      <c r="R904" s="9"/>
      <c r="S904" s="4" t="s">
        <v>22</v>
      </c>
      <c r="T904" s="10"/>
      <c r="U904" s="10"/>
      <c r="V904" s="10"/>
      <c r="W904" s="10"/>
      <c r="X904" s="10"/>
    </row>
    <row r="905" spans="1:24" s="11" customFormat="1" x14ac:dyDescent="0.3">
      <c r="A905" s="4" t="str">
        <f t="shared" si="160"/>
        <v>Pasto_20149</v>
      </c>
      <c r="B905" s="4" t="s">
        <v>1334</v>
      </c>
      <c r="C905" s="4" t="str">
        <f t="shared" si="162"/>
        <v>PAS_01_20149</v>
      </c>
      <c r="D905" s="4" t="s">
        <v>1330</v>
      </c>
      <c r="E905" s="5">
        <v>-31.27</v>
      </c>
      <c r="F905" s="5">
        <v>-4.22</v>
      </c>
      <c r="G905" s="4"/>
      <c r="H905" s="4">
        <v>1.2256527777999999</v>
      </c>
      <c r="I905" s="4">
        <v>-77.283286110999995</v>
      </c>
      <c r="J905" s="4">
        <v>2500</v>
      </c>
      <c r="K905" s="6">
        <v>41883</v>
      </c>
      <c r="L905" s="6">
        <v>41912</v>
      </c>
      <c r="M905" s="6">
        <f t="shared" si="161"/>
        <v>41897</v>
      </c>
      <c r="N905" s="4">
        <f t="shared" si="163"/>
        <v>2014</v>
      </c>
      <c r="O905" s="4">
        <f t="shared" si="164"/>
        <v>9</v>
      </c>
      <c r="P905" s="7">
        <f t="shared" si="165"/>
        <v>29</v>
      </c>
      <c r="Q905" s="4">
        <v>19.7</v>
      </c>
      <c r="R905" s="9"/>
      <c r="S905" s="4" t="s">
        <v>22</v>
      </c>
      <c r="T905" s="10"/>
      <c r="U905" s="10"/>
      <c r="V905" s="10"/>
      <c r="W905" s="10"/>
      <c r="X905" s="10"/>
    </row>
    <row r="906" spans="1:24" s="11" customFormat="1" x14ac:dyDescent="0.3">
      <c r="A906" s="4" t="str">
        <f t="shared" si="160"/>
        <v>Pasto_201410</v>
      </c>
      <c r="B906" s="4" t="s">
        <v>1335</v>
      </c>
      <c r="C906" s="4" t="str">
        <f t="shared" si="162"/>
        <v>PAS_01_201410</v>
      </c>
      <c r="D906" s="4" t="s">
        <v>1330</v>
      </c>
      <c r="E906" s="5">
        <v>-88.54</v>
      </c>
      <c r="F906" s="5">
        <v>-11.742000000000001</v>
      </c>
      <c r="G906" s="4"/>
      <c r="H906" s="4">
        <v>1.2256527777999999</v>
      </c>
      <c r="I906" s="4">
        <v>-77.283286110999995</v>
      </c>
      <c r="J906" s="4">
        <v>2500</v>
      </c>
      <c r="K906" s="6">
        <v>41913</v>
      </c>
      <c r="L906" s="6">
        <v>41946</v>
      </c>
      <c r="M906" s="6">
        <f>K906+14</f>
        <v>41927</v>
      </c>
      <c r="N906" s="4">
        <f t="shared" si="163"/>
        <v>2014</v>
      </c>
      <c r="O906" s="4">
        <f t="shared" si="164"/>
        <v>10</v>
      </c>
      <c r="P906" s="7">
        <f t="shared" si="165"/>
        <v>33</v>
      </c>
      <c r="Q906" s="4">
        <v>126.5</v>
      </c>
      <c r="R906" s="9"/>
      <c r="S906" s="4" t="s">
        <v>22</v>
      </c>
      <c r="T906" s="10"/>
      <c r="U906" s="10"/>
      <c r="V906" s="10"/>
      <c r="W906" s="10"/>
      <c r="X906" s="10"/>
    </row>
    <row r="907" spans="1:24" s="11" customFormat="1" x14ac:dyDescent="0.3">
      <c r="A907" s="4" t="str">
        <f t="shared" si="160"/>
        <v>Pasto_201411</v>
      </c>
      <c r="B907" s="4" t="s">
        <v>1336</v>
      </c>
      <c r="C907" s="4" t="str">
        <f t="shared" si="162"/>
        <v>PAS_01_201411</v>
      </c>
      <c r="D907" s="4" t="s">
        <v>1330</v>
      </c>
      <c r="E907" s="5">
        <v>-77.44</v>
      </c>
      <c r="F907" s="5">
        <v>-10.407999999999999</v>
      </c>
      <c r="G907" s="4"/>
      <c r="H907" s="4">
        <v>1.2256527777999999</v>
      </c>
      <c r="I907" s="4">
        <v>-77.283286110999995</v>
      </c>
      <c r="J907" s="4">
        <v>2500</v>
      </c>
      <c r="K907" s="6">
        <v>41947</v>
      </c>
      <c r="L907" s="6">
        <v>41973</v>
      </c>
      <c r="M907" s="6">
        <f>K907+14</f>
        <v>41961</v>
      </c>
      <c r="N907" s="4">
        <f t="shared" si="163"/>
        <v>2014</v>
      </c>
      <c r="O907" s="4">
        <f t="shared" si="164"/>
        <v>11</v>
      </c>
      <c r="P907" s="7">
        <f t="shared" si="165"/>
        <v>26</v>
      </c>
      <c r="Q907" s="4">
        <v>157.5</v>
      </c>
      <c r="R907" s="9"/>
      <c r="S907" s="4" t="s">
        <v>22</v>
      </c>
      <c r="T907" s="10"/>
      <c r="U907" s="10"/>
      <c r="V907" s="10"/>
      <c r="W907" s="10"/>
      <c r="X907" s="10"/>
    </row>
    <row r="908" spans="1:24" s="11" customFormat="1" x14ac:dyDescent="0.3">
      <c r="A908" s="4" t="str">
        <f t="shared" si="160"/>
        <v>Pasto_201412</v>
      </c>
      <c r="B908" s="4" t="s">
        <v>1337</v>
      </c>
      <c r="C908" s="4" t="str">
        <f t="shared" si="162"/>
        <v>PAS_01_201412</v>
      </c>
      <c r="D908" s="4" t="s">
        <v>1330</v>
      </c>
      <c r="E908" s="5">
        <v>-63.89</v>
      </c>
      <c r="F908" s="5">
        <v>-8.6959999999999997</v>
      </c>
      <c r="G908" s="4"/>
      <c r="H908" s="4">
        <v>1.2256527777999999</v>
      </c>
      <c r="I908" s="4">
        <v>-77.283286110999995</v>
      </c>
      <c r="J908" s="4">
        <v>2500</v>
      </c>
      <c r="K908" s="6">
        <v>41974</v>
      </c>
      <c r="L908" s="6">
        <v>42018</v>
      </c>
      <c r="M908" s="6">
        <f>K908+14</f>
        <v>41988</v>
      </c>
      <c r="N908" s="4">
        <f t="shared" si="163"/>
        <v>2014</v>
      </c>
      <c r="O908" s="4">
        <f t="shared" si="164"/>
        <v>12</v>
      </c>
      <c r="P908" s="7">
        <f t="shared" si="165"/>
        <v>44</v>
      </c>
      <c r="Q908" s="4">
        <v>313.8</v>
      </c>
      <c r="R908" s="9"/>
      <c r="S908" s="4" t="s">
        <v>22</v>
      </c>
      <c r="T908" s="10"/>
      <c r="U908" s="10"/>
      <c r="V908" s="10"/>
      <c r="W908" s="10"/>
      <c r="X908" s="10"/>
    </row>
    <row r="909" spans="1:24" s="11" customFormat="1" x14ac:dyDescent="0.3">
      <c r="A909" s="4" t="str">
        <f t="shared" si="160"/>
        <v>Pasto_20151</v>
      </c>
      <c r="B909" s="4" t="s">
        <v>1338</v>
      </c>
      <c r="C909" s="4" t="str">
        <f t="shared" si="162"/>
        <v>PAS_01_20151</v>
      </c>
      <c r="D909" s="4" t="s">
        <v>1330</v>
      </c>
      <c r="E909" s="5">
        <v>-76.98</v>
      </c>
      <c r="F909" s="5">
        <v>-9.9920000000000009</v>
      </c>
      <c r="G909" s="4"/>
      <c r="H909" s="4">
        <v>1.2256527777999999</v>
      </c>
      <c r="I909" s="4">
        <v>-77.283286110999995</v>
      </c>
      <c r="J909" s="4">
        <v>2500</v>
      </c>
      <c r="K909" s="6">
        <v>42019</v>
      </c>
      <c r="L909" s="6">
        <v>42038</v>
      </c>
      <c r="M909" s="6">
        <f t="shared" si="161"/>
        <v>42033</v>
      </c>
      <c r="N909" s="4">
        <f t="shared" si="163"/>
        <v>2015</v>
      </c>
      <c r="O909" s="4">
        <f t="shared" si="164"/>
        <v>1</v>
      </c>
      <c r="P909" s="7">
        <f t="shared" si="165"/>
        <v>19</v>
      </c>
      <c r="Q909" s="4">
        <v>56.5</v>
      </c>
      <c r="R909" s="9"/>
      <c r="S909" s="4" t="s">
        <v>22</v>
      </c>
      <c r="T909" s="10"/>
      <c r="U909" s="10"/>
      <c r="V909" s="10"/>
      <c r="W909" s="10"/>
      <c r="X909" s="10"/>
    </row>
    <row r="910" spans="1:24" s="11" customFormat="1" x14ac:dyDescent="0.3">
      <c r="A910" s="4" t="str">
        <f t="shared" si="160"/>
        <v>Pasto_20152</v>
      </c>
      <c r="B910" s="4" t="s">
        <v>1339</v>
      </c>
      <c r="C910" s="4" t="str">
        <f t="shared" si="162"/>
        <v>PAS_01_20152</v>
      </c>
      <c r="D910" s="4" t="s">
        <v>1330</v>
      </c>
      <c r="E910" s="5">
        <v>-52.15</v>
      </c>
      <c r="F910" s="5">
        <v>-6.9880000000000004</v>
      </c>
      <c r="G910" s="4"/>
      <c r="H910" s="4">
        <v>1.2256527777999999</v>
      </c>
      <c r="I910" s="4">
        <v>-77.283286110999995</v>
      </c>
      <c r="J910" s="4">
        <v>2500</v>
      </c>
      <c r="K910" s="6">
        <v>42039</v>
      </c>
      <c r="L910" s="6">
        <v>42065</v>
      </c>
      <c r="M910" s="6">
        <f t="shared" si="161"/>
        <v>42053</v>
      </c>
      <c r="N910" s="4">
        <f t="shared" si="163"/>
        <v>2015</v>
      </c>
      <c r="O910" s="4">
        <f t="shared" si="164"/>
        <v>2</v>
      </c>
      <c r="P910" s="7">
        <f t="shared" si="165"/>
        <v>26</v>
      </c>
      <c r="Q910" s="4">
        <v>34.799999999999997</v>
      </c>
      <c r="R910" s="9"/>
      <c r="S910" s="4" t="s">
        <v>22</v>
      </c>
      <c r="T910" s="10"/>
      <c r="U910" s="10"/>
      <c r="V910" s="10"/>
      <c r="W910" s="10"/>
      <c r="X910" s="10"/>
    </row>
    <row r="911" spans="1:24" s="11" customFormat="1" x14ac:dyDescent="0.3">
      <c r="A911" s="4" t="str">
        <f t="shared" si="160"/>
        <v>Pasto_20153</v>
      </c>
      <c r="B911" s="4" t="s">
        <v>1340</v>
      </c>
      <c r="C911" s="4" t="str">
        <f t="shared" si="162"/>
        <v>PAS_01_20153</v>
      </c>
      <c r="D911" s="4" t="s">
        <v>1330</v>
      </c>
      <c r="E911" s="5">
        <v>-65.13</v>
      </c>
      <c r="F911" s="5">
        <v>-8.8439999999999994</v>
      </c>
      <c r="G911" s="4"/>
      <c r="H911" s="4">
        <v>1.2256527777999999</v>
      </c>
      <c r="I911" s="4">
        <v>-77.283286110999995</v>
      </c>
      <c r="J911" s="4">
        <v>2500</v>
      </c>
      <c r="K911" s="6">
        <v>42066</v>
      </c>
      <c r="L911" s="6">
        <v>42095</v>
      </c>
      <c r="M911" s="6">
        <f t="shared" si="161"/>
        <v>42080</v>
      </c>
      <c r="N911" s="4">
        <f t="shared" si="163"/>
        <v>2015</v>
      </c>
      <c r="O911" s="4">
        <f t="shared" si="164"/>
        <v>3</v>
      </c>
      <c r="P911" s="7">
        <f t="shared" si="165"/>
        <v>29</v>
      </c>
      <c r="Q911" s="4">
        <v>84.8</v>
      </c>
      <c r="R911" s="9"/>
      <c r="S911" s="4" t="s">
        <v>22</v>
      </c>
      <c r="T911" s="10"/>
      <c r="U911" s="10"/>
      <c r="V911" s="10"/>
      <c r="W911" s="10"/>
      <c r="X911" s="10"/>
    </row>
    <row r="912" spans="1:24" s="11" customFormat="1" x14ac:dyDescent="0.3">
      <c r="A912" s="4" t="str">
        <f t="shared" si="160"/>
        <v>Pasto_20154</v>
      </c>
      <c r="B912" s="4" t="s">
        <v>1341</v>
      </c>
      <c r="C912" s="4" t="str">
        <f t="shared" si="162"/>
        <v>PAS_01_20154</v>
      </c>
      <c r="D912" s="4" t="s">
        <v>1330</v>
      </c>
      <c r="E912" s="5">
        <v>-76.930000000000007</v>
      </c>
      <c r="F912" s="5">
        <v>-9.9770000000000003</v>
      </c>
      <c r="G912" s="4"/>
      <c r="H912" s="4">
        <v>1.2256527777999999</v>
      </c>
      <c r="I912" s="4">
        <v>-77.283286110999995</v>
      </c>
      <c r="J912" s="4">
        <v>2500</v>
      </c>
      <c r="K912" s="6">
        <v>42096</v>
      </c>
      <c r="L912" s="6">
        <v>42128</v>
      </c>
      <c r="M912" s="6">
        <f t="shared" si="161"/>
        <v>42110</v>
      </c>
      <c r="N912" s="4">
        <f t="shared" si="163"/>
        <v>2015</v>
      </c>
      <c r="O912" s="4">
        <f t="shared" si="164"/>
        <v>4</v>
      </c>
      <c r="P912" s="7">
        <f t="shared" si="165"/>
        <v>32</v>
      </c>
      <c r="Q912" s="4">
        <v>48.1</v>
      </c>
      <c r="R912" s="9"/>
      <c r="S912" s="4" t="s">
        <v>22</v>
      </c>
      <c r="T912" s="10"/>
      <c r="U912" s="10"/>
      <c r="V912" s="10"/>
      <c r="W912" s="10"/>
      <c r="X912" s="10"/>
    </row>
    <row r="913" spans="1:24" s="11" customFormat="1" x14ac:dyDescent="0.3">
      <c r="A913" s="4" t="str">
        <f t="shared" si="160"/>
        <v>Pasto_20155</v>
      </c>
      <c r="B913" s="4" t="s">
        <v>1342</v>
      </c>
      <c r="C913" s="4" t="str">
        <f t="shared" si="162"/>
        <v>PAS_01_20155</v>
      </c>
      <c r="D913" s="4" t="s">
        <v>1330</v>
      </c>
      <c r="E913" s="5">
        <v>-63.35</v>
      </c>
      <c r="F913" s="5">
        <v>-7.633</v>
      </c>
      <c r="G913" s="4"/>
      <c r="H913" s="4">
        <v>1.2256527777999999</v>
      </c>
      <c r="I913" s="4">
        <v>-77.283286110999995</v>
      </c>
      <c r="J913" s="4">
        <v>2500</v>
      </c>
      <c r="K913" s="6">
        <v>42129</v>
      </c>
      <c r="L913" s="6">
        <v>42156</v>
      </c>
      <c r="M913" s="6">
        <f t="shared" si="161"/>
        <v>42143</v>
      </c>
      <c r="N913" s="4">
        <f t="shared" si="163"/>
        <v>2015</v>
      </c>
      <c r="O913" s="4">
        <f t="shared" si="164"/>
        <v>5</v>
      </c>
      <c r="P913" s="7">
        <f t="shared" si="165"/>
        <v>27</v>
      </c>
      <c r="Q913" s="4">
        <v>16.899999999999999</v>
      </c>
      <c r="R913" s="9"/>
      <c r="S913" s="4" t="s">
        <v>22</v>
      </c>
      <c r="T913" s="10"/>
      <c r="U913" s="10"/>
      <c r="V913" s="10"/>
      <c r="W913" s="10"/>
      <c r="X913" s="10"/>
    </row>
    <row r="914" spans="1:24" s="11" customFormat="1" x14ac:dyDescent="0.3">
      <c r="A914" s="4" t="str">
        <f t="shared" si="160"/>
        <v>Pasto_20156</v>
      </c>
      <c r="B914" s="4" t="s">
        <v>1343</v>
      </c>
      <c r="C914" s="4" t="str">
        <f t="shared" si="162"/>
        <v>PAS_01_20156</v>
      </c>
      <c r="D914" s="4" t="s">
        <v>1330</v>
      </c>
      <c r="E914" s="5">
        <v>-44.67</v>
      </c>
      <c r="F914" s="5">
        <v>-5.5380000000000003</v>
      </c>
      <c r="G914" s="4"/>
      <c r="H914" s="4">
        <v>1.2256527777999999</v>
      </c>
      <c r="I914" s="4">
        <v>-77.283286110999995</v>
      </c>
      <c r="J914" s="4">
        <v>2500</v>
      </c>
      <c r="K914" s="6">
        <v>42157</v>
      </c>
      <c r="L914" s="6">
        <v>42186</v>
      </c>
      <c r="M914" s="6">
        <f t="shared" si="161"/>
        <v>42171</v>
      </c>
      <c r="N914" s="4">
        <f t="shared" si="163"/>
        <v>2015</v>
      </c>
      <c r="O914" s="4">
        <f t="shared" si="164"/>
        <v>6</v>
      </c>
      <c r="P914" s="7">
        <f t="shared" si="165"/>
        <v>29</v>
      </c>
      <c r="Q914" s="4">
        <v>22.1</v>
      </c>
      <c r="R914" s="9"/>
      <c r="S914" s="4" t="s">
        <v>22</v>
      </c>
      <c r="T914" s="10"/>
      <c r="U914" s="10"/>
      <c r="V914" s="10"/>
      <c r="W914" s="10"/>
      <c r="X914" s="10"/>
    </row>
    <row r="915" spans="1:24" s="11" customFormat="1" x14ac:dyDescent="0.3">
      <c r="A915" s="4" t="str">
        <f t="shared" si="160"/>
        <v>Pasto_20157</v>
      </c>
      <c r="B915" s="4" t="s">
        <v>1344</v>
      </c>
      <c r="C915" s="4" t="str">
        <f t="shared" si="162"/>
        <v>PAS_01_20157</v>
      </c>
      <c r="D915" s="4" t="s">
        <v>1330</v>
      </c>
      <c r="E915" s="5">
        <v>-30.86</v>
      </c>
      <c r="F915" s="5">
        <v>-3.9049999999999998</v>
      </c>
      <c r="G915" s="4"/>
      <c r="H915" s="4">
        <v>1.2256527777999999</v>
      </c>
      <c r="I915" s="4">
        <v>-77.283286110999995</v>
      </c>
      <c r="J915" s="4">
        <v>2500</v>
      </c>
      <c r="K915" s="6">
        <v>42187</v>
      </c>
      <c r="L915" s="6">
        <v>42219</v>
      </c>
      <c r="M915" s="6">
        <f t="shared" si="161"/>
        <v>42201</v>
      </c>
      <c r="N915" s="4">
        <f t="shared" si="163"/>
        <v>2015</v>
      </c>
      <c r="O915" s="4">
        <f t="shared" si="164"/>
        <v>7</v>
      </c>
      <c r="P915" s="7">
        <f t="shared" si="165"/>
        <v>32</v>
      </c>
      <c r="Q915" s="4">
        <v>26.9</v>
      </c>
      <c r="R915" s="9"/>
      <c r="S915" s="4" t="s">
        <v>22</v>
      </c>
      <c r="T915" s="10"/>
      <c r="U915" s="10"/>
      <c r="V915" s="10"/>
      <c r="W915" s="10"/>
      <c r="X915" s="10"/>
    </row>
    <row r="916" spans="1:24" s="11" customFormat="1" x14ac:dyDescent="0.3">
      <c r="A916" s="4" t="str">
        <f t="shared" si="160"/>
        <v>Pasto_20158</v>
      </c>
      <c r="B916" s="4" t="s">
        <v>1345</v>
      </c>
      <c r="C916" s="4" t="str">
        <f t="shared" si="162"/>
        <v>PAS_01_20158</v>
      </c>
      <c r="D916" s="4" t="s">
        <v>1330</v>
      </c>
      <c r="E916" s="5">
        <v>-0.21</v>
      </c>
      <c r="F916" s="5">
        <v>-6.5000000000000002E-2</v>
      </c>
      <c r="G916" s="4"/>
      <c r="H916" s="4">
        <v>1.2256527777999999</v>
      </c>
      <c r="I916" s="4">
        <v>-77.283286110999995</v>
      </c>
      <c r="J916" s="4">
        <v>2500</v>
      </c>
      <c r="K916" s="6">
        <v>42220</v>
      </c>
      <c r="L916" s="6">
        <v>42248</v>
      </c>
      <c r="M916" s="6">
        <f t="shared" si="161"/>
        <v>42234</v>
      </c>
      <c r="N916" s="4">
        <f t="shared" si="163"/>
        <v>2015</v>
      </c>
      <c r="O916" s="4">
        <f t="shared" si="164"/>
        <v>8</v>
      </c>
      <c r="P916" s="7">
        <f t="shared" si="165"/>
        <v>28</v>
      </c>
      <c r="Q916" s="4">
        <v>4.9000000000000004</v>
      </c>
      <c r="R916" s="9"/>
      <c r="S916" s="4" t="s">
        <v>22</v>
      </c>
      <c r="T916" s="10"/>
      <c r="U916" s="10"/>
      <c r="V916" s="10"/>
      <c r="W916" s="10"/>
      <c r="X916" s="10"/>
    </row>
    <row r="917" spans="1:24" s="11" customFormat="1" x14ac:dyDescent="0.3">
      <c r="A917" s="4" t="str">
        <f t="shared" si="160"/>
        <v>Pasto_20159</v>
      </c>
      <c r="B917" s="4" t="s">
        <v>1346</v>
      </c>
      <c r="C917" s="4" t="str">
        <f t="shared" si="162"/>
        <v>PAS_01_20159</v>
      </c>
      <c r="D917" s="4" t="s">
        <v>1330</v>
      </c>
      <c r="E917" s="5">
        <v>-19.54</v>
      </c>
      <c r="F917" s="5">
        <v>-2.9580000000000002</v>
      </c>
      <c r="G917" s="4"/>
      <c r="H917" s="4">
        <v>1.2256527777999999</v>
      </c>
      <c r="I917" s="4">
        <v>-77.283286110999995</v>
      </c>
      <c r="J917" s="4">
        <v>2500</v>
      </c>
      <c r="K917" s="6">
        <v>42249</v>
      </c>
      <c r="L917" s="6">
        <v>42279</v>
      </c>
      <c r="M917" s="6">
        <f t="shared" si="161"/>
        <v>42263</v>
      </c>
      <c r="N917" s="4">
        <f t="shared" si="163"/>
        <v>2015</v>
      </c>
      <c r="O917" s="4">
        <f t="shared" si="164"/>
        <v>9</v>
      </c>
      <c r="P917" s="7">
        <f t="shared" si="165"/>
        <v>30</v>
      </c>
      <c r="Q917" s="4">
        <v>8</v>
      </c>
      <c r="R917" s="9"/>
      <c r="S917" s="4" t="s">
        <v>22</v>
      </c>
      <c r="T917" s="10"/>
      <c r="U917" s="10"/>
      <c r="V917" s="10"/>
      <c r="W917" s="10"/>
      <c r="X917" s="10"/>
    </row>
    <row r="918" spans="1:24" s="11" customFormat="1" x14ac:dyDescent="0.3">
      <c r="A918" s="4" t="str">
        <f t="shared" si="160"/>
        <v>Pasto_201510</v>
      </c>
      <c r="B918" s="4" t="s">
        <v>1347</v>
      </c>
      <c r="C918" s="4" t="str">
        <f t="shared" si="162"/>
        <v>PAS_01_201510</v>
      </c>
      <c r="D918" s="4" t="s">
        <v>1330</v>
      </c>
      <c r="E918" s="5">
        <v>-97.1</v>
      </c>
      <c r="F918" s="5">
        <v>-13.148</v>
      </c>
      <c r="G918" s="4"/>
      <c r="H918" s="4">
        <v>1.2256527777999999</v>
      </c>
      <c r="I918" s="4">
        <v>-77.283286110999995</v>
      </c>
      <c r="J918" s="4">
        <v>2500</v>
      </c>
      <c r="K918" s="6">
        <v>42280</v>
      </c>
      <c r="L918" s="6">
        <v>42311</v>
      </c>
      <c r="M918" s="6">
        <f>K918+14</f>
        <v>42294</v>
      </c>
      <c r="N918" s="4">
        <f t="shared" si="163"/>
        <v>2015</v>
      </c>
      <c r="O918" s="4">
        <f t="shared" si="164"/>
        <v>10</v>
      </c>
      <c r="P918" s="7">
        <f t="shared" si="165"/>
        <v>31</v>
      </c>
      <c r="Q918" s="4">
        <v>269.60000000000002</v>
      </c>
      <c r="R918" s="9"/>
      <c r="S918" s="4" t="s">
        <v>22</v>
      </c>
      <c r="T918" s="10"/>
      <c r="U918" s="10"/>
      <c r="V918" s="10"/>
      <c r="W918" s="10"/>
      <c r="X918" s="10"/>
    </row>
    <row r="919" spans="1:24" s="11" customFormat="1" x14ac:dyDescent="0.3">
      <c r="A919" s="4" t="str">
        <f t="shared" si="160"/>
        <v>Pasto_201511</v>
      </c>
      <c r="B919" s="4" t="s">
        <v>1348</v>
      </c>
      <c r="C919" s="4" t="str">
        <f t="shared" si="162"/>
        <v>PAS_01_201511</v>
      </c>
      <c r="D919" s="4" t="s">
        <v>1330</v>
      </c>
      <c r="E919" s="5">
        <v>-84.96</v>
      </c>
      <c r="F919" s="5">
        <v>-11.254</v>
      </c>
      <c r="G919" s="4"/>
      <c r="H919" s="4">
        <v>1.2256527777999999</v>
      </c>
      <c r="I919" s="4">
        <v>-77.283286110999995</v>
      </c>
      <c r="J919" s="4">
        <v>2500</v>
      </c>
      <c r="K919" s="6">
        <v>42312</v>
      </c>
      <c r="L919" s="6">
        <v>42340</v>
      </c>
      <c r="M919" s="6">
        <f>K919+14</f>
        <v>42326</v>
      </c>
      <c r="N919" s="4">
        <f t="shared" si="163"/>
        <v>2015</v>
      </c>
      <c r="O919" s="4">
        <f t="shared" si="164"/>
        <v>11</v>
      </c>
      <c r="P919" s="7">
        <f t="shared" si="165"/>
        <v>28</v>
      </c>
      <c r="Q919" s="4">
        <v>184</v>
      </c>
      <c r="R919" s="9"/>
      <c r="S919" s="4" t="s">
        <v>22</v>
      </c>
      <c r="T919" s="10"/>
      <c r="U919" s="10"/>
      <c r="V919" s="10"/>
      <c r="W919" s="10"/>
      <c r="X919" s="10"/>
    </row>
    <row r="920" spans="1:24" s="11" customFormat="1" x14ac:dyDescent="0.3">
      <c r="A920" s="4" t="str">
        <f t="shared" si="160"/>
        <v>Pasto_201512</v>
      </c>
      <c r="B920" s="4" t="s">
        <v>1349</v>
      </c>
      <c r="C920" s="4" t="str">
        <f t="shared" si="162"/>
        <v>PAS_01_201512</v>
      </c>
      <c r="D920" s="4" t="s">
        <v>1330</v>
      </c>
      <c r="E920" s="5">
        <v>-64.41</v>
      </c>
      <c r="F920" s="5">
        <v>-7.5049999999999999</v>
      </c>
      <c r="G920" s="4"/>
      <c r="H920" s="4">
        <v>1.2256527777999999</v>
      </c>
      <c r="I920" s="4">
        <v>-77.283286110999995</v>
      </c>
      <c r="J920" s="4">
        <v>2500</v>
      </c>
      <c r="K920" s="6">
        <v>42341</v>
      </c>
      <c r="L920" s="6">
        <v>42372</v>
      </c>
      <c r="M920" s="6">
        <f>K920+14</f>
        <v>42355</v>
      </c>
      <c r="N920" s="4">
        <f t="shared" si="163"/>
        <v>2015</v>
      </c>
      <c r="O920" s="4">
        <f t="shared" si="164"/>
        <v>12</v>
      </c>
      <c r="P920" s="7">
        <f t="shared" si="165"/>
        <v>31</v>
      </c>
      <c r="Q920" s="4">
        <v>9.1</v>
      </c>
      <c r="R920" s="9"/>
      <c r="S920" s="4" t="s">
        <v>22</v>
      </c>
      <c r="T920" s="10"/>
      <c r="U920" s="10"/>
      <c r="V920" s="10"/>
      <c r="W920" s="10"/>
      <c r="X920" s="10"/>
    </row>
    <row r="921" spans="1:24" s="11" customFormat="1" x14ac:dyDescent="0.3">
      <c r="A921" s="4" t="str">
        <f t="shared" si="160"/>
        <v>Pasto_20161</v>
      </c>
      <c r="B921" s="4" t="s">
        <v>1350</v>
      </c>
      <c r="C921" s="4" t="str">
        <f t="shared" si="162"/>
        <v>PAS_01_20161</v>
      </c>
      <c r="D921" s="4" t="s">
        <v>1330</v>
      </c>
      <c r="E921" s="5">
        <v>-40.130000000000003</v>
      </c>
      <c r="F921" s="5">
        <v>-5.9569999999999999</v>
      </c>
      <c r="G921" s="4"/>
      <c r="H921" s="4">
        <v>1.2256527777999999</v>
      </c>
      <c r="I921" s="4">
        <v>-77.283286110999995</v>
      </c>
      <c r="J921" s="4">
        <v>2500</v>
      </c>
      <c r="K921" s="6">
        <v>42373</v>
      </c>
      <c r="L921" s="6">
        <v>42402</v>
      </c>
      <c r="M921" s="6">
        <f t="shared" si="161"/>
        <v>42387</v>
      </c>
      <c r="N921" s="4">
        <f t="shared" si="163"/>
        <v>2016</v>
      </c>
      <c r="O921" s="4">
        <f t="shared" si="164"/>
        <v>1</v>
      </c>
      <c r="P921" s="7">
        <f t="shared" si="165"/>
        <v>29</v>
      </c>
      <c r="Q921" s="4">
        <v>179.9</v>
      </c>
      <c r="R921" s="9"/>
      <c r="S921" s="4" t="s">
        <v>22</v>
      </c>
      <c r="T921" s="10"/>
      <c r="U921" s="10"/>
      <c r="V921" s="10"/>
      <c r="W921" s="10"/>
      <c r="X921" s="10"/>
    </row>
    <row r="922" spans="1:24" s="11" customFormat="1" x14ac:dyDescent="0.3">
      <c r="A922" s="4" t="str">
        <f t="shared" si="160"/>
        <v>Pasto_20162</v>
      </c>
      <c r="B922" s="4" t="s">
        <v>1351</v>
      </c>
      <c r="C922" s="4" t="str">
        <f t="shared" si="162"/>
        <v>PAS_01_20162</v>
      </c>
      <c r="D922" s="4" t="s">
        <v>1330</v>
      </c>
      <c r="E922" s="5">
        <v>-1.38</v>
      </c>
      <c r="F922" s="5">
        <v>-0.55200000000000005</v>
      </c>
      <c r="G922" s="4"/>
      <c r="H922" s="4">
        <v>1.2256527777999999</v>
      </c>
      <c r="I922" s="4">
        <v>-77.283286110999995</v>
      </c>
      <c r="J922" s="4">
        <v>2500</v>
      </c>
      <c r="K922" s="6">
        <v>42403</v>
      </c>
      <c r="L922" s="6">
        <v>42431</v>
      </c>
      <c r="M922" s="6">
        <f t="shared" si="161"/>
        <v>42417</v>
      </c>
      <c r="N922" s="4">
        <f t="shared" si="163"/>
        <v>2016</v>
      </c>
      <c r="O922" s="4">
        <f t="shared" si="164"/>
        <v>2</v>
      </c>
      <c r="P922" s="7">
        <f t="shared" si="165"/>
        <v>28</v>
      </c>
      <c r="Q922" s="4">
        <v>14.6</v>
      </c>
      <c r="R922" s="9"/>
      <c r="S922" s="4" t="s">
        <v>22</v>
      </c>
      <c r="T922" s="10"/>
      <c r="U922" s="10"/>
      <c r="V922" s="10"/>
      <c r="W922" s="10"/>
      <c r="X922" s="10"/>
    </row>
    <row r="923" spans="1:24" s="11" customFormat="1" x14ac:dyDescent="0.3">
      <c r="A923" s="4" t="str">
        <f t="shared" si="160"/>
        <v>Pasto_20163</v>
      </c>
      <c r="B923" s="4" t="s">
        <v>1352</v>
      </c>
      <c r="C923" s="4" t="str">
        <f t="shared" si="162"/>
        <v>PAS_01_20163</v>
      </c>
      <c r="D923" s="4" t="s">
        <v>1330</v>
      </c>
      <c r="E923" s="5">
        <v>-52.34</v>
      </c>
      <c r="F923" s="5">
        <v>-7.4349999999999996</v>
      </c>
      <c r="G923" s="4"/>
      <c r="H923" s="4">
        <v>1.2256527777999999</v>
      </c>
      <c r="I923" s="4">
        <v>-77.283286110999995</v>
      </c>
      <c r="J923" s="4">
        <v>2500</v>
      </c>
      <c r="K923" s="6">
        <v>42432</v>
      </c>
      <c r="L923" s="6">
        <v>42465</v>
      </c>
      <c r="M923" s="6">
        <f t="shared" si="161"/>
        <v>42446</v>
      </c>
      <c r="N923" s="4">
        <f t="shared" si="163"/>
        <v>2016</v>
      </c>
      <c r="O923" s="4">
        <f t="shared" si="164"/>
        <v>3</v>
      </c>
      <c r="P923" s="7">
        <f t="shared" si="165"/>
        <v>33</v>
      </c>
      <c r="Q923" s="4">
        <v>73.099999999999994</v>
      </c>
      <c r="R923" s="9"/>
      <c r="S923" s="4" t="s">
        <v>22</v>
      </c>
      <c r="T923" s="10"/>
      <c r="U923" s="10"/>
      <c r="V923" s="10"/>
      <c r="W923" s="10"/>
      <c r="X923" s="10"/>
    </row>
    <row r="924" spans="1:24" s="11" customFormat="1" x14ac:dyDescent="0.3">
      <c r="A924" s="4" t="str">
        <f t="shared" si="160"/>
        <v>Pasto_20164</v>
      </c>
      <c r="B924" s="4" t="s">
        <v>1353</v>
      </c>
      <c r="C924" s="4" t="str">
        <f t="shared" si="162"/>
        <v>PAS_01_20164</v>
      </c>
      <c r="D924" s="4" t="s">
        <v>1330</v>
      </c>
      <c r="E924" s="5">
        <v>-107.21</v>
      </c>
      <c r="F924" s="5">
        <v>-14.022</v>
      </c>
      <c r="G924" s="4"/>
      <c r="H924" s="4">
        <v>1.2256527777999999</v>
      </c>
      <c r="I924" s="4">
        <v>-77.283286110999995</v>
      </c>
      <c r="J924" s="4">
        <v>2500</v>
      </c>
      <c r="K924" s="6">
        <v>42466</v>
      </c>
      <c r="L924" s="6">
        <v>42492</v>
      </c>
      <c r="M924" s="6">
        <f t="shared" si="161"/>
        <v>42480</v>
      </c>
      <c r="N924" s="4">
        <f t="shared" si="163"/>
        <v>2016</v>
      </c>
      <c r="O924" s="4">
        <f t="shared" si="164"/>
        <v>4</v>
      </c>
      <c r="P924" s="7">
        <f t="shared" si="165"/>
        <v>26</v>
      </c>
      <c r="Q924" s="4">
        <v>71.8</v>
      </c>
      <c r="R924" s="9"/>
      <c r="S924" s="4" t="s">
        <v>22</v>
      </c>
      <c r="T924" s="10"/>
      <c r="U924" s="10"/>
      <c r="V924" s="10"/>
      <c r="W924" s="10"/>
      <c r="X924" s="10"/>
    </row>
    <row r="925" spans="1:24" s="11" customFormat="1" x14ac:dyDescent="0.3">
      <c r="A925" s="4" t="str">
        <f t="shared" si="160"/>
        <v>Pasto_20165</v>
      </c>
      <c r="B925" s="4" t="s">
        <v>1354</v>
      </c>
      <c r="C925" s="4" t="str">
        <f t="shared" si="162"/>
        <v>PAS_01_20165</v>
      </c>
      <c r="D925" s="4" t="s">
        <v>1330</v>
      </c>
      <c r="E925" s="5">
        <v>-86.91</v>
      </c>
      <c r="F925" s="5">
        <v>-11.795</v>
      </c>
      <c r="G925" s="4"/>
      <c r="H925" s="4">
        <v>1.2256527777999999</v>
      </c>
      <c r="I925" s="4">
        <v>-77.283286110999995</v>
      </c>
      <c r="J925" s="4">
        <v>2500</v>
      </c>
      <c r="K925" s="6">
        <v>42493</v>
      </c>
      <c r="L925" s="6">
        <v>42522</v>
      </c>
      <c r="M925" s="6">
        <f t="shared" si="161"/>
        <v>42507</v>
      </c>
      <c r="N925" s="4">
        <f t="shared" si="163"/>
        <v>2016</v>
      </c>
      <c r="O925" s="4">
        <f t="shared" si="164"/>
        <v>5</v>
      </c>
      <c r="P925" s="7">
        <f t="shared" si="165"/>
        <v>29</v>
      </c>
      <c r="Q925" s="4">
        <v>39.299999999999997</v>
      </c>
      <c r="R925" s="9"/>
      <c r="S925" s="4" t="s">
        <v>22</v>
      </c>
      <c r="T925" s="10"/>
      <c r="U925" s="10"/>
      <c r="V925" s="10"/>
      <c r="W925" s="10"/>
      <c r="X925" s="10"/>
    </row>
    <row r="926" spans="1:24" s="11" customFormat="1" x14ac:dyDescent="0.3">
      <c r="A926" s="4" t="str">
        <f t="shared" si="160"/>
        <v>Pasto_20166</v>
      </c>
      <c r="B926" s="4" t="s">
        <v>1355</v>
      </c>
      <c r="C926" s="4" t="str">
        <f t="shared" si="162"/>
        <v>PAS_01_20166</v>
      </c>
      <c r="D926" s="4" t="s">
        <v>1330</v>
      </c>
      <c r="E926" s="5">
        <v>-73.52</v>
      </c>
      <c r="F926" s="5">
        <v>-8.9369999999999994</v>
      </c>
      <c r="G926" s="4"/>
      <c r="H926" s="4">
        <v>1.2256527777999999</v>
      </c>
      <c r="I926" s="4">
        <v>-77.283286110999995</v>
      </c>
      <c r="J926" s="4">
        <v>2500</v>
      </c>
      <c r="K926" s="6">
        <v>42523</v>
      </c>
      <c r="L926" s="6">
        <v>42564</v>
      </c>
      <c r="M926" s="6">
        <f t="shared" si="161"/>
        <v>42537</v>
      </c>
      <c r="N926" s="4">
        <f t="shared" si="163"/>
        <v>2016</v>
      </c>
      <c r="O926" s="4">
        <f t="shared" si="164"/>
        <v>6</v>
      </c>
      <c r="P926" s="7">
        <f t="shared" si="165"/>
        <v>41</v>
      </c>
      <c r="Q926" s="4">
        <v>13</v>
      </c>
      <c r="R926" s="9"/>
      <c r="S926" s="4" t="s">
        <v>22</v>
      </c>
      <c r="T926" s="10"/>
      <c r="U926" s="10"/>
      <c r="V926" s="10"/>
      <c r="W926" s="10"/>
      <c r="X926" s="10"/>
    </row>
    <row r="927" spans="1:24" s="11" customFormat="1" x14ac:dyDescent="0.3">
      <c r="A927" s="4" t="str">
        <f t="shared" si="160"/>
        <v>Pasto_20167</v>
      </c>
      <c r="B927" s="4" t="s">
        <v>1356</v>
      </c>
      <c r="C927" s="4" t="str">
        <f t="shared" si="162"/>
        <v>PAS_01_20167</v>
      </c>
      <c r="D927" s="4" t="s">
        <v>1330</v>
      </c>
      <c r="E927" s="5">
        <v>-69.78</v>
      </c>
      <c r="F927" s="5">
        <v>-9.7100000000000009</v>
      </c>
      <c r="G927" s="4"/>
      <c r="H927" s="4">
        <v>1.2256527777999999</v>
      </c>
      <c r="I927" s="4">
        <v>-77.283286110999995</v>
      </c>
      <c r="J927" s="4">
        <v>2500</v>
      </c>
      <c r="K927" s="6">
        <v>42565</v>
      </c>
      <c r="L927" s="6">
        <v>42584</v>
      </c>
      <c r="M927" s="6">
        <f t="shared" si="161"/>
        <v>42579</v>
      </c>
      <c r="N927" s="4">
        <f t="shared" si="163"/>
        <v>2016</v>
      </c>
      <c r="O927" s="4">
        <f t="shared" si="164"/>
        <v>7</v>
      </c>
      <c r="P927" s="7">
        <f t="shared" si="165"/>
        <v>19</v>
      </c>
      <c r="Q927" s="4">
        <v>98.9</v>
      </c>
      <c r="R927" s="9"/>
      <c r="S927" s="4" t="s">
        <v>22</v>
      </c>
      <c r="T927" s="10"/>
      <c r="U927" s="10"/>
      <c r="V927" s="10"/>
      <c r="W927" s="10"/>
      <c r="X927" s="10"/>
    </row>
    <row r="928" spans="1:24" s="11" customFormat="1" x14ac:dyDescent="0.3">
      <c r="A928" s="4" t="str">
        <f t="shared" si="160"/>
        <v>Pasto_20168</v>
      </c>
      <c r="B928" s="4" t="s">
        <v>1357</v>
      </c>
      <c r="C928" s="4" t="str">
        <f t="shared" si="162"/>
        <v>PAS_01_20168</v>
      </c>
      <c r="D928" s="4" t="s">
        <v>1330</v>
      </c>
      <c r="E928" s="5">
        <v>-14.08</v>
      </c>
      <c r="F928" s="5">
        <v>-2.7629999999999999</v>
      </c>
      <c r="G928" s="4"/>
      <c r="H928" s="4">
        <v>1.2256527777999999</v>
      </c>
      <c r="I928" s="4">
        <v>-77.283286110999995</v>
      </c>
      <c r="J928" s="4">
        <v>2500</v>
      </c>
      <c r="K928" s="6">
        <v>42585</v>
      </c>
      <c r="L928" s="6">
        <v>42614</v>
      </c>
      <c r="M928" s="6">
        <f t="shared" si="161"/>
        <v>42599</v>
      </c>
      <c r="N928" s="4">
        <f t="shared" si="163"/>
        <v>2016</v>
      </c>
      <c r="O928" s="4">
        <f t="shared" si="164"/>
        <v>8</v>
      </c>
      <c r="P928" s="7">
        <f t="shared" si="165"/>
        <v>29</v>
      </c>
      <c r="Q928" s="4">
        <v>17.899999999999999</v>
      </c>
      <c r="R928" s="9"/>
      <c r="S928" s="4" t="s">
        <v>22</v>
      </c>
      <c r="T928" s="10"/>
      <c r="U928" s="10"/>
      <c r="V928" s="10"/>
      <c r="W928" s="10"/>
      <c r="X928" s="10"/>
    </row>
    <row r="929" spans="1:24" s="11" customFormat="1" x14ac:dyDescent="0.3">
      <c r="A929" s="4" t="str">
        <f t="shared" si="160"/>
        <v>Pasto_20169</v>
      </c>
      <c r="B929" s="4" t="s">
        <v>1358</v>
      </c>
      <c r="C929" s="4" t="str">
        <f t="shared" si="162"/>
        <v>PAS_01_20169</v>
      </c>
      <c r="D929" s="4" t="s">
        <v>1330</v>
      </c>
      <c r="E929" s="5">
        <v>-59.87</v>
      </c>
      <c r="F929" s="5">
        <v>-8.4760000000000009</v>
      </c>
      <c r="G929" s="4"/>
      <c r="H929" s="4">
        <v>1.2256527777999999</v>
      </c>
      <c r="I929" s="4">
        <v>-77.283286110999995</v>
      </c>
      <c r="J929" s="4">
        <v>2500</v>
      </c>
      <c r="K929" s="6">
        <v>42615</v>
      </c>
      <c r="L929" s="6">
        <v>42646</v>
      </c>
      <c r="M929" s="6">
        <f t="shared" si="161"/>
        <v>42629</v>
      </c>
      <c r="N929" s="4">
        <f t="shared" si="163"/>
        <v>2016</v>
      </c>
      <c r="O929" s="4">
        <f t="shared" si="164"/>
        <v>9</v>
      </c>
      <c r="P929" s="7">
        <f t="shared" si="165"/>
        <v>31</v>
      </c>
      <c r="Q929" s="4">
        <v>85.2</v>
      </c>
      <c r="R929" s="9"/>
      <c r="S929" s="4" t="s">
        <v>22</v>
      </c>
      <c r="T929" s="10"/>
      <c r="U929" s="10"/>
      <c r="V929" s="10"/>
      <c r="W929" s="10"/>
      <c r="X929" s="10"/>
    </row>
    <row r="930" spans="1:24" s="11" customFormat="1" x14ac:dyDescent="0.3">
      <c r="A930" s="4" t="str">
        <f t="shared" si="160"/>
        <v>Pasto_201610</v>
      </c>
      <c r="B930" s="4" t="s">
        <v>1359</v>
      </c>
      <c r="C930" s="4" t="str">
        <f t="shared" si="162"/>
        <v>PAS_01_201610</v>
      </c>
      <c r="D930" s="4" t="s">
        <v>1330</v>
      </c>
      <c r="E930" s="5">
        <v>-68.97</v>
      </c>
      <c r="F930" s="5">
        <v>-9.6679999999999993</v>
      </c>
      <c r="G930" s="4"/>
      <c r="H930" s="4">
        <v>1.2256527777999999</v>
      </c>
      <c r="I930" s="4">
        <v>-77.283286110999995</v>
      </c>
      <c r="J930" s="4">
        <v>2500</v>
      </c>
      <c r="K930" s="6">
        <v>42647</v>
      </c>
      <c r="L930" s="6">
        <v>42682</v>
      </c>
      <c r="M930" s="6">
        <f t="shared" si="161"/>
        <v>42661</v>
      </c>
      <c r="N930" s="4">
        <f t="shared" si="163"/>
        <v>2016</v>
      </c>
      <c r="O930" s="4">
        <f t="shared" si="164"/>
        <v>10</v>
      </c>
      <c r="P930" s="7">
        <f t="shared" si="165"/>
        <v>35</v>
      </c>
      <c r="Q930" s="4">
        <v>125.6</v>
      </c>
      <c r="R930" s="9" t="s">
        <v>1360</v>
      </c>
      <c r="S930" s="4" t="s">
        <v>22</v>
      </c>
      <c r="T930" s="10"/>
      <c r="U930" s="10"/>
      <c r="V930" s="10"/>
      <c r="W930" s="10"/>
      <c r="X930" s="10"/>
    </row>
    <row r="931" spans="1:24" s="11" customFormat="1" x14ac:dyDescent="0.3">
      <c r="A931" s="4" t="str">
        <f t="shared" si="160"/>
        <v>Pasto_201611</v>
      </c>
      <c r="B931" s="4" t="s">
        <v>1361</v>
      </c>
      <c r="C931" s="4" t="str">
        <f t="shared" si="162"/>
        <v>PAS_01_201611</v>
      </c>
      <c r="D931" s="4" t="s">
        <v>1330</v>
      </c>
      <c r="E931" s="5">
        <v>-65.23</v>
      </c>
      <c r="F931" s="5">
        <v>-9.4809999999999999</v>
      </c>
      <c r="G931" s="4"/>
      <c r="H931" s="4">
        <v>1.2256527777999999</v>
      </c>
      <c r="I931" s="4">
        <v>-77.283286110999995</v>
      </c>
      <c r="J931" s="4">
        <v>2500</v>
      </c>
      <c r="K931" s="6">
        <v>42683</v>
      </c>
      <c r="L931" s="6">
        <v>42706</v>
      </c>
      <c r="M931" s="6">
        <f t="shared" si="161"/>
        <v>42697</v>
      </c>
      <c r="N931" s="4">
        <f t="shared" si="163"/>
        <v>2016</v>
      </c>
      <c r="O931" s="4">
        <f t="shared" si="164"/>
        <v>11</v>
      </c>
      <c r="P931" s="7">
        <f t="shared" si="165"/>
        <v>23</v>
      </c>
      <c r="Q931" s="4">
        <v>76.2</v>
      </c>
      <c r="R931" s="9"/>
      <c r="S931" s="4" t="s">
        <v>22</v>
      </c>
      <c r="T931" s="10"/>
      <c r="U931" s="10"/>
      <c r="V931" s="10"/>
      <c r="W931" s="10"/>
      <c r="X931" s="10"/>
    </row>
    <row r="932" spans="1:24" s="11" customFormat="1" x14ac:dyDescent="0.3">
      <c r="A932" s="4" t="str">
        <f t="shared" si="160"/>
        <v>Pasto_201612</v>
      </c>
      <c r="B932" s="4" t="s">
        <v>1362</v>
      </c>
      <c r="C932" s="4" t="str">
        <f t="shared" si="162"/>
        <v>PAS_01_201612</v>
      </c>
      <c r="D932" s="4" t="s">
        <v>1330</v>
      </c>
      <c r="E932" s="5">
        <v>-65.88</v>
      </c>
      <c r="F932" s="5">
        <v>-9.3550000000000004</v>
      </c>
      <c r="G932" s="4"/>
      <c r="H932" s="4">
        <v>1.2256527777999999</v>
      </c>
      <c r="I932" s="4">
        <v>-77.283286110999995</v>
      </c>
      <c r="J932" s="4">
        <v>2500</v>
      </c>
      <c r="K932" s="6">
        <v>42707</v>
      </c>
      <c r="L932" s="6">
        <v>42750</v>
      </c>
      <c r="M932" s="6">
        <f t="shared" si="161"/>
        <v>42721</v>
      </c>
      <c r="N932" s="4">
        <f t="shared" si="163"/>
        <v>2016</v>
      </c>
      <c r="O932" s="4">
        <f t="shared" si="164"/>
        <v>12</v>
      </c>
      <c r="P932" s="7">
        <f t="shared" si="165"/>
        <v>43</v>
      </c>
      <c r="Q932" s="4">
        <v>194.4</v>
      </c>
      <c r="R932" s="9"/>
      <c r="S932" s="4" t="s">
        <v>22</v>
      </c>
      <c r="T932" s="10"/>
      <c r="U932" s="10"/>
      <c r="V932" s="10"/>
      <c r="W932" s="10"/>
      <c r="X932" s="10"/>
    </row>
    <row r="933" spans="1:24" s="11" customFormat="1" x14ac:dyDescent="0.3">
      <c r="A933" s="4" t="str">
        <f t="shared" si="160"/>
        <v>Pasto_20171</v>
      </c>
      <c r="B933" s="4" t="s">
        <v>1363</v>
      </c>
      <c r="C933" s="4" t="str">
        <f t="shared" si="162"/>
        <v>PAS_01_20171</v>
      </c>
      <c r="D933" s="4" t="s">
        <v>1330</v>
      </c>
      <c r="E933" s="5">
        <v>-70.13</v>
      </c>
      <c r="F933" s="5">
        <v>-9.92</v>
      </c>
      <c r="G933" s="4"/>
      <c r="H933" s="4">
        <v>1.2256527777999999</v>
      </c>
      <c r="I933" s="4">
        <v>-77.283286110999995</v>
      </c>
      <c r="J933" s="4">
        <v>2500</v>
      </c>
      <c r="K933" s="6">
        <v>42751</v>
      </c>
      <c r="L933" s="6">
        <v>42767</v>
      </c>
      <c r="M933" s="6">
        <f t="shared" si="161"/>
        <v>42765</v>
      </c>
      <c r="N933" s="4">
        <f t="shared" si="163"/>
        <v>2017</v>
      </c>
      <c r="O933" s="4">
        <f t="shared" si="164"/>
        <v>1</v>
      </c>
      <c r="P933" s="7">
        <f t="shared" si="165"/>
        <v>16</v>
      </c>
      <c r="Q933" s="4">
        <v>76.400000000000006</v>
      </c>
      <c r="R933" s="9"/>
      <c r="S933" s="4" t="s">
        <v>22</v>
      </c>
      <c r="T933" s="10"/>
      <c r="U933" s="10"/>
      <c r="V933" s="10"/>
      <c r="W933" s="10"/>
      <c r="X933" s="10"/>
    </row>
    <row r="934" spans="1:24" s="11" customFormat="1" x14ac:dyDescent="0.3">
      <c r="A934" s="4" t="str">
        <f t="shared" ref="A934:A965" si="166">D934&amp;"_"&amp;YEAR(M934)&amp;MONTH(M934)</f>
        <v>Pasto_20172</v>
      </c>
      <c r="B934" s="4" t="s">
        <v>1364</v>
      </c>
      <c r="C934" s="4" t="str">
        <f t="shared" si="162"/>
        <v>PAS_01_20172</v>
      </c>
      <c r="D934" s="4" t="s">
        <v>1330</v>
      </c>
      <c r="E934" s="5">
        <v>-42.81</v>
      </c>
      <c r="F934" s="5">
        <v>-6.8090000000000002</v>
      </c>
      <c r="G934" s="4"/>
      <c r="H934" s="4">
        <v>1.2256527777999999</v>
      </c>
      <c r="I934" s="4">
        <v>-77.283286110999995</v>
      </c>
      <c r="J934" s="4">
        <v>2500</v>
      </c>
      <c r="K934" s="6">
        <v>42767</v>
      </c>
      <c r="L934" s="6">
        <v>42795</v>
      </c>
      <c r="M934" s="6">
        <f t="shared" si="161"/>
        <v>42781</v>
      </c>
      <c r="N934" s="4">
        <f t="shared" si="163"/>
        <v>2017</v>
      </c>
      <c r="O934" s="4">
        <f t="shared" si="164"/>
        <v>2</v>
      </c>
      <c r="P934" s="7">
        <f t="shared" si="165"/>
        <v>28</v>
      </c>
      <c r="Q934" s="4">
        <v>87.3</v>
      </c>
      <c r="R934" s="9" t="s">
        <v>1365</v>
      </c>
      <c r="S934" s="4" t="s">
        <v>22</v>
      </c>
      <c r="T934" s="10"/>
      <c r="U934" s="10"/>
      <c r="V934" s="10"/>
      <c r="W934" s="10"/>
      <c r="X934" s="10"/>
    </row>
    <row r="935" spans="1:24" s="11" customFormat="1" x14ac:dyDescent="0.3">
      <c r="A935" s="4" t="str">
        <f t="shared" si="166"/>
        <v>Pasto_20173</v>
      </c>
      <c r="B935" s="14" t="s">
        <v>1366</v>
      </c>
      <c r="C935" s="4" t="str">
        <f t="shared" si="162"/>
        <v>PAS_01_20173</v>
      </c>
      <c r="D935" s="4" t="s">
        <v>1330</v>
      </c>
      <c r="E935" s="34">
        <v>-108.47</v>
      </c>
      <c r="F935" s="34">
        <v>-12.81</v>
      </c>
      <c r="G935" s="14"/>
      <c r="H935" s="4">
        <v>1.2256527777999999</v>
      </c>
      <c r="I935" s="4">
        <v>-77.283286110999995</v>
      </c>
      <c r="J935" s="4">
        <v>2500</v>
      </c>
      <c r="K935" s="6">
        <v>42795</v>
      </c>
      <c r="L935" s="6">
        <v>42826</v>
      </c>
      <c r="M935" s="6">
        <f t="shared" si="161"/>
        <v>42809</v>
      </c>
      <c r="N935" s="4">
        <f t="shared" si="163"/>
        <v>2017</v>
      </c>
      <c r="O935" s="4">
        <f t="shared" si="164"/>
        <v>3</v>
      </c>
      <c r="P935" s="7">
        <f t="shared" si="165"/>
        <v>31</v>
      </c>
      <c r="Q935" s="4">
        <v>188.7</v>
      </c>
      <c r="R935" s="9" t="s">
        <v>1367</v>
      </c>
      <c r="S935" s="4" t="s">
        <v>844</v>
      </c>
      <c r="T935" s="10"/>
      <c r="U935" s="10"/>
      <c r="V935" s="10"/>
      <c r="W935" s="10"/>
      <c r="X935" s="10"/>
    </row>
    <row r="936" spans="1:24" s="11" customFormat="1" x14ac:dyDescent="0.3">
      <c r="A936" s="4" t="str">
        <f t="shared" si="166"/>
        <v>Pasto_20174</v>
      </c>
      <c r="B936" s="14" t="s">
        <v>1368</v>
      </c>
      <c r="C936" s="4" t="str">
        <f t="shared" si="162"/>
        <v>PAS_01_20174</v>
      </c>
      <c r="D936" s="4" t="s">
        <v>1330</v>
      </c>
      <c r="E936" s="34">
        <v>-101.58</v>
      </c>
      <c r="F936" s="34">
        <v>-11.43</v>
      </c>
      <c r="G936" s="14"/>
      <c r="H936" s="4">
        <v>1.2256527777999999</v>
      </c>
      <c r="I936" s="4">
        <v>-77.283286110999995</v>
      </c>
      <c r="J936" s="4">
        <v>2500</v>
      </c>
      <c r="K936" s="6">
        <v>42826</v>
      </c>
      <c r="L936" s="6">
        <v>42856</v>
      </c>
      <c r="M936" s="6">
        <f t="shared" si="161"/>
        <v>42840</v>
      </c>
      <c r="N936" s="4">
        <f t="shared" si="163"/>
        <v>2017</v>
      </c>
      <c r="O936" s="4">
        <f t="shared" si="164"/>
        <v>4</v>
      </c>
      <c r="P936" s="7">
        <f t="shared" si="165"/>
        <v>30</v>
      </c>
      <c r="Q936" s="4">
        <v>76</v>
      </c>
      <c r="R936" s="9" t="s">
        <v>1367</v>
      </c>
      <c r="S936" s="4" t="s">
        <v>844</v>
      </c>
      <c r="T936" s="10"/>
      <c r="U936" s="10"/>
      <c r="V936" s="10"/>
      <c r="W936" s="10"/>
      <c r="X936" s="10"/>
    </row>
    <row r="937" spans="1:24" s="11" customFormat="1" x14ac:dyDescent="0.3">
      <c r="A937" s="4" t="str">
        <f t="shared" si="166"/>
        <v>Pasto_20175</v>
      </c>
      <c r="B937" s="14" t="s">
        <v>1369</v>
      </c>
      <c r="C937" s="4" t="str">
        <f t="shared" si="162"/>
        <v>PAS_01_20175</v>
      </c>
      <c r="D937" s="4" t="s">
        <v>1330</v>
      </c>
      <c r="E937" s="34">
        <v>-147.22</v>
      </c>
      <c r="F937" s="34">
        <v>-17.059999999999999</v>
      </c>
      <c r="G937" s="14"/>
      <c r="H937" s="4">
        <v>1.2256527777999999</v>
      </c>
      <c r="I937" s="4">
        <v>-77.283286110999995</v>
      </c>
      <c r="J937" s="4">
        <v>2500</v>
      </c>
      <c r="K937" s="6">
        <v>42856</v>
      </c>
      <c r="L937" s="6">
        <v>42887</v>
      </c>
      <c r="M937" s="6">
        <f t="shared" si="161"/>
        <v>42870</v>
      </c>
      <c r="N937" s="4">
        <f t="shared" si="163"/>
        <v>2017</v>
      </c>
      <c r="O937" s="4">
        <f t="shared" si="164"/>
        <v>5</v>
      </c>
      <c r="P937" s="7">
        <f t="shared" si="165"/>
        <v>31</v>
      </c>
      <c r="Q937" s="4">
        <v>130.9</v>
      </c>
      <c r="R937" s="9" t="s">
        <v>1367</v>
      </c>
      <c r="S937" s="4" t="s">
        <v>844</v>
      </c>
      <c r="T937" s="10"/>
      <c r="U937" s="10"/>
      <c r="V937" s="10"/>
      <c r="W937" s="10"/>
      <c r="X937" s="10"/>
    </row>
    <row r="938" spans="1:24" s="11" customFormat="1" ht="15" customHeight="1" x14ac:dyDescent="0.3">
      <c r="A938" s="4" t="str">
        <f t="shared" si="166"/>
        <v>Pasto_20176</v>
      </c>
      <c r="B938" s="14" t="s">
        <v>1370</v>
      </c>
      <c r="C938" s="4" t="str">
        <f t="shared" si="162"/>
        <v>PAS_01_20176</v>
      </c>
      <c r="D938" s="4" t="s">
        <v>1330</v>
      </c>
      <c r="E938" s="34">
        <v>-31.02</v>
      </c>
      <c r="F938" s="34">
        <v>-2.27</v>
      </c>
      <c r="G938" s="14"/>
      <c r="H938" s="4">
        <v>1.2256527777999999</v>
      </c>
      <c r="I938" s="4">
        <v>-77.283286110999995</v>
      </c>
      <c r="J938" s="4">
        <v>2500</v>
      </c>
      <c r="K938" s="6">
        <v>42887</v>
      </c>
      <c r="L938" s="6">
        <v>42917</v>
      </c>
      <c r="M938" s="6">
        <f t="shared" si="161"/>
        <v>42901</v>
      </c>
      <c r="N938" s="4">
        <f t="shared" si="163"/>
        <v>2017</v>
      </c>
      <c r="O938" s="4">
        <f t="shared" si="164"/>
        <v>6</v>
      </c>
      <c r="P938" s="7">
        <f t="shared" si="165"/>
        <v>30</v>
      </c>
      <c r="Q938" s="4">
        <v>123.9</v>
      </c>
      <c r="R938" s="9" t="s">
        <v>1367</v>
      </c>
      <c r="S938" s="4" t="s">
        <v>844</v>
      </c>
      <c r="T938" s="10"/>
      <c r="U938" s="10"/>
      <c r="V938" s="10"/>
      <c r="W938" s="10"/>
      <c r="X938" s="10"/>
    </row>
    <row r="939" spans="1:24" s="11" customFormat="1" x14ac:dyDescent="0.3">
      <c r="A939" s="4" t="str">
        <f t="shared" si="166"/>
        <v>Pasto_20178</v>
      </c>
      <c r="B939" s="14" t="s">
        <v>1371</v>
      </c>
      <c r="C939" s="4" t="str">
        <f t="shared" si="162"/>
        <v>PAS_01_20178</v>
      </c>
      <c r="D939" s="4" t="s">
        <v>1330</v>
      </c>
      <c r="E939" s="34">
        <v>-46.88</v>
      </c>
      <c r="F939" s="34">
        <v>-4.6399999999999997</v>
      </c>
      <c r="G939" s="14"/>
      <c r="H939" s="4">
        <v>1.2256527777999999</v>
      </c>
      <c r="I939" s="4">
        <v>-77.283286110999995</v>
      </c>
      <c r="J939" s="4">
        <v>2500</v>
      </c>
      <c r="K939" s="6">
        <v>42948</v>
      </c>
      <c r="L939" s="6">
        <v>42979</v>
      </c>
      <c r="M939" s="6">
        <f t="shared" si="161"/>
        <v>42962</v>
      </c>
      <c r="N939" s="4">
        <f t="shared" si="163"/>
        <v>2017</v>
      </c>
      <c r="O939" s="4">
        <f t="shared" si="164"/>
        <v>8</v>
      </c>
      <c r="P939" s="7">
        <f t="shared" si="165"/>
        <v>31</v>
      </c>
      <c r="Q939" s="4">
        <v>29.1</v>
      </c>
      <c r="R939" s="9" t="s">
        <v>1367</v>
      </c>
      <c r="S939" s="4" t="s">
        <v>844</v>
      </c>
      <c r="T939" s="10"/>
      <c r="U939" s="10"/>
      <c r="V939" s="10"/>
      <c r="W939" s="10"/>
      <c r="X939" s="10"/>
    </row>
    <row r="940" spans="1:24" s="11" customFormat="1" x14ac:dyDescent="0.3">
      <c r="A940" s="4" t="str">
        <f t="shared" si="166"/>
        <v>Pasto_20179</v>
      </c>
      <c r="B940" s="14" t="s">
        <v>1372</v>
      </c>
      <c r="C940" s="4" t="str">
        <f t="shared" si="162"/>
        <v>PAS_01_20179</v>
      </c>
      <c r="D940" s="4" t="s">
        <v>1330</v>
      </c>
      <c r="E940" s="34">
        <v>-43.75</v>
      </c>
      <c r="F940" s="34">
        <v>-4.08</v>
      </c>
      <c r="G940" s="14"/>
      <c r="H940" s="4">
        <v>1.2256527777999999</v>
      </c>
      <c r="I940" s="4">
        <v>-77.283286110999995</v>
      </c>
      <c r="J940" s="4">
        <v>2500</v>
      </c>
      <c r="K940" s="6">
        <v>42979</v>
      </c>
      <c r="L940" s="6">
        <v>43009</v>
      </c>
      <c r="M940" s="6">
        <f t="shared" si="161"/>
        <v>42993</v>
      </c>
      <c r="N940" s="4">
        <f t="shared" si="163"/>
        <v>2017</v>
      </c>
      <c r="O940" s="4">
        <f t="shared" si="164"/>
        <v>9</v>
      </c>
      <c r="P940" s="7">
        <f t="shared" si="165"/>
        <v>30</v>
      </c>
      <c r="Q940" s="4">
        <v>54.3</v>
      </c>
      <c r="R940" s="9" t="s">
        <v>1367</v>
      </c>
      <c r="S940" s="4" t="s">
        <v>844</v>
      </c>
      <c r="T940" s="10"/>
      <c r="U940" s="10"/>
      <c r="V940" s="10"/>
      <c r="W940" s="10"/>
      <c r="X940" s="10"/>
    </row>
    <row r="941" spans="1:24" s="11" customFormat="1" x14ac:dyDescent="0.3">
      <c r="A941" s="4" t="str">
        <f t="shared" si="166"/>
        <v>Pasto_201710</v>
      </c>
      <c r="B941" s="14" t="s">
        <v>1373</v>
      </c>
      <c r="C941" s="4" t="str">
        <f t="shared" si="162"/>
        <v>PAS_01_201710</v>
      </c>
      <c r="D941" s="4" t="s">
        <v>1330</v>
      </c>
      <c r="E941" s="34">
        <v>-79.59</v>
      </c>
      <c r="F941" s="34">
        <v>-11.04</v>
      </c>
      <c r="G941" s="14"/>
      <c r="H941" s="4">
        <v>1.2256527777999999</v>
      </c>
      <c r="I941" s="4">
        <v>-77.283286110999995</v>
      </c>
      <c r="J941" s="4">
        <v>2500</v>
      </c>
      <c r="K941" s="6">
        <v>43009</v>
      </c>
      <c r="L941" s="6">
        <v>43040</v>
      </c>
      <c r="M941" s="6">
        <f t="shared" si="161"/>
        <v>43023</v>
      </c>
      <c r="N941" s="4">
        <f t="shared" si="163"/>
        <v>2017</v>
      </c>
      <c r="O941" s="4">
        <f t="shared" si="164"/>
        <v>10</v>
      </c>
      <c r="P941" s="7">
        <f t="shared" si="165"/>
        <v>31</v>
      </c>
      <c r="Q941" s="4">
        <v>214.1</v>
      </c>
      <c r="R941" s="9" t="s">
        <v>1367</v>
      </c>
      <c r="S941" s="4" t="s">
        <v>844</v>
      </c>
      <c r="T941" s="10"/>
      <c r="U941" s="10"/>
      <c r="V941" s="10"/>
      <c r="W941" s="10"/>
      <c r="X941" s="10"/>
    </row>
    <row r="942" spans="1:24" s="11" customFormat="1" x14ac:dyDescent="0.3">
      <c r="A942" s="4" t="str">
        <f t="shared" si="166"/>
        <v>Pasto_201711</v>
      </c>
      <c r="B942" s="14" t="s">
        <v>1374</v>
      </c>
      <c r="C942" s="4" t="str">
        <f t="shared" si="162"/>
        <v>PAS_01_201711</v>
      </c>
      <c r="D942" s="4" t="s">
        <v>1330</v>
      </c>
      <c r="E942" s="34">
        <v>-73.930000000000007</v>
      </c>
      <c r="F942" s="34">
        <v>-10.58</v>
      </c>
      <c r="G942" s="14"/>
      <c r="H942" s="4">
        <v>1.2256527777999999</v>
      </c>
      <c r="I942" s="4">
        <v>-77.283286110999995</v>
      </c>
      <c r="J942" s="4">
        <v>2500</v>
      </c>
      <c r="K942" s="6">
        <v>43040</v>
      </c>
      <c r="L942" s="6">
        <v>43070</v>
      </c>
      <c r="M942" s="6">
        <f t="shared" si="161"/>
        <v>43054</v>
      </c>
      <c r="N942" s="4">
        <f t="shared" si="163"/>
        <v>2017</v>
      </c>
      <c r="O942" s="4">
        <f t="shared" si="164"/>
        <v>11</v>
      </c>
      <c r="P942" s="7">
        <f t="shared" si="165"/>
        <v>30</v>
      </c>
      <c r="Q942" s="4">
        <v>142.69999999999999</v>
      </c>
      <c r="R942" s="9" t="s">
        <v>1375</v>
      </c>
      <c r="S942" s="4" t="s">
        <v>844</v>
      </c>
      <c r="T942" s="10"/>
      <c r="U942" s="10"/>
      <c r="V942" s="10"/>
      <c r="W942" s="10"/>
      <c r="X942" s="10"/>
    </row>
    <row r="943" spans="1:24" s="11" customFormat="1" x14ac:dyDescent="0.3">
      <c r="A943" s="4" t="str">
        <f t="shared" si="166"/>
        <v>Pasto_201712</v>
      </c>
      <c r="B943" s="32" t="s">
        <v>1376</v>
      </c>
      <c r="C943" s="4" t="str">
        <f t="shared" si="162"/>
        <v>PAS_01_201712</v>
      </c>
      <c r="D943" s="4" t="s">
        <v>1330</v>
      </c>
      <c r="E943" s="34">
        <v>-61.4</v>
      </c>
      <c r="F943" s="34">
        <v>-8.69</v>
      </c>
      <c r="G943" s="8"/>
      <c r="H943" s="4">
        <v>1.2256527777999999</v>
      </c>
      <c r="I943" s="4">
        <v>-77.283286110999995</v>
      </c>
      <c r="J943" s="4">
        <v>2500</v>
      </c>
      <c r="K943" s="6">
        <v>43071</v>
      </c>
      <c r="L943" s="6">
        <v>43102</v>
      </c>
      <c r="M943" s="6">
        <f t="shared" si="161"/>
        <v>43085</v>
      </c>
      <c r="N943" s="4">
        <f t="shared" si="163"/>
        <v>2017</v>
      </c>
      <c r="O943" s="4">
        <f t="shared" si="164"/>
        <v>12</v>
      </c>
      <c r="P943" s="7">
        <f t="shared" si="165"/>
        <v>31</v>
      </c>
      <c r="Q943" s="35">
        <v>142.69999999999999</v>
      </c>
      <c r="R943" s="9" t="s">
        <v>947</v>
      </c>
      <c r="S943" s="4" t="s">
        <v>844</v>
      </c>
      <c r="T943" s="10"/>
      <c r="U943" s="10"/>
      <c r="V943" s="10"/>
      <c r="W943" s="10"/>
      <c r="X943" s="10"/>
    </row>
    <row r="944" spans="1:24" s="11" customFormat="1" x14ac:dyDescent="0.3">
      <c r="A944" s="4" t="str">
        <f t="shared" si="166"/>
        <v>Pasto_20181</v>
      </c>
      <c r="B944" s="32" t="s">
        <v>1377</v>
      </c>
      <c r="C944" s="4" t="str">
        <f t="shared" si="162"/>
        <v>PAS_01_20181</v>
      </c>
      <c r="D944" s="4" t="s">
        <v>1330</v>
      </c>
      <c r="E944" s="34">
        <v>-83.5</v>
      </c>
      <c r="F944" s="34">
        <v>-11.47</v>
      </c>
      <c r="G944" s="14"/>
      <c r="H944" s="4">
        <v>1.2256527777999999</v>
      </c>
      <c r="I944" s="4">
        <v>-77.283286110999995</v>
      </c>
      <c r="J944" s="4">
        <v>2500</v>
      </c>
      <c r="K944" s="6">
        <v>43102</v>
      </c>
      <c r="L944" s="6">
        <v>43132</v>
      </c>
      <c r="M944" s="6">
        <f t="shared" si="161"/>
        <v>43116</v>
      </c>
      <c r="N944" s="4">
        <f t="shared" si="163"/>
        <v>2018</v>
      </c>
      <c r="O944" s="4">
        <f t="shared" si="164"/>
        <v>1</v>
      </c>
      <c r="P944" s="7">
        <f t="shared" si="165"/>
        <v>30</v>
      </c>
      <c r="Q944" s="35">
        <v>57.2</v>
      </c>
      <c r="R944" s="9"/>
      <c r="S944" s="4" t="s">
        <v>844</v>
      </c>
      <c r="T944" s="10"/>
      <c r="U944" s="10"/>
      <c r="V944" s="10"/>
      <c r="W944" s="10"/>
      <c r="X944" s="10"/>
    </row>
    <row r="945" spans="1:24" s="11" customFormat="1" x14ac:dyDescent="0.3">
      <c r="A945" s="4" t="str">
        <f t="shared" si="166"/>
        <v>Pasto_20182</v>
      </c>
      <c r="B945" s="32" t="s">
        <v>1378</v>
      </c>
      <c r="C945" s="4" t="str">
        <f t="shared" si="162"/>
        <v>PAS_01_20182</v>
      </c>
      <c r="D945" s="4" t="s">
        <v>1330</v>
      </c>
      <c r="E945" s="34">
        <v>-41.8</v>
      </c>
      <c r="F945" s="34">
        <v>-6.56</v>
      </c>
      <c r="G945" s="14"/>
      <c r="H945" s="4">
        <v>1.2256527777999999</v>
      </c>
      <c r="I945" s="4">
        <v>-77.283286110999995</v>
      </c>
      <c r="J945" s="4">
        <v>2500</v>
      </c>
      <c r="K945" s="6">
        <v>43132</v>
      </c>
      <c r="L945" s="6">
        <v>43160</v>
      </c>
      <c r="M945" s="6">
        <f t="shared" si="161"/>
        <v>43146</v>
      </c>
      <c r="N945" s="4">
        <f t="shared" si="163"/>
        <v>2018</v>
      </c>
      <c r="O945" s="4">
        <f t="shared" si="164"/>
        <v>2</v>
      </c>
      <c r="P945" s="7">
        <f t="shared" si="165"/>
        <v>28</v>
      </c>
      <c r="Q945" s="35">
        <v>67.8</v>
      </c>
      <c r="R945" s="9"/>
      <c r="S945" s="4" t="s">
        <v>844</v>
      </c>
      <c r="T945" s="10"/>
      <c r="U945" s="10"/>
      <c r="V945" s="10"/>
      <c r="W945" s="10"/>
      <c r="X945" s="10"/>
    </row>
    <row r="946" spans="1:24" s="11" customFormat="1" x14ac:dyDescent="0.3">
      <c r="A946" s="4" t="str">
        <f t="shared" si="166"/>
        <v>Pasto_20183</v>
      </c>
      <c r="B946" s="32" t="s">
        <v>1379</v>
      </c>
      <c r="C946" s="4" t="str">
        <f t="shared" si="162"/>
        <v>PAS_01_20183</v>
      </c>
      <c r="D946" s="4" t="s">
        <v>1330</v>
      </c>
      <c r="E946" s="34">
        <v>-75.400000000000006</v>
      </c>
      <c r="F946" s="34">
        <v>-10.66</v>
      </c>
      <c r="G946" s="14"/>
      <c r="H946" s="4">
        <v>1.2256527777999999</v>
      </c>
      <c r="I946" s="4">
        <v>-77.283286110999995</v>
      </c>
      <c r="J946" s="4">
        <v>2500</v>
      </c>
      <c r="K946" s="6">
        <v>43160</v>
      </c>
      <c r="L946" s="6">
        <v>43192</v>
      </c>
      <c r="M946" s="6">
        <f t="shared" si="161"/>
        <v>43174</v>
      </c>
      <c r="N946" s="4">
        <f t="shared" si="163"/>
        <v>2018</v>
      </c>
      <c r="O946" s="4">
        <f t="shared" si="164"/>
        <v>3</v>
      </c>
      <c r="P946" s="7">
        <f t="shared" si="165"/>
        <v>32</v>
      </c>
      <c r="Q946" s="35">
        <v>66.099999999999994</v>
      </c>
      <c r="R946" s="9"/>
      <c r="S946" s="4" t="s">
        <v>844</v>
      </c>
      <c r="T946" s="10"/>
      <c r="U946" s="10"/>
      <c r="V946" s="10"/>
      <c r="W946" s="10"/>
      <c r="X946" s="10"/>
    </row>
    <row r="947" spans="1:24" s="11" customFormat="1" x14ac:dyDescent="0.3">
      <c r="A947" s="4" t="str">
        <f t="shared" si="166"/>
        <v>Pasto_20184</v>
      </c>
      <c r="B947" s="32" t="s">
        <v>1380</v>
      </c>
      <c r="C947" s="4" t="str">
        <f t="shared" si="162"/>
        <v>PAS_01_20184</v>
      </c>
      <c r="D947" s="4" t="s">
        <v>1330</v>
      </c>
      <c r="E947" s="34">
        <v>-96</v>
      </c>
      <c r="F947" s="34">
        <v>-12.75</v>
      </c>
      <c r="G947" s="14"/>
      <c r="H947" s="4">
        <v>1.2256527777999999</v>
      </c>
      <c r="I947" s="4">
        <v>-77.283286110999995</v>
      </c>
      <c r="J947" s="4">
        <v>2500</v>
      </c>
      <c r="K947" s="6">
        <v>43192</v>
      </c>
      <c r="L947" s="6">
        <v>43223</v>
      </c>
      <c r="M947" s="6">
        <f t="shared" si="161"/>
        <v>43206</v>
      </c>
      <c r="N947" s="4">
        <f t="shared" si="163"/>
        <v>2018</v>
      </c>
      <c r="O947" s="4">
        <f t="shared" si="164"/>
        <v>4</v>
      </c>
      <c r="P947" s="7">
        <f t="shared" si="165"/>
        <v>31</v>
      </c>
      <c r="Q947" s="35">
        <v>82.2</v>
      </c>
      <c r="R947" s="9"/>
      <c r="S947" s="4" t="s">
        <v>844</v>
      </c>
      <c r="T947" s="10"/>
      <c r="U947" s="10"/>
      <c r="V947" s="10"/>
      <c r="W947" s="10"/>
      <c r="X947" s="10"/>
    </row>
    <row r="948" spans="1:24" s="11" customFormat="1" x14ac:dyDescent="0.3">
      <c r="A948" s="4" t="str">
        <f t="shared" si="166"/>
        <v>Pasto_20185</v>
      </c>
      <c r="B948" s="32" t="s">
        <v>1381</v>
      </c>
      <c r="C948" s="4" t="str">
        <f t="shared" si="162"/>
        <v>PAS_01_20185</v>
      </c>
      <c r="D948" s="4" t="s">
        <v>1330</v>
      </c>
      <c r="E948" s="34">
        <v>-137.69999999999999</v>
      </c>
      <c r="F948" s="34">
        <v>-18.45</v>
      </c>
      <c r="G948" s="14"/>
      <c r="H948" s="4">
        <v>1.2256527777999999</v>
      </c>
      <c r="I948" s="4">
        <v>-77.283286110999995</v>
      </c>
      <c r="J948" s="4">
        <v>2500</v>
      </c>
      <c r="K948" s="6">
        <v>43223</v>
      </c>
      <c r="L948" s="6">
        <v>43256</v>
      </c>
      <c r="M948" s="6">
        <f t="shared" si="161"/>
        <v>43237</v>
      </c>
      <c r="N948" s="4">
        <f t="shared" si="163"/>
        <v>2018</v>
      </c>
      <c r="O948" s="4">
        <f t="shared" si="164"/>
        <v>5</v>
      </c>
      <c r="P948" s="7">
        <f t="shared" si="165"/>
        <v>33</v>
      </c>
      <c r="Q948" s="35">
        <v>125.1</v>
      </c>
      <c r="R948" s="9"/>
      <c r="S948" s="4" t="s">
        <v>844</v>
      </c>
      <c r="T948" s="10"/>
      <c r="U948" s="10"/>
      <c r="V948" s="10"/>
      <c r="W948" s="10"/>
      <c r="X948" s="10"/>
    </row>
    <row r="949" spans="1:24" s="11" customFormat="1" x14ac:dyDescent="0.3">
      <c r="A949" s="4" t="str">
        <f t="shared" si="166"/>
        <v>Pasto_20186</v>
      </c>
      <c r="B949" s="32" t="s">
        <v>1382</v>
      </c>
      <c r="C949" s="4" t="str">
        <f t="shared" si="162"/>
        <v>PAS_01_20186</v>
      </c>
      <c r="D949" s="4" t="s">
        <v>1330</v>
      </c>
      <c r="E949" s="34">
        <v>-88.1</v>
      </c>
      <c r="F949" s="34">
        <v>-11.44</v>
      </c>
      <c r="G949" s="14"/>
      <c r="H949" s="4">
        <v>1.2256527777999999</v>
      </c>
      <c r="I949" s="4">
        <v>-77.283286110999995</v>
      </c>
      <c r="J949" s="4">
        <v>2500</v>
      </c>
      <c r="K949" s="6">
        <v>43256</v>
      </c>
      <c r="L949" s="6">
        <v>43285</v>
      </c>
      <c r="M949" s="6">
        <f t="shared" si="161"/>
        <v>43270</v>
      </c>
      <c r="N949" s="4">
        <f t="shared" si="163"/>
        <v>2018</v>
      </c>
      <c r="O949" s="4">
        <f t="shared" si="164"/>
        <v>6</v>
      </c>
      <c r="P949" s="7">
        <f t="shared" si="165"/>
        <v>29</v>
      </c>
      <c r="Q949" s="35">
        <v>31.9</v>
      </c>
      <c r="R949" s="9"/>
      <c r="S949" s="4" t="s">
        <v>844</v>
      </c>
      <c r="T949" s="10"/>
      <c r="U949" s="10"/>
      <c r="V949" s="10"/>
      <c r="W949" s="10"/>
      <c r="X949" s="10"/>
    </row>
    <row r="950" spans="1:24" s="11" customFormat="1" x14ac:dyDescent="0.3">
      <c r="A950" s="4" t="str">
        <f t="shared" si="166"/>
        <v>Pasto_20187</v>
      </c>
      <c r="B950" s="32" t="s">
        <v>1383</v>
      </c>
      <c r="C950" s="4" t="str">
        <f t="shared" si="162"/>
        <v>PAS_01_20187</v>
      </c>
      <c r="D950" s="4" t="s">
        <v>1330</v>
      </c>
      <c r="E950" s="34">
        <v>-76.7</v>
      </c>
      <c r="F950" s="34">
        <v>-10.53</v>
      </c>
      <c r="G950" s="14"/>
      <c r="H950" s="4">
        <v>1.2256527777999999</v>
      </c>
      <c r="I950" s="4">
        <v>-77.283286110999995</v>
      </c>
      <c r="J950" s="4">
        <v>2500</v>
      </c>
      <c r="K950" s="6">
        <v>43286</v>
      </c>
      <c r="L950" s="6">
        <v>43314</v>
      </c>
      <c r="M950" s="6">
        <f t="shared" si="161"/>
        <v>43300</v>
      </c>
      <c r="N950" s="4">
        <f t="shared" si="163"/>
        <v>2018</v>
      </c>
      <c r="O950" s="4">
        <f t="shared" si="164"/>
        <v>7</v>
      </c>
      <c r="P950" s="7">
        <f t="shared" si="165"/>
        <v>28</v>
      </c>
      <c r="Q950" s="35">
        <v>32.1</v>
      </c>
      <c r="R950" s="36"/>
      <c r="S950" s="4" t="s">
        <v>844</v>
      </c>
      <c r="T950" s="10"/>
      <c r="U950" s="10"/>
      <c r="V950" s="10"/>
      <c r="W950" s="10"/>
      <c r="X950" s="10"/>
    </row>
    <row r="951" spans="1:24" s="11" customFormat="1" x14ac:dyDescent="0.3">
      <c r="A951" s="4" t="str">
        <f t="shared" si="166"/>
        <v>Pasto_20188</v>
      </c>
      <c r="B951" s="32" t="s">
        <v>1384</v>
      </c>
      <c r="C951" s="4" t="str">
        <f t="shared" si="162"/>
        <v>PAS_01_20188</v>
      </c>
      <c r="D951" s="4" t="s">
        <v>1330</v>
      </c>
      <c r="E951" s="34">
        <v>-27.5</v>
      </c>
      <c r="F951" s="34">
        <v>-3.43</v>
      </c>
      <c r="G951" s="14"/>
      <c r="H951" s="4">
        <v>1.2256527777999999</v>
      </c>
      <c r="I951" s="4">
        <v>-77.283286110999995</v>
      </c>
      <c r="J951" s="4">
        <v>2500</v>
      </c>
      <c r="K951" s="6">
        <v>43315</v>
      </c>
      <c r="L951" s="6">
        <v>43348</v>
      </c>
      <c r="M951" s="6">
        <f t="shared" si="161"/>
        <v>43329</v>
      </c>
      <c r="N951" s="4">
        <f t="shared" si="163"/>
        <v>2018</v>
      </c>
      <c r="O951" s="4">
        <f t="shared" si="164"/>
        <v>8</v>
      </c>
      <c r="P951" s="7">
        <f t="shared" si="165"/>
        <v>33</v>
      </c>
      <c r="Q951" s="35">
        <v>13.4</v>
      </c>
      <c r="R951" s="36"/>
      <c r="S951" s="4" t="s">
        <v>844</v>
      </c>
      <c r="T951" s="10"/>
      <c r="U951" s="10"/>
      <c r="V951" s="10"/>
      <c r="W951" s="10"/>
      <c r="X951" s="10"/>
    </row>
    <row r="952" spans="1:24" s="11" customFormat="1" x14ac:dyDescent="0.3">
      <c r="A952" s="4" t="str">
        <f t="shared" si="166"/>
        <v>Pasto_20189</v>
      </c>
      <c r="B952" s="32" t="s">
        <v>1385</v>
      </c>
      <c r="C952" s="4" t="str">
        <f t="shared" si="162"/>
        <v>PAS_01_20189</v>
      </c>
      <c r="D952" s="4" t="s">
        <v>1330</v>
      </c>
      <c r="E952" s="34">
        <v>-43.9</v>
      </c>
      <c r="F952" s="34">
        <v>-6.59</v>
      </c>
      <c r="G952" s="14"/>
      <c r="H952" s="4">
        <v>1.2256527777999999</v>
      </c>
      <c r="I952" s="4">
        <v>-77.283286110999995</v>
      </c>
      <c r="J952" s="4">
        <v>2500</v>
      </c>
      <c r="K952" s="6">
        <v>43349</v>
      </c>
      <c r="L952" s="6">
        <v>43375</v>
      </c>
      <c r="M952" s="6">
        <f t="shared" si="161"/>
        <v>43363</v>
      </c>
      <c r="N952" s="4">
        <f t="shared" si="163"/>
        <v>2018</v>
      </c>
      <c r="O952" s="4">
        <f t="shared" si="164"/>
        <v>9</v>
      </c>
      <c r="P952" s="7">
        <f t="shared" si="165"/>
        <v>26</v>
      </c>
      <c r="Q952" s="35">
        <v>58.724206149142546</v>
      </c>
      <c r="R952" s="36"/>
      <c r="S952" s="4" t="s">
        <v>844</v>
      </c>
      <c r="T952" s="10"/>
      <c r="U952" s="10"/>
      <c r="V952" s="10"/>
      <c r="W952" s="10"/>
      <c r="X952" s="10"/>
    </row>
    <row r="953" spans="1:24" s="11" customFormat="1" x14ac:dyDescent="0.3">
      <c r="A953" s="4" t="str">
        <f t="shared" si="166"/>
        <v>Pasto_201810</v>
      </c>
      <c r="B953" s="32" t="s">
        <v>1386</v>
      </c>
      <c r="C953" s="4" t="str">
        <f t="shared" si="162"/>
        <v>PAS_01_201810</v>
      </c>
      <c r="D953" s="4" t="s">
        <v>1330</v>
      </c>
      <c r="E953" s="34">
        <v>-43</v>
      </c>
      <c r="F953" s="34">
        <v>-5.31</v>
      </c>
      <c r="G953" s="14"/>
      <c r="H953" s="4">
        <v>1.2256527777999999</v>
      </c>
      <c r="I953" s="4">
        <v>-77.283286110999995</v>
      </c>
      <c r="J953" s="4">
        <v>2500</v>
      </c>
      <c r="K953" s="6">
        <v>43376</v>
      </c>
      <c r="L953" s="6">
        <v>43406</v>
      </c>
      <c r="M953" s="6">
        <f t="shared" si="161"/>
        <v>43390</v>
      </c>
      <c r="N953" s="4">
        <f t="shared" si="163"/>
        <v>2018</v>
      </c>
      <c r="O953" s="4">
        <f t="shared" si="164"/>
        <v>10</v>
      </c>
      <c r="P953" s="7">
        <f t="shared" si="165"/>
        <v>30</v>
      </c>
      <c r="Q953" s="35">
        <v>58.724206149142546</v>
      </c>
      <c r="R953" s="36"/>
      <c r="S953" s="4" t="s">
        <v>844</v>
      </c>
      <c r="T953" s="10"/>
      <c r="U953" s="10"/>
      <c r="V953" s="10"/>
      <c r="W953" s="10"/>
      <c r="X953" s="10"/>
    </row>
    <row r="954" spans="1:24" s="11" customFormat="1" x14ac:dyDescent="0.3">
      <c r="A954" s="4" t="str">
        <f t="shared" si="166"/>
        <v>Pasto_201811</v>
      </c>
      <c r="B954" s="32" t="s">
        <v>1387</v>
      </c>
      <c r="C954" s="4" t="str">
        <f t="shared" si="162"/>
        <v>PAS_01_201811</v>
      </c>
      <c r="D954" s="4" t="s">
        <v>1330</v>
      </c>
      <c r="E954" s="34">
        <v>-79</v>
      </c>
      <c r="F954" s="34">
        <v>-10.82</v>
      </c>
      <c r="G954" s="14"/>
      <c r="H954" s="4">
        <v>1.2256527777999999</v>
      </c>
      <c r="I954" s="4">
        <v>-77.283286110999995</v>
      </c>
      <c r="J954" s="4">
        <v>2500</v>
      </c>
      <c r="K954" s="6">
        <v>43407</v>
      </c>
      <c r="L954" s="6">
        <v>43437</v>
      </c>
      <c r="M954" s="6">
        <f t="shared" si="161"/>
        <v>43421</v>
      </c>
      <c r="N954" s="4">
        <f t="shared" si="163"/>
        <v>2018</v>
      </c>
      <c r="O954" s="4">
        <f t="shared" si="164"/>
        <v>11</v>
      </c>
      <c r="P954" s="7">
        <f t="shared" si="165"/>
        <v>30</v>
      </c>
      <c r="Q954" s="35">
        <v>172.11659219688627</v>
      </c>
      <c r="R954" s="36"/>
      <c r="S954" s="4" t="s">
        <v>844</v>
      </c>
      <c r="T954" s="10"/>
      <c r="U954" s="10"/>
      <c r="V954" s="10"/>
      <c r="W954" s="10"/>
      <c r="X954" s="10"/>
    </row>
    <row r="955" spans="1:24" s="11" customFormat="1" x14ac:dyDescent="0.3">
      <c r="A955" s="4" t="str">
        <f t="shared" si="166"/>
        <v>Pasto_201812</v>
      </c>
      <c r="B955" s="32" t="s">
        <v>1388</v>
      </c>
      <c r="C955" s="4" t="str">
        <f t="shared" si="162"/>
        <v>PAS_01_201812</v>
      </c>
      <c r="D955" s="4" t="s">
        <v>1330</v>
      </c>
      <c r="E955" s="34">
        <v>-62.7</v>
      </c>
      <c r="F955" s="34">
        <v>-7.8</v>
      </c>
      <c r="G955" s="14"/>
      <c r="H955" s="4">
        <v>1.2256527777999999</v>
      </c>
      <c r="I955" s="4">
        <v>-77.283286110999995</v>
      </c>
      <c r="J955" s="4">
        <v>2500</v>
      </c>
      <c r="K955" s="6">
        <v>43438</v>
      </c>
      <c r="L955" s="6">
        <v>43467</v>
      </c>
      <c r="M955" s="6">
        <f t="shared" si="161"/>
        <v>43452</v>
      </c>
      <c r="N955" s="4">
        <f t="shared" si="163"/>
        <v>2018</v>
      </c>
      <c r="O955" s="4">
        <f t="shared" si="164"/>
        <v>12</v>
      </c>
      <c r="P955" s="7">
        <f t="shared" si="165"/>
        <v>29</v>
      </c>
      <c r="Q955" s="35">
        <v>26.170186764362626</v>
      </c>
      <c r="R955" s="36"/>
      <c r="S955" s="4" t="s">
        <v>844</v>
      </c>
      <c r="T955" s="10"/>
      <c r="U955" s="10"/>
      <c r="V955" s="10"/>
      <c r="W955" s="10"/>
      <c r="X955" s="10"/>
    </row>
    <row r="956" spans="1:24" s="11" customFormat="1" x14ac:dyDescent="0.3">
      <c r="A956" s="4" t="str">
        <f t="shared" si="166"/>
        <v>Pasto_20191</v>
      </c>
      <c r="B956" s="32" t="s">
        <v>1389</v>
      </c>
      <c r="C956" s="4" t="str">
        <f t="shared" si="162"/>
        <v>PAS_01_20191</v>
      </c>
      <c r="D956" s="4" t="s">
        <v>1330</v>
      </c>
      <c r="E956" s="34">
        <v>-30</v>
      </c>
      <c r="F956" s="34">
        <v>-3.59</v>
      </c>
      <c r="G956" s="14"/>
      <c r="H956" s="4">
        <v>1.2256527777999999</v>
      </c>
      <c r="I956" s="4">
        <v>-77.283286110999995</v>
      </c>
      <c r="J956" s="4">
        <v>2500</v>
      </c>
      <c r="K956" s="6">
        <v>43468</v>
      </c>
      <c r="L956" s="6">
        <v>43501</v>
      </c>
      <c r="M956" s="6">
        <f t="shared" si="161"/>
        <v>43482</v>
      </c>
      <c r="N956" s="4">
        <f t="shared" si="163"/>
        <v>2019</v>
      </c>
      <c r="O956" s="4">
        <f t="shared" si="164"/>
        <v>1</v>
      </c>
      <c r="P956" s="7">
        <f t="shared" si="165"/>
        <v>33</v>
      </c>
      <c r="Q956" s="35">
        <v>58.724206149142546</v>
      </c>
      <c r="R956" s="36"/>
      <c r="S956" s="4" t="s">
        <v>844</v>
      </c>
      <c r="T956" s="10"/>
      <c r="U956" s="10"/>
      <c r="V956" s="10"/>
      <c r="W956" s="10"/>
      <c r="X956" s="10"/>
    </row>
    <row r="957" spans="1:24" s="11" customFormat="1" x14ac:dyDescent="0.3">
      <c r="A957" s="4" t="str">
        <f t="shared" si="166"/>
        <v>Pasto_20192</v>
      </c>
      <c r="B957" s="32" t="s">
        <v>1390</v>
      </c>
      <c r="C957" s="4" t="str">
        <f t="shared" si="162"/>
        <v>PAS_01_20192</v>
      </c>
      <c r="D957" s="4" t="s">
        <v>1330</v>
      </c>
      <c r="E957" s="34">
        <v>-38.9</v>
      </c>
      <c r="F957" s="34">
        <v>-6.57</v>
      </c>
      <c r="G957" s="14"/>
      <c r="H957" s="4">
        <v>1.2256527777999999</v>
      </c>
      <c r="I957" s="4">
        <v>-77.283286110999995</v>
      </c>
      <c r="J957" s="4">
        <v>2500</v>
      </c>
      <c r="K957" s="6">
        <v>43502</v>
      </c>
      <c r="L957" s="6">
        <v>43525</v>
      </c>
      <c r="M957" s="6">
        <f t="shared" si="161"/>
        <v>43516</v>
      </c>
      <c r="N957" s="4">
        <f t="shared" si="163"/>
        <v>2019</v>
      </c>
      <c r="O957" s="4">
        <f t="shared" si="164"/>
        <v>2</v>
      </c>
      <c r="P957" s="7">
        <f t="shared" si="165"/>
        <v>23</v>
      </c>
      <c r="Q957" s="35">
        <v>38.585154070367537</v>
      </c>
      <c r="R957" s="36"/>
      <c r="S957" s="4" t="s">
        <v>844</v>
      </c>
      <c r="T957" s="10"/>
      <c r="U957" s="10"/>
      <c r="V957" s="10"/>
      <c r="W957" s="10"/>
      <c r="X957" s="10"/>
    </row>
    <row r="958" spans="1:24" s="11" customFormat="1" x14ac:dyDescent="0.3">
      <c r="A958" s="4" t="str">
        <f t="shared" si="166"/>
        <v>Pasto_20193</v>
      </c>
      <c r="B958" s="32" t="s">
        <v>1391</v>
      </c>
      <c r="C958" s="4" t="str">
        <f t="shared" si="162"/>
        <v>PAS_01_20193</v>
      </c>
      <c r="D958" s="4" t="s">
        <v>1330</v>
      </c>
      <c r="E958" s="34">
        <v>-71.400000000000006</v>
      </c>
      <c r="F958" s="34">
        <v>-10.6</v>
      </c>
      <c r="G958" s="14"/>
      <c r="H958" s="4">
        <v>1.2256527777999999</v>
      </c>
      <c r="I958" s="4">
        <v>-77.283286110999995</v>
      </c>
      <c r="J958" s="4">
        <v>2500</v>
      </c>
      <c r="K958" s="6">
        <v>43526</v>
      </c>
      <c r="L958" s="6">
        <v>43557</v>
      </c>
      <c r="M958" s="6">
        <f t="shared" si="161"/>
        <v>43540</v>
      </c>
      <c r="N958" s="4">
        <f t="shared" si="163"/>
        <v>2019</v>
      </c>
      <c r="O958" s="4">
        <f t="shared" si="164"/>
        <v>3</v>
      </c>
      <c r="P958" s="7">
        <f t="shared" si="165"/>
        <v>31</v>
      </c>
      <c r="Q958" s="35">
        <v>112.75752976505028</v>
      </c>
      <c r="R958" s="36"/>
      <c r="S958" s="4" t="s">
        <v>844</v>
      </c>
      <c r="T958" s="10"/>
      <c r="U958" s="10"/>
      <c r="V958" s="10"/>
      <c r="W958" s="10"/>
      <c r="X958" s="10"/>
    </row>
    <row r="959" spans="1:24" s="11" customFormat="1" x14ac:dyDescent="0.3">
      <c r="A959" s="4" t="str">
        <f t="shared" si="166"/>
        <v>Pasto_20194</v>
      </c>
      <c r="B959" s="32" t="s">
        <v>1392</v>
      </c>
      <c r="C959" s="4" t="str">
        <f t="shared" si="162"/>
        <v>PAS_01_20194</v>
      </c>
      <c r="D959" s="4" t="s">
        <v>1330</v>
      </c>
      <c r="E959" s="34">
        <v>-97.9</v>
      </c>
      <c r="F959" s="34">
        <v>-13.57</v>
      </c>
      <c r="G959" s="14"/>
      <c r="H959" s="4">
        <v>1.2256527777999999</v>
      </c>
      <c r="I959" s="4">
        <v>-77.283286110999995</v>
      </c>
      <c r="J959" s="4">
        <v>2500</v>
      </c>
      <c r="K959" s="6">
        <v>43558</v>
      </c>
      <c r="L959" s="6">
        <v>43588</v>
      </c>
      <c r="M959" s="6">
        <f t="shared" si="161"/>
        <v>43572</v>
      </c>
      <c r="N959" s="4">
        <f t="shared" si="163"/>
        <v>2019</v>
      </c>
      <c r="O959" s="4">
        <f t="shared" si="164"/>
        <v>4</v>
      </c>
      <c r="P959" s="7">
        <f t="shared" si="165"/>
        <v>30</v>
      </c>
      <c r="Q959" s="35">
        <v>146.33437316083629</v>
      </c>
      <c r="R959" s="36"/>
      <c r="S959" s="4" t="s">
        <v>844</v>
      </c>
      <c r="T959" s="10"/>
      <c r="U959" s="10"/>
      <c r="V959" s="10"/>
      <c r="W959" s="10"/>
      <c r="X959" s="10"/>
    </row>
    <row r="960" spans="1:24" s="11" customFormat="1" x14ac:dyDescent="0.3">
      <c r="A960" s="4" t="str">
        <f t="shared" si="166"/>
        <v>Pasto_20195</v>
      </c>
      <c r="B960" s="32" t="s">
        <v>1393</v>
      </c>
      <c r="C960" s="4" t="str">
        <f t="shared" si="162"/>
        <v>PAS_01_20195</v>
      </c>
      <c r="D960" s="4" t="s">
        <v>1330</v>
      </c>
      <c r="E960" s="34">
        <v>-115.2</v>
      </c>
      <c r="F960" s="34">
        <v>-15.33</v>
      </c>
      <c r="G960" s="14"/>
      <c r="H960" s="4">
        <v>1.2256527777999999</v>
      </c>
      <c r="I960" s="4">
        <v>-77.283286110999995</v>
      </c>
      <c r="J960" s="4">
        <v>2500</v>
      </c>
      <c r="K960" s="6">
        <v>43589</v>
      </c>
      <c r="L960" s="6">
        <v>43622</v>
      </c>
      <c r="M960" s="6">
        <f t="shared" si="161"/>
        <v>43603</v>
      </c>
      <c r="N960" s="4">
        <f t="shared" si="163"/>
        <v>2019</v>
      </c>
      <c r="O960" s="4">
        <f t="shared" si="164"/>
        <v>5</v>
      </c>
      <c r="P960" s="7">
        <f t="shared" si="165"/>
        <v>33</v>
      </c>
      <c r="Q960" s="35">
        <v>122.20983441848584</v>
      </c>
      <c r="R960" s="36"/>
      <c r="S960" s="4" t="s">
        <v>844</v>
      </c>
      <c r="T960" s="10"/>
      <c r="U960" s="10"/>
      <c r="V960" s="10"/>
      <c r="W960" s="10"/>
      <c r="X960" s="10"/>
    </row>
    <row r="961" spans="1:24" s="11" customFormat="1" x14ac:dyDescent="0.3">
      <c r="A961" s="4" t="str">
        <f t="shared" si="166"/>
        <v>Pasto_20196</v>
      </c>
      <c r="B961" s="32" t="s">
        <v>1394</v>
      </c>
      <c r="C961" s="4" t="str">
        <f t="shared" si="162"/>
        <v>PAS_01_20196</v>
      </c>
      <c r="D961" s="4" t="s">
        <v>1330</v>
      </c>
      <c r="E961" s="34">
        <v>-59.9</v>
      </c>
      <c r="F961" s="34">
        <v>-7.74</v>
      </c>
      <c r="G961" s="14"/>
      <c r="H961" s="4">
        <v>1.2256527777999999</v>
      </c>
      <c r="I961" s="4">
        <v>-77.283286110999995</v>
      </c>
      <c r="J961" s="4">
        <v>2500</v>
      </c>
      <c r="K961" s="6">
        <v>43623</v>
      </c>
      <c r="L961" s="6">
        <v>43648</v>
      </c>
      <c r="M961" s="6">
        <f t="shared" si="161"/>
        <v>43637</v>
      </c>
      <c r="N961" s="4">
        <f t="shared" si="163"/>
        <v>2019</v>
      </c>
      <c r="O961" s="4">
        <f t="shared" si="164"/>
        <v>6</v>
      </c>
      <c r="P961" s="7">
        <f t="shared" si="165"/>
        <v>25</v>
      </c>
      <c r="Q961" s="35">
        <v>38.973121798680189</v>
      </c>
      <c r="R961" s="36"/>
      <c r="S961" s="4" t="s">
        <v>844</v>
      </c>
      <c r="T961" s="10"/>
      <c r="U961" s="10"/>
      <c r="V961" s="10"/>
      <c r="W961" s="10"/>
      <c r="X961" s="10"/>
    </row>
    <row r="962" spans="1:24" s="11" customFormat="1" x14ac:dyDescent="0.3">
      <c r="A962" s="4" t="str">
        <f t="shared" si="166"/>
        <v>Pasto_20197</v>
      </c>
      <c r="B962" s="32" t="s">
        <v>1395</v>
      </c>
      <c r="C962" s="4" t="str">
        <f t="shared" si="162"/>
        <v>PAS_01_20197</v>
      </c>
      <c r="D962" s="4" t="s">
        <v>1330</v>
      </c>
      <c r="E962" s="34">
        <v>-71.5</v>
      </c>
      <c r="F962" s="34">
        <v>-9.32</v>
      </c>
      <c r="G962" s="14"/>
      <c r="H962" s="4">
        <v>1.2256527777999999</v>
      </c>
      <c r="I962" s="4">
        <v>-77.283286110999995</v>
      </c>
      <c r="J962" s="4">
        <v>2500</v>
      </c>
      <c r="K962" s="6">
        <v>43649</v>
      </c>
      <c r="L962" s="6">
        <v>43678</v>
      </c>
      <c r="M962" s="6">
        <f t="shared" si="161"/>
        <v>43663</v>
      </c>
      <c r="N962" s="4">
        <f t="shared" si="163"/>
        <v>2019</v>
      </c>
      <c r="O962" s="4">
        <f t="shared" si="164"/>
        <v>7</v>
      </c>
      <c r="P962" s="7">
        <f t="shared" si="165"/>
        <v>29</v>
      </c>
      <c r="Q962" s="35">
        <v>34.211699678479441</v>
      </c>
      <c r="R962" s="36"/>
      <c r="S962" s="4" t="s">
        <v>844</v>
      </c>
      <c r="T962" s="10"/>
      <c r="U962" s="10"/>
      <c r="V962" s="10"/>
      <c r="W962" s="10"/>
      <c r="X962" s="10"/>
    </row>
    <row r="963" spans="1:24" s="11" customFormat="1" x14ac:dyDescent="0.3">
      <c r="A963" s="4" t="str">
        <f t="shared" si="166"/>
        <v>Pasto_20198</v>
      </c>
      <c r="B963" s="32" t="s">
        <v>1396</v>
      </c>
      <c r="C963" s="4" t="str">
        <f t="shared" si="162"/>
        <v>PAS_01_20198</v>
      </c>
      <c r="D963" s="4" t="s">
        <v>1330</v>
      </c>
      <c r="E963" s="34">
        <v>-8.4</v>
      </c>
      <c r="F963" s="34">
        <v>-1.27</v>
      </c>
      <c r="G963" s="14"/>
      <c r="H963" s="4">
        <v>1.2256527777999999</v>
      </c>
      <c r="I963" s="4">
        <v>-77.283286110999995</v>
      </c>
      <c r="J963" s="4">
        <v>2500</v>
      </c>
      <c r="K963" s="6">
        <v>43679</v>
      </c>
      <c r="L963" s="6">
        <v>43710</v>
      </c>
      <c r="M963" s="6">
        <f t="shared" si="161"/>
        <v>43693</v>
      </c>
      <c r="N963" s="4">
        <f t="shared" si="163"/>
        <v>2019</v>
      </c>
      <c r="O963" s="4">
        <f t="shared" si="164"/>
        <v>8</v>
      </c>
      <c r="P963" s="7">
        <f t="shared" si="165"/>
        <v>31</v>
      </c>
      <c r="Q963" s="35">
        <v>20.068512491809074</v>
      </c>
      <c r="R963" s="36"/>
      <c r="S963" s="4" t="s">
        <v>844</v>
      </c>
      <c r="T963" s="10"/>
      <c r="U963" s="10"/>
      <c r="V963" s="10"/>
      <c r="W963" s="10"/>
      <c r="X963" s="10"/>
    </row>
    <row r="964" spans="1:24" s="11" customFormat="1" x14ac:dyDescent="0.3">
      <c r="A964" s="4" t="str">
        <f t="shared" si="166"/>
        <v>Pasto_20199</v>
      </c>
      <c r="B964" s="32" t="s">
        <v>1397</v>
      </c>
      <c r="C964" s="4" t="str">
        <f t="shared" si="162"/>
        <v>PAS_01_20199</v>
      </c>
      <c r="D964" s="4" t="s">
        <v>1330</v>
      </c>
      <c r="E964" s="34">
        <v>-55.1</v>
      </c>
      <c r="F964" s="34">
        <v>-7.99</v>
      </c>
      <c r="G964" s="14"/>
      <c r="H964" s="4">
        <v>1.2256527777999999</v>
      </c>
      <c r="I964" s="4">
        <v>-77.283286110999995</v>
      </c>
      <c r="J964" s="4">
        <v>2500</v>
      </c>
      <c r="K964" s="6">
        <v>43711</v>
      </c>
      <c r="L964" s="6">
        <v>43739</v>
      </c>
      <c r="M964" s="6">
        <f t="shared" si="161"/>
        <v>43725</v>
      </c>
      <c r="N964" s="4">
        <f t="shared" si="163"/>
        <v>2019</v>
      </c>
      <c r="O964" s="4">
        <f t="shared" si="164"/>
        <v>9</v>
      </c>
      <c r="P964" s="7">
        <f t="shared" si="165"/>
        <v>28</v>
      </c>
      <c r="Q964" s="35">
        <v>33.859001743649756</v>
      </c>
      <c r="R964" s="36"/>
      <c r="S964" s="4" t="s">
        <v>844</v>
      </c>
      <c r="T964" s="10"/>
      <c r="U964" s="10"/>
      <c r="V964" s="10"/>
      <c r="W964" s="10"/>
      <c r="X964" s="10"/>
    </row>
    <row r="965" spans="1:24" s="11" customFormat="1" x14ac:dyDescent="0.3">
      <c r="A965" s="4" t="str">
        <f t="shared" si="166"/>
        <v>Pasto_201910</v>
      </c>
      <c r="B965" s="32" t="s">
        <v>1398</v>
      </c>
      <c r="C965" s="4" t="str">
        <f t="shared" si="162"/>
        <v>PAS_01_201910</v>
      </c>
      <c r="D965" s="4" t="s">
        <v>1330</v>
      </c>
      <c r="E965" s="34">
        <v>-70</v>
      </c>
      <c r="F965" s="34">
        <v>-10</v>
      </c>
      <c r="G965" s="14"/>
      <c r="H965" s="4">
        <v>1.2256527777999999</v>
      </c>
      <c r="I965" s="4">
        <v>-77.283286110999995</v>
      </c>
      <c r="J965" s="4">
        <v>2500</v>
      </c>
      <c r="K965" s="6">
        <v>43740</v>
      </c>
      <c r="L965" s="6">
        <v>43774</v>
      </c>
      <c r="M965" s="6">
        <f t="shared" si="161"/>
        <v>43754</v>
      </c>
      <c r="N965" s="4">
        <f t="shared" si="163"/>
        <v>2019</v>
      </c>
      <c r="O965" s="4">
        <f t="shared" si="164"/>
        <v>10</v>
      </c>
      <c r="P965" s="7">
        <f t="shared" si="165"/>
        <v>34</v>
      </c>
      <c r="Q965" s="35">
        <v>150.91944631362219</v>
      </c>
      <c r="R965" s="36"/>
      <c r="S965" s="4" t="s">
        <v>844</v>
      </c>
      <c r="T965" s="10"/>
      <c r="U965" s="10"/>
      <c r="V965" s="10"/>
      <c r="W965" s="10"/>
      <c r="X965" s="10"/>
    </row>
    <row r="966" spans="1:24" s="11" customFormat="1" x14ac:dyDescent="0.3">
      <c r="A966" s="4" t="str">
        <f t="shared" ref="A966:A997" si="167">D966&amp;"_"&amp;YEAR(M966)&amp;MONTH(M966)</f>
        <v>Pasto_201911</v>
      </c>
      <c r="B966" s="32" t="s">
        <v>1399</v>
      </c>
      <c r="C966" s="4" t="str">
        <f t="shared" si="162"/>
        <v>PAS_01_201911</v>
      </c>
      <c r="D966" s="4" t="s">
        <v>1330</v>
      </c>
      <c r="E966" s="34">
        <v>-86.1</v>
      </c>
      <c r="F966" s="34">
        <v>-12.24</v>
      </c>
      <c r="G966" s="14"/>
      <c r="H966" s="4">
        <v>1.2256527777999999</v>
      </c>
      <c r="I966" s="4">
        <v>-77.283286110999995</v>
      </c>
      <c r="J966" s="4">
        <v>2500</v>
      </c>
      <c r="K966" s="6">
        <v>43775</v>
      </c>
      <c r="L966" s="6">
        <v>43801</v>
      </c>
      <c r="M966" s="6">
        <f t="shared" ref="M966:M1029" si="168">K966+14</f>
        <v>43789</v>
      </c>
      <c r="N966" s="4">
        <f t="shared" si="163"/>
        <v>2019</v>
      </c>
      <c r="O966" s="4">
        <f t="shared" si="164"/>
        <v>11</v>
      </c>
      <c r="P966" s="7">
        <f t="shared" si="165"/>
        <v>26</v>
      </c>
      <c r="Q966" s="35">
        <v>158.36137273852856</v>
      </c>
      <c r="R966" s="36"/>
      <c r="S966" s="4" t="s">
        <v>844</v>
      </c>
      <c r="T966" s="10"/>
      <c r="U966" s="10"/>
      <c r="V966" s="10"/>
      <c r="W966" s="10"/>
      <c r="X966" s="10"/>
    </row>
    <row r="967" spans="1:24" s="11" customFormat="1" x14ac:dyDescent="0.3">
      <c r="A967" s="4" t="str">
        <f t="shared" si="167"/>
        <v>Pasto_201912</v>
      </c>
      <c r="B967" s="32" t="s">
        <v>1400</v>
      </c>
      <c r="C967" s="4" t="str">
        <f t="shared" ref="C967:C977" si="169">"PAS_01_"&amp;YEAR(M967)&amp;""&amp;MONTH(M967)</f>
        <v>PAS_01_201912</v>
      </c>
      <c r="D967" s="4" t="s">
        <v>1330</v>
      </c>
      <c r="E967" s="34">
        <v>-56.3</v>
      </c>
      <c r="F967" s="34">
        <v>-7.01</v>
      </c>
      <c r="G967" s="14"/>
      <c r="H967" s="4">
        <v>1.2256527777999999</v>
      </c>
      <c r="I967" s="4">
        <v>-77.283286110999995</v>
      </c>
      <c r="J967" s="4">
        <v>2500</v>
      </c>
      <c r="K967" s="6">
        <v>43802</v>
      </c>
      <c r="L967" s="6">
        <v>43832</v>
      </c>
      <c r="M967" s="6">
        <f t="shared" si="168"/>
        <v>43816</v>
      </c>
      <c r="N967" s="4">
        <f t="shared" ref="N967:N1030" si="170">YEAR(M967)</f>
        <v>2019</v>
      </c>
      <c r="O967" s="4">
        <f t="shared" ref="O967:O1030" si="171">(MONTH(M967))</f>
        <v>12</v>
      </c>
      <c r="P967" s="7">
        <f t="shared" ref="P967:P1030" si="172">L967-K967</f>
        <v>30</v>
      </c>
      <c r="Q967" s="35">
        <v>143.01901257343727</v>
      </c>
      <c r="R967" s="36"/>
      <c r="S967" s="4" t="s">
        <v>844</v>
      </c>
      <c r="T967" s="10"/>
      <c r="U967" s="10"/>
      <c r="V967" s="10"/>
      <c r="W967" s="10"/>
      <c r="X967" s="10"/>
    </row>
    <row r="968" spans="1:24" s="11" customFormat="1" x14ac:dyDescent="0.3">
      <c r="A968" s="4" t="str">
        <f t="shared" si="167"/>
        <v>Pasto_20201</v>
      </c>
      <c r="B968" s="32" t="s">
        <v>1401</v>
      </c>
      <c r="C968" s="4" t="str">
        <f t="shared" si="169"/>
        <v>PAS_01_20201</v>
      </c>
      <c r="D968" s="4" t="s">
        <v>1330</v>
      </c>
      <c r="E968" s="34">
        <v>-50.5</v>
      </c>
      <c r="F968" s="34">
        <v>-7.36</v>
      </c>
      <c r="G968" s="14"/>
      <c r="H968" s="4">
        <v>1.2256527777999999</v>
      </c>
      <c r="I968" s="4">
        <v>-77.283286110999995</v>
      </c>
      <c r="J968" s="4">
        <v>2500</v>
      </c>
      <c r="K968" s="6">
        <v>43833</v>
      </c>
      <c r="L968" s="6">
        <v>43864</v>
      </c>
      <c r="M968" s="6">
        <f t="shared" si="168"/>
        <v>43847</v>
      </c>
      <c r="N968" s="4">
        <f t="shared" si="170"/>
        <v>2020</v>
      </c>
      <c r="O968" s="4">
        <f t="shared" si="171"/>
        <v>1</v>
      </c>
      <c r="P968" s="7">
        <f t="shared" si="172"/>
        <v>31</v>
      </c>
      <c r="Q968" s="35">
        <v>70.363237998522152</v>
      </c>
      <c r="R968" s="36"/>
      <c r="S968" s="4" t="s">
        <v>844</v>
      </c>
      <c r="T968" s="10"/>
      <c r="U968" s="10"/>
      <c r="V968" s="10"/>
      <c r="W968" s="10"/>
      <c r="X968" s="10"/>
    </row>
    <row r="969" spans="1:24" s="11" customFormat="1" x14ac:dyDescent="0.3">
      <c r="A969" s="4" t="str">
        <f t="shared" si="167"/>
        <v>Pasto_20202</v>
      </c>
      <c r="B969" s="32" t="s">
        <v>1402</v>
      </c>
      <c r="C969" s="4" t="str">
        <f t="shared" si="169"/>
        <v>PAS_01_20202</v>
      </c>
      <c r="D969" s="4" t="s">
        <v>1330</v>
      </c>
      <c r="E969" s="34">
        <v>-30.3</v>
      </c>
      <c r="F969" s="34">
        <v>-5.16</v>
      </c>
      <c r="G969" s="14"/>
      <c r="H969" s="4">
        <v>1.2256527777999999</v>
      </c>
      <c r="I969" s="4">
        <v>-77.283286110999995</v>
      </c>
      <c r="J969" s="4">
        <v>2500</v>
      </c>
      <c r="K969" s="6">
        <v>43865</v>
      </c>
      <c r="L969" s="6">
        <v>43892</v>
      </c>
      <c r="M969" s="6">
        <f t="shared" si="168"/>
        <v>43879</v>
      </c>
      <c r="N969" s="4">
        <f t="shared" si="170"/>
        <v>2020</v>
      </c>
      <c r="O969" s="4">
        <f t="shared" si="171"/>
        <v>2</v>
      </c>
      <c r="P969" s="7">
        <f t="shared" si="172"/>
        <v>27</v>
      </c>
      <c r="Q969" s="35">
        <v>29.979324460523223</v>
      </c>
      <c r="R969" s="36"/>
      <c r="S969" s="4" t="s">
        <v>844</v>
      </c>
      <c r="T969" s="10"/>
      <c r="U969" s="10"/>
      <c r="V969" s="10"/>
      <c r="W969" s="10"/>
      <c r="X969" s="10"/>
    </row>
    <row r="970" spans="1:24" s="11" customFormat="1" x14ac:dyDescent="0.3">
      <c r="A970" s="4" t="str">
        <f t="shared" si="167"/>
        <v>Pasto_20203</v>
      </c>
      <c r="B970" s="32" t="s">
        <v>1403</v>
      </c>
      <c r="C970" s="4" t="str">
        <f t="shared" si="169"/>
        <v>PAS_01_20203</v>
      </c>
      <c r="D970" s="4" t="s">
        <v>1330</v>
      </c>
      <c r="E970" s="34">
        <v>-10.199999999999999</v>
      </c>
      <c r="F970" s="34">
        <v>-2.78</v>
      </c>
      <c r="G970" s="14"/>
      <c r="H970" s="4">
        <v>1.2256527777999999</v>
      </c>
      <c r="I970" s="4">
        <v>-77.283286110999995</v>
      </c>
      <c r="J970" s="4">
        <v>2500</v>
      </c>
      <c r="K970" s="6">
        <v>43893</v>
      </c>
      <c r="L970" s="6">
        <v>43922</v>
      </c>
      <c r="M970" s="6">
        <f t="shared" si="168"/>
        <v>43907</v>
      </c>
      <c r="N970" s="4">
        <f t="shared" si="170"/>
        <v>2020</v>
      </c>
      <c r="O970" s="4">
        <f t="shared" si="171"/>
        <v>3</v>
      </c>
      <c r="P970" s="7">
        <f t="shared" si="172"/>
        <v>29</v>
      </c>
      <c r="Q970" s="35">
        <v>27.334089949300584</v>
      </c>
      <c r="R970" s="36"/>
      <c r="S970" s="4" t="s">
        <v>844</v>
      </c>
      <c r="T970" s="10"/>
      <c r="U970" s="10"/>
      <c r="V970" s="10"/>
      <c r="W970" s="10"/>
      <c r="X970" s="10"/>
    </row>
    <row r="971" spans="1:24" s="11" customFormat="1" x14ac:dyDescent="0.3">
      <c r="A971" s="4" t="str">
        <f t="shared" si="167"/>
        <v>Pasto_20204</v>
      </c>
      <c r="B971" s="32" t="s">
        <v>1404</v>
      </c>
      <c r="C971" s="4" t="str">
        <f t="shared" si="169"/>
        <v>PAS_01_20204</v>
      </c>
      <c r="D971" s="4" t="s">
        <v>1330</v>
      </c>
      <c r="E971" s="34">
        <v>-87.4</v>
      </c>
      <c r="F971" s="34">
        <v>-12.01</v>
      </c>
      <c r="G971" s="14"/>
      <c r="H971" s="4">
        <v>1.2256527777999999</v>
      </c>
      <c r="I971" s="4">
        <v>-77.283286110999995</v>
      </c>
      <c r="J971" s="4">
        <v>2500</v>
      </c>
      <c r="K971" s="6">
        <v>43923</v>
      </c>
      <c r="L971" s="6">
        <v>43956</v>
      </c>
      <c r="M971" s="6">
        <f t="shared" si="168"/>
        <v>43937</v>
      </c>
      <c r="N971" s="4">
        <f t="shared" si="170"/>
        <v>2020</v>
      </c>
      <c r="O971" s="4">
        <f t="shared" si="171"/>
        <v>4</v>
      </c>
      <c r="P971" s="7">
        <f t="shared" si="172"/>
        <v>33</v>
      </c>
      <c r="Q971" s="35">
        <v>88.174483707421246</v>
      </c>
      <c r="R971" s="36"/>
      <c r="S971" s="4" t="s">
        <v>844</v>
      </c>
      <c r="T971" s="10"/>
      <c r="U971" s="10"/>
      <c r="V971" s="10"/>
      <c r="W971" s="10"/>
      <c r="X971" s="10"/>
    </row>
    <row r="972" spans="1:24" s="11" customFormat="1" x14ac:dyDescent="0.3">
      <c r="A972" s="4" t="str">
        <f t="shared" si="167"/>
        <v>Pasto_20205</v>
      </c>
      <c r="B972" s="32" t="s">
        <v>1405</v>
      </c>
      <c r="C972" s="4" t="str">
        <f t="shared" si="169"/>
        <v>PAS_01_20205</v>
      </c>
      <c r="D972" s="4" t="s">
        <v>1330</v>
      </c>
      <c r="E972" s="34">
        <v>-113.4</v>
      </c>
      <c r="F972" s="34">
        <v>-15.45</v>
      </c>
      <c r="G972" s="14"/>
      <c r="H972" s="4">
        <v>1.2256527777999999</v>
      </c>
      <c r="I972" s="4">
        <v>-77.283286110999995</v>
      </c>
      <c r="J972" s="4">
        <v>2500</v>
      </c>
      <c r="K972" s="6">
        <v>43957</v>
      </c>
      <c r="L972" s="6">
        <v>43984</v>
      </c>
      <c r="M972" s="6">
        <f t="shared" si="168"/>
        <v>43971</v>
      </c>
      <c r="N972" s="4">
        <f t="shared" si="170"/>
        <v>2020</v>
      </c>
      <c r="O972" s="4">
        <f t="shared" si="171"/>
        <v>5</v>
      </c>
      <c r="P972" s="7">
        <f t="shared" si="172"/>
        <v>27</v>
      </c>
      <c r="Q972" s="35">
        <v>152.18915887900906</v>
      </c>
      <c r="R972" s="36"/>
      <c r="S972" s="4" t="s">
        <v>844</v>
      </c>
      <c r="T972" s="10"/>
      <c r="U972" s="10"/>
      <c r="V972" s="10"/>
      <c r="W972" s="10"/>
      <c r="X972" s="10"/>
    </row>
    <row r="973" spans="1:24" s="11" customFormat="1" x14ac:dyDescent="0.3">
      <c r="A973" s="4" t="str">
        <f t="shared" si="167"/>
        <v>Pasto_20206</v>
      </c>
      <c r="B973" s="32" t="s">
        <v>1406</v>
      </c>
      <c r="C973" s="4" t="str">
        <f t="shared" si="169"/>
        <v>PAS_01_20206</v>
      </c>
      <c r="D973" s="4" t="s">
        <v>1330</v>
      </c>
      <c r="E973" s="34">
        <v>-101.3</v>
      </c>
      <c r="F973" s="34">
        <v>-13.58</v>
      </c>
      <c r="G973" s="14"/>
      <c r="H973" s="4">
        <v>1.2256527777999999</v>
      </c>
      <c r="I973" s="4">
        <v>-77.283286110999995</v>
      </c>
      <c r="J973" s="4">
        <v>2500</v>
      </c>
      <c r="K973" s="6">
        <v>43985</v>
      </c>
      <c r="L973" s="6">
        <v>44013</v>
      </c>
      <c r="M973" s="6">
        <f t="shared" si="168"/>
        <v>43999</v>
      </c>
      <c r="N973" s="4">
        <f t="shared" si="170"/>
        <v>2020</v>
      </c>
      <c r="O973" s="4">
        <f t="shared" si="171"/>
        <v>6</v>
      </c>
      <c r="P973" s="7">
        <f t="shared" si="172"/>
        <v>28</v>
      </c>
      <c r="Q973" s="35">
        <v>0.62074836530024557</v>
      </c>
      <c r="R973" s="36"/>
      <c r="S973" s="4" t="s">
        <v>844</v>
      </c>
      <c r="T973" s="10"/>
      <c r="U973" s="10"/>
      <c r="V973" s="10"/>
      <c r="W973" s="10"/>
      <c r="X973" s="10"/>
    </row>
    <row r="974" spans="1:24" s="11" customFormat="1" x14ac:dyDescent="0.3">
      <c r="A974" s="4" t="str">
        <f t="shared" si="167"/>
        <v>Pasto_20207</v>
      </c>
      <c r="B974" s="32" t="s">
        <v>1407</v>
      </c>
      <c r="C974" s="4" t="str">
        <f t="shared" si="169"/>
        <v>PAS_01_20207</v>
      </c>
      <c r="D974" s="4" t="s">
        <v>1330</v>
      </c>
      <c r="E974" s="34">
        <v>-96.1</v>
      </c>
      <c r="F974" s="34">
        <v>-13.25</v>
      </c>
      <c r="G974" s="14"/>
      <c r="H974" s="4">
        <v>1.2256527777999999</v>
      </c>
      <c r="I974" s="4">
        <v>-77.283286110999995</v>
      </c>
      <c r="J974" s="4">
        <v>2500</v>
      </c>
      <c r="K974" s="6">
        <v>44013</v>
      </c>
      <c r="L974" s="6">
        <v>44045</v>
      </c>
      <c r="M974" s="6">
        <f t="shared" si="168"/>
        <v>44027</v>
      </c>
      <c r="N974" s="4">
        <f t="shared" si="170"/>
        <v>2020</v>
      </c>
      <c r="O974" s="4">
        <f t="shared" si="171"/>
        <v>7</v>
      </c>
      <c r="P974" s="7">
        <f t="shared" si="172"/>
        <v>32</v>
      </c>
      <c r="Q974" s="35">
        <v>69.481493161447943</v>
      </c>
      <c r="R974" s="36"/>
      <c r="S974" s="4" t="s">
        <v>844</v>
      </c>
      <c r="T974" s="10"/>
      <c r="U974" s="10"/>
      <c r="V974" s="10"/>
      <c r="W974" s="10"/>
      <c r="X974" s="10"/>
    </row>
    <row r="975" spans="1:24" s="11" customFormat="1" x14ac:dyDescent="0.3">
      <c r="A975" s="4" t="str">
        <f t="shared" si="167"/>
        <v>Pasto_20208</v>
      </c>
      <c r="B975" s="32" t="s">
        <v>1408</v>
      </c>
      <c r="C975" s="4" t="str">
        <f t="shared" si="169"/>
        <v>PAS_01_20208</v>
      </c>
      <c r="D975" s="4" t="s">
        <v>1330</v>
      </c>
      <c r="E975" s="34">
        <v>-50.7</v>
      </c>
      <c r="F975" s="34">
        <v>-8.3000000000000007</v>
      </c>
      <c r="G975" s="14"/>
      <c r="H975" s="4">
        <v>1.2256527777999999</v>
      </c>
      <c r="I975" s="4">
        <v>-77.283286110999995</v>
      </c>
      <c r="J975" s="4">
        <v>2500</v>
      </c>
      <c r="K975" s="6">
        <v>44046</v>
      </c>
      <c r="L975" s="6">
        <v>44075</v>
      </c>
      <c r="M975" s="6">
        <f t="shared" si="168"/>
        <v>44060</v>
      </c>
      <c r="N975" s="4">
        <f t="shared" si="170"/>
        <v>2020</v>
      </c>
      <c r="O975" s="4">
        <f t="shared" si="171"/>
        <v>8</v>
      </c>
      <c r="P975" s="7">
        <f t="shared" si="172"/>
        <v>29</v>
      </c>
      <c r="Q975" s="35">
        <v>52.375643322208219</v>
      </c>
      <c r="R975" s="36"/>
      <c r="S975" s="4" t="s">
        <v>844</v>
      </c>
      <c r="T975" s="10"/>
      <c r="U975" s="10"/>
      <c r="V975" s="10"/>
      <c r="W975" s="10"/>
      <c r="X975" s="10"/>
    </row>
    <row r="976" spans="1:24" s="11" customFormat="1" x14ac:dyDescent="0.3">
      <c r="A976" s="4" t="str">
        <f t="shared" si="167"/>
        <v>Pasto_20209</v>
      </c>
      <c r="B976" s="32" t="s">
        <v>1409</v>
      </c>
      <c r="C976" s="4" t="str">
        <f t="shared" si="169"/>
        <v>PAS_01_20209</v>
      </c>
      <c r="D976" s="4" t="s">
        <v>1330</v>
      </c>
      <c r="E976" s="34">
        <v>-26.3</v>
      </c>
      <c r="F976" s="34">
        <v>-3.54</v>
      </c>
      <c r="G976" s="14"/>
      <c r="H976" s="4">
        <v>1.2256527777999999</v>
      </c>
      <c r="I976" s="4">
        <v>-77.283286110999995</v>
      </c>
      <c r="J976" s="4">
        <v>2500</v>
      </c>
      <c r="K976" s="6">
        <v>44076</v>
      </c>
      <c r="L976" s="6">
        <v>44105</v>
      </c>
      <c r="M976" s="6">
        <f t="shared" si="168"/>
        <v>44090</v>
      </c>
      <c r="N976" s="4">
        <f t="shared" si="170"/>
        <v>2020</v>
      </c>
      <c r="O976" s="4">
        <f t="shared" si="171"/>
        <v>9</v>
      </c>
      <c r="P976" s="7">
        <f t="shared" si="172"/>
        <v>29</v>
      </c>
      <c r="Q976" s="35">
        <v>10.757287012305392</v>
      </c>
      <c r="R976" s="36"/>
      <c r="S976" s="4" t="s">
        <v>844</v>
      </c>
      <c r="T976" s="10"/>
      <c r="U976" s="10"/>
      <c r="V976" s="10"/>
      <c r="W976" s="10"/>
      <c r="X976" s="10"/>
    </row>
    <row r="977" spans="1:24" s="11" customFormat="1" x14ac:dyDescent="0.3">
      <c r="A977" s="4" t="str">
        <f t="shared" si="167"/>
        <v>Pasto_202010</v>
      </c>
      <c r="B977" s="32" t="s">
        <v>1410</v>
      </c>
      <c r="C977" s="4" t="str">
        <f t="shared" si="169"/>
        <v>PAS_01_202010</v>
      </c>
      <c r="D977" s="4" t="s">
        <v>1330</v>
      </c>
      <c r="E977" s="34">
        <v>-57.4</v>
      </c>
      <c r="F977" s="34">
        <v>-8.26</v>
      </c>
      <c r="G977" s="14"/>
      <c r="H977" s="4">
        <v>1.2256527777999999</v>
      </c>
      <c r="I977" s="4">
        <v>-77.283286110999995</v>
      </c>
      <c r="J977" s="4">
        <v>2500</v>
      </c>
      <c r="K977" s="6">
        <v>44106</v>
      </c>
      <c r="L977" s="6">
        <v>44136</v>
      </c>
      <c r="M977" s="6">
        <f t="shared" si="168"/>
        <v>44120</v>
      </c>
      <c r="N977" s="4">
        <f t="shared" si="170"/>
        <v>2020</v>
      </c>
      <c r="O977" s="4">
        <f t="shared" si="171"/>
        <v>10</v>
      </c>
      <c r="P977" s="7">
        <f t="shared" si="172"/>
        <v>30</v>
      </c>
      <c r="Q977" s="35">
        <v>58.195159246898022</v>
      </c>
      <c r="R977" s="36"/>
      <c r="S977" s="4" t="s">
        <v>844</v>
      </c>
      <c r="T977" s="10"/>
      <c r="U977" s="10"/>
      <c r="V977" s="10"/>
      <c r="W977" s="10"/>
      <c r="X977" s="10"/>
    </row>
    <row r="978" spans="1:24" s="11" customFormat="1" x14ac:dyDescent="0.3">
      <c r="A978" s="4" t="str">
        <f t="shared" si="167"/>
        <v>Pasto_202011</v>
      </c>
      <c r="B978" s="32" t="s">
        <v>1411</v>
      </c>
      <c r="C978" s="4" t="str">
        <f>"PAS_01_"&amp;YEAR(M978)&amp;""&amp;MONTH(M978)</f>
        <v>PAS_01_202011</v>
      </c>
      <c r="D978" s="4" t="s">
        <v>1330</v>
      </c>
      <c r="E978" s="34">
        <v>-92.5</v>
      </c>
      <c r="F978" s="34">
        <v>-13.2</v>
      </c>
      <c r="G978" s="14"/>
      <c r="H978" s="4">
        <v>1.2256527777999999</v>
      </c>
      <c r="I978" s="4">
        <v>-77.283286110999995</v>
      </c>
      <c r="J978" s="4">
        <v>2500</v>
      </c>
      <c r="K978" s="6">
        <v>44137</v>
      </c>
      <c r="L978" s="6">
        <v>44168</v>
      </c>
      <c r="M978" s="6">
        <f t="shared" si="168"/>
        <v>44151</v>
      </c>
      <c r="N978" s="4">
        <f t="shared" si="170"/>
        <v>2020</v>
      </c>
      <c r="O978" s="4">
        <f t="shared" si="171"/>
        <v>11</v>
      </c>
      <c r="P978" s="7">
        <f t="shared" si="172"/>
        <v>31</v>
      </c>
      <c r="Q978" s="35">
        <v>129.44014208249439</v>
      </c>
      <c r="R978" s="36"/>
      <c r="S978" s="4" t="s">
        <v>844</v>
      </c>
      <c r="T978" s="10"/>
      <c r="U978" s="10"/>
      <c r="V978" s="10"/>
      <c r="W978" s="10"/>
      <c r="X978" s="10"/>
    </row>
    <row r="979" spans="1:24" s="11" customFormat="1" x14ac:dyDescent="0.3">
      <c r="A979" s="4" t="str">
        <f t="shared" si="167"/>
        <v>Pasto_202012</v>
      </c>
      <c r="B979" s="32" t="s">
        <v>1412</v>
      </c>
      <c r="C979" s="4" t="str">
        <f>"PAS_01_"&amp;YEAR(M979)&amp;""&amp;MONTH(M979)</f>
        <v>PAS_01_202012</v>
      </c>
      <c r="D979" s="4" t="s">
        <v>1330</v>
      </c>
      <c r="E979" s="34">
        <v>-56.3</v>
      </c>
      <c r="F979" s="34">
        <v>-8.52</v>
      </c>
      <c r="G979" s="14"/>
      <c r="H979" s="4">
        <v>1.2256527777999999</v>
      </c>
      <c r="I979" s="4">
        <v>-77.283286110999995</v>
      </c>
      <c r="J979" s="4">
        <v>2500</v>
      </c>
      <c r="K979" s="6">
        <v>44169</v>
      </c>
      <c r="L979" s="6">
        <v>44198</v>
      </c>
      <c r="M979" s="6">
        <f t="shared" si="168"/>
        <v>44183</v>
      </c>
      <c r="N979" s="4">
        <f t="shared" si="170"/>
        <v>2020</v>
      </c>
      <c r="O979" s="4">
        <f t="shared" si="171"/>
        <v>12</v>
      </c>
      <c r="P979" s="7">
        <f t="shared" si="172"/>
        <v>29</v>
      </c>
      <c r="Q979" s="35">
        <v>124.14967306004911</v>
      </c>
      <c r="R979" s="9" t="s">
        <v>1413</v>
      </c>
      <c r="S979" s="4" t="s">
        <v>844</v>
      </c>
      <c r="T979" s="10"/>
      <c r="U979" s="10"/>
      <c r="V979" s="10"/>
      <c r="W979" s="10"/>
      <c r="X979" s="10"/>
    </row>
    <row r="980" spans="1:24" s="11" customFormat="1" x14ac:dyDescent="0.3">
      <c r="A980" s="4" t="str">
        <f t="shared" si="167"/>
        <v>Pasto_20211</v>
      </c>
      <c r="B980" s="32" t="s">
        <v>1414</v>
      </c>
      <c r="C980" s="4" t="str">
        <f t="shared" ref="C980:C1001" si="173">"PAS_01_"&amp;YEAR(M980)&amp;""&amp;MONTH(M980)</f>
        <v>PAS_01_20211</v>
      </c>
      <c r="D980" s="4" t="s">
        <v>1330</v>
      </c>
      <c r="E980" s="34">
        <v>-58.8</v>
      </c>
      <c r="F980" s="34">
        <v>-8.6</v>
      </c>
      <c r="G980" s="14"/>
      <c r="H980" s="4">
        <v>1.2256527777999999</v>
      </c>
      <c r="I980" s="4">
        <v>-77.283286110999995</v>
      </c>
      <c r="J980" s="4">
        <v>2500</v>
      </c>
      <c r="K980" s="6">
        <f>L979+1</f>
        <v>44199</v>
      </c>
      <c r="L980" s="6">
        <v>44228</v>
      </c>
      <c r="M980" s="6">
        <f t="shared" si="168"/>
        <v>44213</v>
      </c>
      <c r="N980" s="4">
        <f t="shared" si="170"/>
        <v>2021</v>
      </c>
      <c r="O980" s="4">
        <f t="shared" si="171"/>
        <v>1</v>
      </c>
      <c r="P980" s="7">
        <f t="shared" si="172"/>
        <v>29</v>
      </c>
      <c r="Q980" s="35">
        <v>35.340333069934431</v>
      </c>
      <c r="R980" s="36"/>
      <c r="S980" s="4" t="s">
        <v>844</v>
      </c>
      <c r="T980" s="10"/>
      <c r="U980" s="10"/>
      <c r="V980" s="10"/>
      <c r="W980" s="10"/>
      <c r="X980" s="10"/>
    </row>
    <row r="981" spans="1:24" s="11" customFormat="1" x14ac:dyDescent="0.3">
      <c r="A981" s="4" t="str">
        <f t="shared" si="167"/>
        <v>Pasto_20212</v>
      </c>
      <c r="B981" s="32" t="s">
        <v>1415</v>
      </c>
      <c r="C981" s="4" t="str">
        <f t="shared" si="173"/>
        <v>PAS_01_20212</v>
      </c>
      <c r="D981" s="4" t="s">
        <v>1330</v>
      </c>
      <c r="E981" s="34">
        <v>-54.7</v>
      </c>
      <c r="F981" s="34">
        <v>-8.27</v>
      </c>
      <c r="G981" s="14"/>
      <c r="H981" s="4">
        <v>1.2256527777999999</v>
      </c>
      <c r="I981" s="4">
        <v>-77.283286110999995</v>
      </c>
      <c r="J981" s="4">
        <v>2500</v>
      </c>
      <c r="K981" s="6">
        <f t="shared" ref="K981:K1000" si="174">L980+1</f>
        <v>44229</v>
      </c>
      <c r="L981" s="6">
        <v>44259</v>
      </c>
      <c r="M981" s="6">
        <f t="shared" si="168"/>
        <v>44243</v>
      </c>
      <c r="N981" s="4">
        <f t="shared" si="170"/>
        <v>2021</v>
      </c>
      <c r="O981" s="4">
        <f t="shared" si="171"/>
        <v>2</v>
      </c>
      <c r="P981" s="7">
        <f t="shared" si="172"/>
        <v>30</v>
      </c>
      <c r="Q981" s="35">
        <v>51.317549517719165</v>
      </c>
      <c r="R981" s="36"/>
      <c r="S981" s="4" t="s">
        <v>844</v>
      </c>
      <c r="T981" s="10"/>
      <c r="U981" s="10"/>
      <c r="V981" s="10"/>
      <c r="W981" s="10"/>
      <c r="X981" s="10"/>
    </row>
    <row r="982" spans="1:24" s="11" customFormat="1" x14ac:dyDescent="0.3">
      <c r="A982" s="4" t="str">
        <f t="shared" si="167"/>
        <v>Pasto_20213</v>
      </c>
      <c r="B982" s="32" t="s">
        <v>1416</v>
      </c>
      <c r="C982" s="4" t="str">
        <f t="shared" si="173"/>
        <v>PAS_01_20213</v>
      </c>
      <c r="D982" s="4" t="s">
        <v>1330</v>
      </c>
      <c r="E982" s="34">
        <v>-131.1</v>
      </c>
      <c r="F982" s="34">
        <v>-17.61</v>
      </c>
      <c r="G982" s="14"/>
      <c r="H982" s="4">
        <v>1.2256527777999999</v>
      </c>
      <c r="I982" s="4">
        <v>-77.283286110999995</v>
      </c>
      <c r="J982" s="4">
        <v>2500</v>
      </c>
      <c r="K982" s="6">
        <f t="shared" si="174"/>
        <v>44260</v>
      </c>
      <c r="L982" s="6">
        <v>44287</v>
      </c>
      <c r="M982" s="6">
        <f t="shared" si="168"/>
        <v>44274</v>
      </c>
      <c r="N982" s="4">
        <f t="shared" si="170"/>
        <v>2021</v>
      </c>
      <c r="O982" s="4">
        <f t="shared" si="171"/>
        <v>3</v>
      </c>
      <c r="P982" s="7">
        <f t="shared" si="172"/>
        <v>27</v>
      </c>
      <c r="Q982" s="35">
        <v>91.701463055718094</v>
      </c>
      <c r="R982" s="36"/>
      <c r="S982" s="4" t="s">
        <v>844</v>
      </c>
      <c r="T982" s="10"/>
      <c r="U982" s="10"/>
      <c r="V982" s="10"/>
      <c r="W982" s="10"/>
      <c r="X982" s="10"/>
    </row>
    <row r="983" spans="1:24" s="11" customFormat="1" x14ac:dyDescent="0.3">
      <c r="A983" s="4" t="str">
        <f t="shared" si="167"/>
        <v>Pasto_20214</v>
      </c>
      <c r="B983" s="32" t="s">
        <v>1417</v>
      </c>
      <c r="C983" s="4" t="str">
        <f t="shared" si="173"/>
        <v>PAS_01_20214</v>
      </c>
      <c r="D983" s="4" t="s">
        <v>1330</v>
      </c>
      <c r="E983" s="34">
        <v>-126.1</v>
      </c>
      <c r="F983" s="34">
        <v>-15.36</v>
      </c>
      <c r="G983" s="14"/>
      <c r="H983" s="4">
        <v>1.2256527777999999</v>
      </c>
      <c r="I983" s="4">
        <v>-77.283286110999995</v>
      </c>
      <c r="J983" s="4">
        <v>2500</v>
      </c>
      <c r="K983" s="6">
        <f t="shared" si="174"/>
        <v>44288</v>
      </c>
      <c r="L983" s="6">
        <v>44318</v>
      </c>
      <c r="M983" s="6">
        <f t="shared" si="168"/>
        <v>44302</v>
      </c>
      <c r="N983" s="4">
        <f t="shared" si="170"/>
        <v>2021</v>
      </c>
      <c r="O983" s="4">
        <f t="shared" si="171"/>
        <v>4</v>
      </c>
      <c r="P983" s="7">
        <f t="shared" si="172"/>
        <v>30</v>
      </c>
      <c r="Q983" s="35">
        <v>41.089309407658298</v>
      </c>
      <c r="R983" s="36"/>
      <c r="S983" s="4" t="s">
        <v>844</v>
      </c>
      <c r="T983" s="10"/>
      <c r="U983" s="10"/>
      <c r="V983" s="10"/>
      <c r="W983" s="10"/>
      <c r="X983" s="10"/>
    </row>
    <row r="984" spans="1:24" s="11" customFormat="1" x14ac:dyDescent="0.3">
      <c r="A984" s="4" t="str">
        <f t="shared" si="167"/>
        <v>Pasto_20215</v>
      </c>
      <c r="B984" s="32" t="s">
        <v>1418</v>
      </c>
      <c r="C984" s="4" t="str">
        <f t="shared" si="173"/>
        <v>PAS_01_20215</v>
      </c>
      <c r="D984" s="4" t="s">
        <v>1330</v>
      </c>
      <c r="E984" s="34">
        <v>-121</v>
      </c>
      <c r="F984" s="34">
        <v>-16.02</v>
      </c>
      <c r="G984" s="14"/>
      <c r="H984" s="4">
        <v>1.2256527777999999</v>
      </c>
      <c r="I984" s="4">
        <v>-77.283286110999995</v>
      </c>
      <c r="J984" s="4">
        <v>2500</v>
      </c>
      <c r="K984" s="6">
        <f>L983+1</f>
        <v>44319</v>
      </c>
      <c r="L984" s="6">
        <v>44348</v>
      </c>
      <c r="M984" s="6">
        <f t="shared" si="168"/>
        <v>44333</v>
      </c>
      <c r="N984" s="4">
        <f t="shared" si="170"/>
        <v>2021</v>
      </c>
      <c r="O984" s="4">
        <f t="shared" si="171"/>
        <v>5</v>
      </c>
      <c r="P984" s="7">
        <f t="shared" si="172"/>
        <v>29</v>
      </c>
      <c r="Q984" s="35">
        <v>49.910284757748713</v>
      </c>
      <c r="R984" s="36"/>
      <c r="S984" s="4" t="s">
        <v>844</v>
      </c>
      <c r="T984" s="10"/>
      <c r="U984" s="10"/>
      <c r="V984" s="10"/>
      <c r="W984" s="10"/>
      <c r="X984" s="10"/>
    </row>
    <row r="985" spans="1:24" s="11" customFormat="1" x14ac:dyDescent="0.3">
      <c r="A985" s="4" t="str">
        <f t="shared" si="167"/>
        <v>Pasto_20216</v>
      </c>
      <c r="B985" s="32" t="s">
        <v>1419</v>
      </c>
      <c r="C985" s="4" t="str">
        <f t="shared" si="173"/>
        <v>PAS_01_20216</v>
      </c>
      <c r="D985" s="4" t="s">
        <v>1330</v>
      </c>
      <c r="E985" s="34">
        <v>-139.1</v>
      </c>
      <c r="F985" s="34">
        <v>-18.29</v>
      </c>
      <c r="G985" s="14"/>
      <c r="H985" s="4">
        <v>1.2256527777999999</v>
      </c>
      <c r="I985" s="4">
        <v>-77.283286110999995</v>
      </c>
      <c r="J985" s="4">
        <v>2500</v>
      </c>
      <c r="K985" s="6">
        <f t="shared" si="174"/>
        <v>44349</v>
      </c>
      <c r="L985" s="6">
        <v>44378</v>
      </c>
      <c r="M985" s="6">
        <f t="shared" si="168"/>
        <v>44363</v>
      </c>
      <c r="N985" s="4">
        <f t="shared" si="170"/>
        <v>2021</v>
      </c>
      <c r="O985" s="4">
        <f t="shared" si="171"/>
        <v>6</v>
      </c>
      <c r="P985" s="7">
        <f t="shared" si="172"/>
        <v>29</v>
      </c>
      <c r="Q985" s="35">
        <v>41.442007342487983</v>
      </c>
      <c r="R985" s="36"/>
      <c r="S985" s="4" t="s">
        <v>844</v>
      </c>
      <c r="T985" s="10"/>
      <c r="U985" s="10"/>
      <c r="V985" s="10"/>
      <c r="W985" s="10"/>
      <c r="X985" s="10"/>
    </row>
    <row r="986" spans="1:24" s="11" customFormat="1" x14ac:dyDescent="0.3">
      <c r="A986" s="4" t="str">
        <f t="shared" si="167"/>
        <v>Pasto_20217</v>
      </c>
      <c r="B986" s="32" t="s">
        <v>1420</v>
      </c>
      <c r="C986" s="4" t="str">
        <f t="shared" si="173"/>
        <v>PAS_01_20217</v>
      </c>
      <c r="D986" s="4" t="s">
        <v>1330</v>
      </c>
      <c r="E986" s="34">
        <v>-77.099999999999994</v>
      </c>
      <c r="F986" s="34">
        <v>-10.11</v>
      </c>
      <c r="G986" s="14"/>
      <c r="H986" s="4">
        <v>1.2256527777999999</v>
      </c>
      <c r="I986" s="4">
        <v>-77.283286110999995</v>
      </c>
      <c r="J986" s="4">
        <v>2500</v>
      </c>
      <c r="K986" s="6">
        <f t="shared" si="174"/>
        <v>44379</v>
      </c>
      <c r="L986" s="6">
        <v>44410</v>
      </c>
      <c r="M986" s="6">
        <f t="shared" si="168"/>
        <v>44393</v>
      </c>
      <c r="N986" s="4">
        <f t="shared" si="170"/>
        <v>2021</v>
      </c>
      <c r="O986" s="4">
        <f t="shared" si="171"/>
        <v>7</v>
      </c>
      <c r="P986" s="7">
        <f t="shared" si="172"/>
        <v>31</v>
      </c>
      <c r="Q986" s="37">
        <v>14.636964295431927</v>
      </c>
      <c r="R986" s="36"/>
      <c r="S986" s="4" t="s">
        <v>844</v>
      </c>
      <c r="T986" s="10"/>
      <c r="U986" s="10"/>
      <c r="V986" s="10"/>
      <c r="W986" s="10"/>
      <c r="X986" s="10"/>
    </row>
    <row r="987" spans="1:24" s="11" customFormat="1" x14ac:dyDescent="0.3">
      <c r="A987" s="4" t="str">
        <f t="shared" si="167"/>
        <v>Pasto_20218</v>
      </c>
      <c r="B987" s="32" t="s">
        <v>1421</v>
      </c>
      <c r="C987" s="4" t="str">
        <f t="shared" si="173"/>
        <v>PAS_01_20218</v>
      </c>
      <c r="D987" s="4" t="s">
        <v>1330</v>
      </c>
      <c r="E987" s="34">
        <v>-63</v>
      </c>
      <c r="F987" s="34">
        <v>-8.7799999999999994</v>
      </c>
      <c r="G987" s="14"/>
      <c r="H987" s="4">
        <v>1.2256527777999999</v>
      </c>
      <c r="I987" s="4">
        <v>-77.283286110999995</v>
      </c>
      <c r="J987" s="4">
        <v>2500</v>
      </c>
      <c r="K987" s="6">
        <f t="shared" si="174"/>
        <v>44411</v>
      </c>
      <c r="L987" s="6">
        <v>44440</v>
      </c>
      <c r="M987" s="6">
        <f t="shared" si="168"/>
        <v>44425</v>
      </c>
      <c r="N987" s="4">
        <f t="shared" si="170"/>
        <v>2021</v>
      </c>
      <c r="O987" s="4">
        <f t="shared" si="171"/>
        <v>8</v>
      </c>
      <c r="P987" s="7">
        <f t="shared" si="172"/>
        <v>29</v>
      </c>
      <c r="Q987" s="35">
        <v>20.280131252706884</v>
      </c>
      <c r="R987" s="36"/>
      <c r="S987" s="4" t="s">
        <v>844</v>
      </c>
      <c r="T987" s="10"/>
      <c r="U987" s="10"/>
      <c r="V987" s="10"/>
      <c r="W987" s="10"/>
      <c r="X987" s="10"/>
    </row>
    <row r="988" spans="1:24" s="11" customFormat="1" x14ac:dyDescent="0.3">
      <c r="A988" s="4" t="str">
        <f t="shared" si="167"/>
        <v>Pasto_20219</v>
      </c>
      <c r="B988" s="32" t="s">
        <v>1422</v>
      </c>
      <c r="C988" s="4" t="str">
        <f t="shared" si="173"/>
        <v>PAS_01_20219</v>
      </c>
      <c r="D988" s="4" t="s">
        <v>1330</v>
      </c>
      <c r="E988" s="34">
        <v>-68.099999999999994</v>
      </c>
      <c r="F988" s="34">
        <v>-9.15</v>
      </c>
      <c r="G988" s="14"/>
      <c r="H988" s="4">
        <v>1.2256527777999999</v>
      </c>
      <c r="I988" s="4">
        <v>-77.283286110999995</v>
      </c>
      <c r="J988" s="4">
        <v>2500</v>
      </c>
      <c r="K988" s="6">
        <f t="shared" si="174"/>
        <v>44441</v>
      </c>
      <c r="L988" s="6">
        <v>44470</v>
      </c>
      <c r="M988" s="6">
        <f t="shared" si="168"/>
        <v>44455</v>
      </c>
      <c r="N988" s="4">
        <f t="shared" si="170"/>
        <v>2021</v>
      </c>
      <c r="O988" s="4">
        <f t="shared" si="171"/>
        <v>9</v>
      </c>
      <c r="P988" s="7">
        <f t="shared" si="172"/>
        <v>29</v>
      </c>
      <c r="Q988" s="35">
        <v>8.8174483707421238</v>
      </c>
      <c r="R988" s="36"/>
      <c r="S988" s="4" t="s">
        <v>844</v>
      </c>
      <c r="T988" s="10"/>
      <c r="U988" s="10"/>
      <c r="V988" s="10"/>
      <c r="W988" s="10"/>
      <c r="X988" s="10"/>
    </row>
    <row r="989" spans="1:24" s="11" customFormat="1" x14ac:dyDescent="0.3">
      <c r="A989" s="4" t="str">
        <f t="shared" si="167"/>
        <v>Pasto_202110</v>
      </c>
      <c r="B989" s="32" t="s">
        <v>1423</v>
      </c>
      <c r="C989" s="4" t="str">
        <f t="shared" si="173"/>
        <v>PAS_01_202110</v>
      </c>
      <c r="D989" s="4" t="s">
        <v>1330</v>
      </c>
      <c r="E989" s="34">
        <v>-74.3</v>
      </c>
      <c r="F989" s="34">
        <v>-10.39</v>
      </c>
      <c r="G989" s="14"/>
      <c r="H989" s="4">
        <v>1.2256527777999999</v>
      </c>
      <c r="I989" s="4">
        <v>-77.283286110999995</v>
      </c>
      <c r="J989" s="4">
        <v>2500</v>
      </c>
      <c r="K989" s="6">
        <f t="shared" si="174"/>
        <v>44471</v>
      </c>
      <c r="L989" s="6">
        <v>44501</v>
      </c>
      <c r="M989" s="6">
        <f t="shared" si="168"/>
        <v>44485</v>
      </c>
      <c r="N989" s="4">
        <f t="shared" si="170"/>
        <v>2021</v>
      </c>
      <c r="O989" s="4">
        <f t="shared" si="171"/>
        <v>10</v>
      </c>
      <c r="P989" s="7">
        <f t="shared" si="172"/>
        <v>30</v>
      </c>
      <c r="Q989" s="35">
        <v>39.854866635754398</v>
      </c>
      <c r="R989" s="36"/>
      <c r="S989" s="4" t="s">
        <v>844</v>
      </c>
      <c r="T989" s="10"/>
      <c r="U989" s="10"/>
      <c r="V989" s="10"/>
      <c r="W989" s="10"/>
      <c r="X989" s="10"/>
    </row>
    <row r="990" spans="1:24" s="11" customFormat="1" x14ac:dyDescent="0.3">
      <c r="A990" s="4" t="str">
        <f t="shared" si="167"/>
        <v>Pasto_202111</v>
      </c>
      <c r="B990" s="32" t="s">
        <v>1424</v>
      </c>
      <c r="C990" s="4" t="str">
        <f t="shared" si="173"/>
        <v>PAS_01_202111</v>
      </c>
      <c r="D990" s="4" t="s">
        <v>1330</v>
      </c>
      <c r="E990" s="34">
        <v>-72.099999999999994</v>
      </c>
      <c r="F990" s="34">
        <v>-10.11</v>
      </c>
      <c r="G990" s="14"/>
      <c r="H990" s="4">
        <v>1.2256527777999999</v>
      </c>
      <c r="I990" s="4">
        <v>-77.283286110999995</v>
      </c>
      <c r="J990" s="4">
        <v>2500</v>
      </c>
      <c r="K990" s="6">
        <f>L989+1</f>
        <v>44502</v>
      </c>
      <c r="L990" s="6">
        <v>44531</v>
      </c>
      <c r="M990" s="6">
        <f t="shared" si="168"/>
        <v>44516</v>
      </c>
      <c r="N990" s="4">
        <f t="shared" si="170"/>
        <v>2021</v>
      </c>
      <c r="O990" s="4">
        <f t="shared" si="171"/>
        <v>11</v>
      </c>
      <c r="P990" s="7">
        <f t="shared" si="172"/>
        <v>29</v>
      </c>
      <c r="Q990" s="35">
        <v>91.454574501337305</v>
      </c>
      <c r="R990" s="36"/>
      <c r="S990" s="4" t="s">
        <v>844</v>
      </c>
      <c r="T990" s="10"/>
      <c r="U990" s="10"/>
      <c r="V990" s="10"/>
      <c r="W990" s="10"/>
      <c r="X990" s="10"/>
    </row>
    <row r="991" spans="1:24" s="11" customFormat="1" x14ac:dyDescent="0.3">
      <c r="A991" s="4" t="str">
        <f t="shared" si="167"/>
        <v>Pasto_202112</v>
      </c>
      <c r="B991" s="32" t="s">
        <v>1425</v>
      </c>
      <c r="C991" s="4" t="str">
        <f t="shared" si="173"/>
        <v>PAS_01_202112</v>
      </c>
      <c r="D991" s="4" t="s">
        <v>1330</v>
      </c>
      <c r="E991" s="34">
        <v>-47.9</v>
      </c>
      <c r="F991" s="34">
        <v>-6.91</v>
      </c>
      <c r="G991" s="14"/>
      <c r="H991" s="4">
        <v>1.2256527777999999</v>
      </c>
      <c r="I991" s="4">
        <v>-77.283286110999995</v>
      </c>
      <c r="J991" s="4">
        <v>2500</v>
      </c>
      <c r="K991" s="6">
        <f>L990+1</f>
        <v>44532</v>
      </c>
      <c r="L991" s="6">
        <v>44562</v>
      </c>
      <c r="M991" s="6">
        <f t="shared" si="168"/>
        <v>44546</v>
      </c>
      <c r="N991" s="4">
        <f t="shared" si="170"/>
        <v>2021</v>
      </c>
      <c r="O991" s="4">
        <f t="shared" si="171"/>
        <v>12</v>
      </c>
      <c r="P991" s="7">
        <f t="shared" si="172"/>
        <v>30</v>
      </c>
      <c r="Q991" s="35">
        <v>41.089309407658298</v>
      </c>
      <c r="R991" s="36"/>
      <c r="S991" s="4" t="s">
        <v>844</v>
      </c>
      <c r="T991" s="10"/>
      <c r="U991" s="10"/>
      <c r="V991" s="10"/>
      <c r="W991" s="10"/>
      <c r="X991" s="10"/>
    </row>
    <row r="992" spans="1:24" s="11" customFormat="1" x14ac:dyDescent="0.3">
      <c r="A992" s="4" t="str">
        <f t="shared" si="167"/>
        <v>Pasto_20221</v>
      </c>
      <c r="B992" s="32" t="s">
        <v>1426</v>
      </c>
      <c r="C992" s="4" t="str">
        <f t="shared" si="173"/>
        <v>PAS_01_20221</v>
      </c>
      <c r="D992" s="4" t="s">
        <v>1330</v>
      </c>
      <c r="E992" s="34">
        <v>-27</v>
      </c>
      <c r="F992" s="34">
        <v>-4.68</v>
      </c>
      <c r="G992" s="14"/>
      <c r="H992" s="4">
        <v>1.2256527777999999</v>
      </c>
      <c r="I992" s="4">
        <v>-77.283286110999995</v>
      </c>
      <c r="J992" s="4">
        <v>2500</v>
      </c>
      <c r="K992" s="6">
        <f t="shared" si="174"/>
        <v>44563</v>
      </c>
      <c r="L992" s="6">
        <v>44593</v>
      </c>
      <c r="M992" s="6">
        <f t="shared" si="168"/>
        <v>44577</v>
      </c>
      <c r="N992" s="4">
        <f t="shared" si="170"/>
        <v>2022</v>
      </c>
      <c r="O992" s="4">
        <f t="shared" si="171"/>
        <v>1</v>
      </c>
      <c r="P992" s="7">
        <f t="shared" si="172"/>
        <v>30</v>
      </c>
      <c r="Q992" s="35">
        <v>84.400615804743609</v>
      </c>
      <c r="R992" s="36"/>
      <c r="S992" s="4" t="s">
        <v>844</v>
      </c>
      <c r="T992" s="10"/>
      <c r="U992" s="10"/>
      <c r="V992" s="10"/>
      <c r="W992" s="10"/>
      <c r="X992" s="10"/>
    </row>
    <row r="993" spans="1:24" s="11" customFormat="1" x14ac:dyDescent="0.3">
      <c r="A993" s="4" t="str">
        <f t="shared" si="167"/>
        <v>Pasto_20222</v>
      </c>
      <c r="B993" s="32" t="s">
        <v>1427</v>
      </c>
      <c r="C993" s="4" t="str">
        <f t="shared" si="173"/>
        <v>PAS_01_20222</v>
      </c>
      <c r="D993" s="4" t="s">
        <v>1330</v>
      </c>
      <c r="E993" s="34">
        <v>-21.2</v>
      </c>
      <c r="F993" s="34">
        <v>-3.02</v>
      </c>
      <c r="G993" s="14"/>
      <c r="H993" s="4">
        <v>1.2256527777999999</v>
      </c>
      <c r="I993" s="4">
        <v>-77.283286110999995</v>
      </c>
      <c r="J993" s="4">
        <v>2500</v>
      </c>
      <c r="K993" s="6">
        <f t="shared" si="174"/>
        <v>44594</v>
      </c>
      <c r="L993" s="6">
        <v>44621</v>
      </c>
      <c r="M993" s="6">
        <f t="shared" si="168"/>
        <v>44608</v>
      </c>
      <c r="N993" s="4">
        <f t="shared" si="170"/>
        <v>2022</v>
      </c>
      <c r="O993" s="4">
        <f t="shared" si="171"/>
        <v>2</v>
      </c>
      <c r="P993" s="7">
        <f t="shared" si="172"/>
        <v>27</v>
      </c>
      <c r="Q993" s="35">
        <v>55.373575768260537</v>
      </c>
      <c r="R993" s="36"/>
      <c r="S993" s="4" t="s">
        <v>844</v>
      </c>
      <c r="T993" s="10"/>
      <c r="U993" s="10"/>
      <c r="V993" s="10"/>
      <c r="W993" s="10"/>
      <c r="X993" s="10"/>
    </row>
    <row r="994" spans="1:24" s="11" customFormat="1" x14ac:dyDescent="0.3">
      <c r="A994" s="4" t="str">
        <f t="shared" si="167"/>
        <v>Pasto_20223</v>
      </c>
      <c r="B994" s="32" t="s">
        <v>1428</v>
      </c>
      <c r="C994" s="4" t="str">
        <f t="shared" si="173"/>
        <v>PAS_01_20223</v>
      </c>
      <c r="D994" s="4" t="s">
        <v>1330</v>
      </c>
      <c r="E994" s="34">
        <v>-80.3</v>
      </c>
      <c r="F994" s="34">
        <v>-10.99</v>
      </c>
      <c r="G994" s="14"/>
      <c r="H994" s="4">
        <v>1.2256527777999999</v>
      </c>
      <c r="I994" s="4">
        <v>-77.283286110999995</v>
      </c>
      <c r="J994" s="4">
        <v>2500</v>
      </c>
      <c r="K994" s="6">
        <f t="shared" si="174"/>
        <v>44622</v>
      </c>
      <c r="L994" s="6">
        <v>44652</v>
      </c>
      <c r="M994" s="6">
        <f t="shared" si="168"/>
        <v>44636</v>
      </c>
      <c r="N994" s="4">
        <f t="shared" si="170"/>
        <v>2022</v>
      </c>
      <c r="O994" s="4">
        <f t="shared" si="171"/>
        <v>3</v>
      </c>
      <c r="P994" s="7">
        <f t="shared" si="172"/>
        <v>30</v>
      </c>
      <c r="Q994" s="35">
        <v>100.25233178024463</v>
      </c>
      <c r="R994" s="36"/>
      <c r="S994" s="4" t="s">
        <v>844</v>
      </c>
      <c r="T994" s="10"/>
      <c r="U994" s="10"/>
      <c r="V994" s="10"/>
      <c r="W994" s="10"/>
      <c r="X994" s="10"/>
    </row>
    <row r="995" spans="1:24" s="11" customFormat="1" x14ac:dyDescent="0.3">
      <c r="A995" s="4" t="str">
        <f t="shared" si="167"/>
        <v>Pasto_20224</v>
      </c>
      <c r="B995" s="32" t="s">
        <v>1429</v>
      </c>
      <c r="C995" s="4" t="str">
        <f t="shared" si="173"/>
        <v>PAS_01_20224</v>
      </c>
      <c r="D995" s="4" t="s">
        <v>1330</v>
      </c>
      <c r="E995" s="34">
        <v>-125</v>
      </c>
      <c r="F995" s="34">
        <v>-13.94</v>
      </c>
      <c r="G995" s="14"/>
      <c r="H995" s="4">
        <v>1.2256527777999999</v>
      </c>
      <c r="I995" s="4">
        <v>-77.283286110999995</v>
      </c>
      <c r="J995" s="4">
        <v>2500</v>
      </c>
      <c r="K995" s="6">
        <f t="shared" si="174"/>
        <v>44653</v>
      </c>
      <c r="L995" s="6">
        <v>44683</v>
      </c>
      <c r="M995" s="6">
        <f t="shared" si="168"/>
        <v>44667</v>
      </c>
      <c r="N995" s="4">
        <f t="shared" si="170"/>
        <v>2022</v>
      </c>
      <c r="O995" s="4">
        <f t="shared" si="171"/>
        <v>4</v>
      </c>
      <c r="P995" s="7">
        <f t="shared" si="172"/>
        <v>30</v>
      </c>
      <c r="Q995" s="35">
        <v>76.708752818612268</v>
      </c>
      <c r="R995" s="36"/>
      <c r="S995" s="4" t="s">
        <v>844</v>
      </c>
      <c r="T995" s="10"/>
      <c r="U995" s="10"/>
      <c r="V995" s="10"/>
      <c r="W995" s="10"/>
      <c r="X995" s="10"/>
    </row>
    <row r="996" spans="1:24" s="11" customFormat="1" x14ac:dyDescent="0.3">
      <c r="A996" s="4" t="str">
        <f t="shared" si="167"/>
        <v>Pasto_20225</v>
      </c>
      <c r="B996" s="32" t="s">
        <v>1430</v>
      </c>
      <c r="C996" s="4" t="str">
        <f t="shared" si="173"/>
        <v>PAS_01_20225</v>
      </c>
      <c r="D996" s="4" t="s">
        <v>1330</v>
      </c>
      <c r="E996" s="34">
        <v>-122.5</v>
      </c>
      <c r="F996" s="34">
        <v>-16.329999999999998</v>
      </c>
      <c r="G996" s="14"/>
      <c r="H996" s="4">
        <v>1.2256527777999999</v>
      </c>
      <c r="I996" s="4">
        <v>-77.283286110999995</v>
      </c>
      <c r="J996" s="4">
        <v>2500</v>
      </c>
      <c r="K996" s="6">
        <f t="shared" si="174"/>
        <v>44684</v>
      </c>
      <c r="L996" s="6">
        <v>44713</v>
      </c>
      <c r="M996" s="6">
        <f t="shared" si="168"/>
        <v>44698</v>
      </c>
      <c r="N996" s="4">
        <f t="shared" si="170"/>
        <v>2022</v>
      </c>
      <c r="O996" s="4">
        <f t="shared" si="171"/>
        <v>5</v>
      </c>
      <c r="P996" s="7">
        <f t="shared" si="172"/>
        <v>29</v>
      </c>
      <c r="Q996" s="35">
        <v>71.259497153902117</v>
      </c>
      <c r="R996" s="36"/>
      <c r="S996" s="4" t="s">
        <v>844</v>
      </c>
      <c r="T996" s="10"/>
      <c r="U996" s="10"/>
      <c r="V996" s="10"/>
      <c r="W996" s="10"/>
      <c r="X996" s="10"/>
    </row>
    <row r="997" spans="1:24" s="11" customFormat="1" x14ac:dyDescent="0.3">
      <c r="A997" s="4" t="str">
        <f t="shared" si="167"/>
        <v>Pasto_20226</v>
      </c>
      <c r="B997" s="32" t="s">
        <v>1431</v>
      </c>
      <c r="C997" s="4" t="str">
        <f t="shared" si="173"/>
        <v>PAS_01_20226</v>
      </c>
      <c r="D997" s="4" t="s">
        <v>1330</v>
      </c>
      <c r="E997" s="34">
        <v>-124.7</v>
      </c>
      <c r="F997" s="34">
        <v>-16</v>
      </c>
      <c r="G997" s="14"/>
      <c r="H997" s="4">
        <v>1.2256527777999999</v>
      </c>
      <c r="I997" s="4">
        <v>-77.283286110999995</v>
      </c>
      <c r="J997" s="4">
        <v>2500</v>
      </c>
      <c r="K997" s="6">
        <f t="shared" si="174"/>
        <v>44714</v>
      </c>
      <c r="L997" s="6">
        <v>44743</v>
      </c>
      <c r="M997" s="6">
        <f t="shared" si="168"/>
        <v>44728</v>
      </c>
      <c r="N997" s="4">
        <f t="shared" si="170"/>
        <v>2022</v>
      </c>
      <c r="O997" s="4">
        <f t="shared" si="171"/>
        <v>6</v>
      </c>
      <c r="P997" s="7">
        <f t="shared" si="172"/>
        <v>29</v>
      </c>
      <c r="Q997" s="35">
        <v>151.60108708232116</v>
      </c>
      <c r="R997" s="36"/>
      <c r="S997" s="4" t="s">
        <v>844</v>
      </c>
      <c r="T997" s="10"/>
      <c r="U997" s="10"/>
      <c r="V997" s="10"/>
      <c r="W997" s="10"/>
      <c r="X997" s="10"/>
    </row>
    <row r="998" spans="1:24" s="11" customFormat="1" x14ac:dyDescent="0.3">
      <c r="A998" s="4" t="str">
        <f t="shared" ref="A998:A1031" si="175">D998&amp;"_"&amp;YEAR(M998)&amp;MONTH(M998)</f>
        <v>Pasto_20227</v>
      </c>
      <c r="B998" s="32" t="s">
        <v>1432</v>
      </c>
      <c r="C998" s="4" t="str">
        <f t="shared" si="173"/>
        <v>PAS_01_20227</v>
      </c>
      <c r="D998" s="4" t="s">
        <v>1330</v>
      </c>
      <c r="E998" s="34">
        <v>-86.5</v>
      </c>
      <c r="F998" s="34">
        <v>-11.84</v>
      </c>
      <c r="G998" s="14"/>
      <c r="H998" s="4">
        <v>1.2256527777999999</v>
      </c>
      <c r="I998" s="4">
        <v>-77.283286110999995</v>
      </c>
      <c r="J998" s="4">
        <v>2500</v>
      </c>
      <c r="K998" s="6">
        <f t="shared" si="174"/>
        <v>44744</v>
      </c>
      <c r="L998" s="6">
        <v>44774</v>
      </c>
      <c r="M998" s="6">
        <f t="shared" si="168"/>
        <v>44758</v>
      </c>
      <c r="N998" s="4">
        <f t="shared" si="170"/>
        <v>2022</v>
      </c>
      <c r="O998" s="4">
        <f t="shared" si="171"/>
        <v>7</v>
      </c>
      <c r="P998" s="7">
        <f t="shared" si="172"/>
        <v>30</v>
      </c>
      <c r="Q998" s="35">
        <v>100.60164304080298</v>
      </c>
      <c r="R998" s="36"/>
      <c r="S998" s="4" t="s">
        <v>844</v>
      </c>
      <c r="T998" s="10"/>
      <c r="U998" s="10"/>
      <c r="V998" s="10"/>
      <c r="W998" s="10"/>
      <c r="X998" s="10"/>
    </row>
    <row r="999" spans="1:24" s="11" customFormat="1" x14ac:dyDescent="0.3">
      <c r="A999" s="4" t="str">
        <f t="shared" si="175"/>
        <v>Pasto_20228</v>
      </c>
      <c r="B999" s="32" t="s">
        <v>1433</v>
      </c>
      <c r="C999" s="4" t="str">
        <f t="shared" si="173"/>
        <v>PAS_01_20228</v>
      </c>
      <c r="D999" s="4" t="s">
        <v>1330</v>
      </c>
      <c r="E999" s="34">
        <v>-33.299999999999997</v>
      </c>
      <c r="F999" s="34">
        <v>-4.3600000000000003</v>
      </c>
      <c r="G999" s="14"/>
      <c r="H999" s="4">
        <v>1.2256527777999999</v>
      </c>
      <c r="I999" s="4">
        <v>-77.283286110999995</v>
      </c>
      <c r="J999" s="4">
        <v>2500</v>
      </c>
      <c r="K999" s="6">
        <f t="shared" si="174"/>
        <v>44775</v>
      </c>
      <c r="L999" s="6">
        <v>44805</v>
      </c>
      <c r="M999" s="6">
        <f t="shared" si="168"/>
        <v>44789</v>
      </c>
      <c r="N999" s="4">
        <f t="shared" si="170"/>
        <v>2022</v>
      </c>
      <c r="O999" s="4">
        <f t="shared" si="171"/>
        <v>8</v>
      </c>
      <c r="P999" s="7">
        <f t="shared" si="172"/>
        <v>30</v>
      </c>
      <c r="Q999" s="35">
        <v>15.719006725125466</v>
      </c>
      <c r="R999" s="36"/>
      <c r="S999" s="4" t="s">
        <v>844</v>
      </c>
      <c r="T999" s="10"/>
      <c r="U999" s="10"/>
      <c r="V999" s="10"/>
      <c r="W999" s="10"/>
      <c r="X999" s="10"/>
    </row>
    <row r="1000" spans="1:24" s="11" customFormat="1" x14ac:dyDescent="0.3">
      <c r="A1000" s="4" t="str">
        <f t="shared" si="175"/>
        <v>Pasto_20229</v>
      </c>
      <c r="B1000" s="32" t="s">
        <v>1434</v>
      </c>
      <c r="C1000" s="4" t="str">
        <f t="shared" si="173"/>
        <v>PAS_01_20229</v>
      </c>
      <c r="D1000" s="4" t="s">
        <v>1330</v>
      </c>
      <c r="E1000" s="34">
        <v>-49.4</v>
      </c>
      <c r="F1000" s="34">
        <v>-8</v>
      </c>
      <c r="G1000" s="14"/>
      <c r="H1000" s="4">
        <v>1.2256527777999999</v>
      </c>
      <c r="I1000" s="4">
        <v>-77.283286110999995</v>
      </c>
      <c r="J1000" s="4">
        <v>2500</v>
      </c>
      <c r="K1000" s="6">
        <f t="shared" si="174"/>
        <v>44806</v>
      </c>
      <c r="L1000" s="6">
        <v>44835</v>
      </c>
      <c r="M1000" s="6">
        <f t="shared" si="168"/>
        <v>44820</v>
      </c>
      <c r="N1000" s="4">
        <f t="shared" si="170"/>
        <v>2022</v>
      </c>
      <c r="O1000" s="4">
        <f t="shared" si="171"/>
        <v>9</v>
      </c>
      <c r="P1000" s="7">
        <f t="shared" si="172"/>
        <v>29</v>
      </c>
      <c r="Q1000" s="35">
        <v>103.74544438582808</v>
      </c>
      <c r="R1000" s="36"/>
      <c r="S1000" s="4" t="s">
        <v>844</v>
      </c>
      <c r="T1000" s="10"/>
      <c r="U1000" s="10"/>
      <c r="V1000" s="10"/>
      <c r="W1000" s="10"/>
      <c r="X1000" s="10"/>
    </row>
    <row r="1001" spans="1:24" s="11" customFormat="1" x14ac:dyDescent="0.3">
      <c r="A1001" s="4" t="str">
        <f t="shared" si="175"/>
        <v>Pasto_202210</v>
      </c>
      <c r="B1001" s="32" t="s">
        <v>1435</v>
      </c>
      <c r="C1001" s="4" t="str">
        <f t="shared" si="173"/>
        <v>PAS_01_202210</v>
      </c>
      <c r="D1001" s="4" t="s">
        <v>1330</v>
      </c>
      <c r="E1001" s="34">
        <v>-83.2</v>
      </c>
      <c r="F1001" s="34">
        <v>-11.87</v>
      </c>
      <c r="G1001" s="14"/>
      <c r="H1001" s="4">
        <v>1.2256527777999999</v>
      </c>
      <c r="I1001" s="4">
        <v>-77.283286110999995</v>
      </c>
      <c r="J1001" s="4">
        <v>2500</v>
      </c>
      <c r="K1001" s="6">
        <f>L1000+1</f>
        <v>44836</v>
      </c>
      <c r="L1001" s="6">
        <v>44866</v>
      </c>
      <c r="M1001" s="6">
        <f t="shared" si="168"/>
        <v>44850</v>
      </c>
      <c r="N1001" s="4">
        <f t="shared" si="170"/>
        <v>2022</v>
      </c>
      <c r="O1001" s="4">
        <f t="shared" si="171"/>
        <v>10</v>
      </c>
      <c r="P1001" s="7">
        <f t="shared" si="172"/>
        <v>30</v>
      </c>
      <c r="Q1001" s="35">
        <v>136.93001413887072</v>
      </c>
      <c r="R1001" s="36"/>
      <c r="S1001" s="4" t="s">
        <v>844</v>
      </c>
      <c r="T1001" s="10"/>
      <c r="U1001" s="10"/>
      <c r="V1001" s="10"/>
      <c r="W1001" s="10"/>
      <c r="X1001" s="10"/>
    </row>
    <row r="1002" spans="1:24" s="11" customFormat="1" x14ac:dyDescent="0.3">
      <c r="A1002" s="4" t="str">
        <f t="shared" si="175"/>
        <v>Pasto_202211</v>
      </c>
      <c r="B1002" s="32" t="s">
        <v>1436</v>
      </c>
      <c r="C1002" s="4" t="str">
        <f>"PAS_01_"&amp;YEAR(M1002)&amp;""&amp;MONTH(M1002)</f>
        <v>PAS_01_202211</v>
      </c>
      <c r="D1002" s="4" t="s">
        <v>1330</v>
      </c>
      <c r="E1002" s="34">
        <v>-73.8</v>
      </c>
      <c r="F1002" s="34">
        <v>-10.44</v>
      </c>
      <c r="G1002" s="14"/>
      <c r="H1002" s="4">
        <v>1.2256527777999999</v>
      </c>
      <c r="I1002" s="4">
        <v>-77.283286110999995</v>
      </c>
      <c r="J1002" s="4">
        <v>2500</v>
      </c>
      <c r="K1002" s="6">
        <f t="shared" ref="K1002:K1010" si="176">L1001+1</f>
        <v>44867</v>
      </c>
      <c r="L1002" s="6">
        <f>K1002+29</f>
        <v>44896</v>
      </c>
      <c r="M1002" s="6">
        <f t="shared" si="168"/>
        <v>44881</v>
      </c>
      <c r="N1002" s="4">
        <f t="shared" si="170"/>
        <v>2022</v>
      </c>
      <c r="O1002" s="4">
        <f t="shared" si="171"/>
        <v>11</v>
      </c>
      <c r="P1002" s="7">
        <f t="shared" si="172"/>
        <v>29</v>
      </c>
      <c r="Q1002" s="35">
        <v>92.218172787402736</v>
      </c>
      <c r="R1002" s="36"/>
      <c r="S1002" s="4" t="s">
        <v>844</v>
      </c>
      <c r="T1002" s="10"/>
      <c r="U1002" s="10"/>
      <c r="V1002" s="10"/>
      <c r="W1002" s="10"/>
      <c r="X1002" s="10"/>
    </row>
    <row r="1003" spans="1:24" s="11" customFormat="1" x14ac:dyDescent="0.3">
      <c r="A1003" s="4" t="str">
        <f t="shared" si="175"/>
        <v>Pasto_202212</v>
      </c>
      <c r="B1003" s="32" t="s">
        <v>1437</v>
      </c>
      <c r="C1003" s="4" t="str">
        <f>"PAS_01_"&amp;YEAR(M1003)&amp;""&amp;MONTH(M1003)</f>
        <v>PAS_01_202212</v>
      </c>
      <c r="D1003" s="4" t="s">
        <v>1330</v>
      </c>
      <c r="E1003" s="34">
        <v>-44.7</v>
      </c>
      <c r="F1003" s="34">
        <v>-6.83</v>
      </c>
      <c r="G1003" s="14"/>
      <c r="H1003" s="4">
        <v>1.2256527777999999</v>
      </c>
      <c r="I1003" s="4">
        <v>-77.283286110999995</v>
      </c>
      <c r="J1003" s="4">
        <v>2500</v>
      </c>
      <c r="K1003" s="6">
        <f t="shared" si="176"/>
        <v>44897</v>
      </c>
      <c r="L1003" s="6">
        <f>K1003+31</f>
        <v>44928</v>
      </c>
      <c r="M1003" s="6">
        <f t="shared" si="168"/>
        <v>44911</v>
      </c>
      <c r="N1003" s="4">
        <f t="shared" si="170"/>
        <v>2022</v>
      </c>
      <c r="O1003" s="4">
        <f t="shared" si="171"/>
        <v>12</v>
      </c>
      <c r="P1003" s="7">
        <f t="shared" si="172"/>
        <v>31</v>
      </c>
      <c r="Q1003" s="35">
        <v>54.073383134431602</v>
      </c>
      <c r="R1003" s="36"/>
      <c r="S1003" s="4" t="s">
        <v>844</v>
      </c>
      <c r="T1003" s="10"/>
      <c r="U1003" s="10"/>
      <c r="V1003" s="10"/>
      <c r="W1003" s="10"/>
      <c r="X1003" s="10"/>
    </row>
    <row r="1004" spans="1:24" s="11" customFormat="1" x14ac:dyDescent="0.3">
      <c r="A1004" s="4" t="str">
        <f t="shared" si="175"/>
        <v>Pasto_20231</v>
      </c>
      <c r="B1004" s="32" t="s">
        <v>1438</v>
      </c>
      <c r="C1004" s="4" t="str">
        <f>"PAS_01_"&amp;YEAR(M1004)&amp;""&amp;MONTH(M1004)</f>
        <v>PAS_01_20231</v>
      </c>
      <c r="D1004" s="4" t="s">
        <v>1330</v>
      </c>
      <c r="E1004" s="34">
        <v>-81.8</v>
      </c>
      <c r="F1004" s="34">
        <v>-10.37</v>
      </c>
      <c r="G1004" s="14"/>
      <c r="H1004" s="4">
        <v>1.2256527777999999</v>
      </c>
      <c r="I1004" s="4">
        <v>-77.283286110999995</v>
      </c>
      <c r="J1004" s="4">
        <v>2500</v>
      </c>
      <c r="K1004" s="6">
        <f t="shared" si="176"/>
        <v>44929</v>
      </c>
      <c r="L1004" s="6">
        <f>K1004+29</f>
        <v>44958</v>
      </c>
      <c r="M1004" s="6">
        <f t="shared" si="168"/>
        <v>44943</v>
      </c>
      <c r="N1004" s="4">
        <f t="shared" si="170"/>
        <v>2023</v>
      </c>
      <c r="O1004" s="4">
        <f t="shared" si="171"/>
        <v>1</v>
      </c>
      <c r="P1004" s="7">
        <f t="shared" si="172"/>
        <v>29</v>
      </c>
      <c r="Q1004" s="35">
        <v>125.75205380100373</v>
      </c>
      <c r="R1004" s="36"/>
      <c r="S1004" s="4" t="s">
        <v>844</v>
      </c>
      <c r="T1004" s="10"/>
      <c r="U1004" s="10"/>
      <c r="V1004" s="10"/>
      <c r="W1004" s="10"/>
      <c r="X1004" s="10"/>
    </row>
    <row r="1005" spans="1:24" s="11" customFormat="1" x14ac:dyDescent="0.3">
      <c r="A1005" s="4" t="str">
        <f t="shared" si="175"/>
        <v>Pasto_20232</v>
      </c>
      <c r="B1005" s="32" t="s">
        <v>1439</v>
      </c>
      <c r="C1005" s="4" t="str">
        <f>"PAS_01_"&amp;YEAR(M1005)&amp;""&amp;MONTH(M1005)</f>
        <v>PAS_01_20232</v>
      </c>
      <c r="D1005" s="4" t="s">
        <v>1330</v>
      </c>
      <c r="E1005" s="34">
        <v>-28</v>
      </c>
      <c r="F1005" s="34">
        <v>-4.7699999999999996</v>
      </c>
      <c r="G1005" s="14"/>
      <c r="H1005" s="4">
        <v>1.2256527777999999</v>
      </c>
      <c r="I1005" s="4">
        <v>-77.283286110999995</v>
      </c>
      <c r="J1005" s="4">
        <v>2500</v>
      </c>
      <c r="K1005" s="6">
        <f t="shared" si="176"/>
        <v>44959</v>
      </c>
      <c r="L1005" s="6">
        <f>K1005+27</f>
        <v>44986</v>
      </c>
      <c r="M1005" s="6">
        <f t="shared" si="168"/>
        <v>44973</v>
      </c>
      <c r="N1005" s="4">
        <f t="shared" si="170"/>
        <v>2023</v>
      </c>
      <c r="O1005" s="4">
        <f t="shared" si="171"/>
        <v>2</v>
      </c>
      <c r="P1005" s="7">
        <f t="shared" si="172"/>
        <v>27</v>
      </c>
      <c r="Q1005" s="35">
        <v>22.705231936292339</v>
      </c>
      <c r="R1005" s="36"/>
      <c r="S1005" s="4" t="s">
        <v>844</v>
      </c>
      <c r="T1005" s="10"/>
      <c r="U1005" s="10"/>
      <c r="V1005" s="10"/>
      <c r="W1005" s="10"/>
      <c r="X1005" s="10"/>
    </row>
    <row r="1006" spans="1:24" s="11" customFormat="1" x14ac:dyDescent="0.3">
      <c r="A1006" s="4" t="str">
        <f t="shared" si="175"/>
        <v>Pasto_20233</v>
      </c>
      <c r="B1006" s="32" t="s">
        <v>1440</v>
      </c>
      <c r="C1006" s="4" t="str">
        <f>"PAS_01_"&amp;YEAR(M1006)&amp;""&amp;MONTH(M1006)</f>
        <v>PAS_01_20233</v>
      </c>
      <c r="D1006" s="4" t="s">
        <v>1330</v>
      </c>
      <c r="E1006" s="34">
        <v>-131.5</v>
      </c>
      <c r="F1006" s="34">
        <v>-17.54</v>
      </c>
      <c r="G1006" s="14"/>
      <c r="H1006" s="4">
        <v>1.2256527777999999</v>
      </c>
      <c r="I1006" s="4">
        <v>-77.283286110999995</v>
      </c>
      <c r="J1006" s="4">
        <v>2500</v>
      </c>
      <c r="K1006" s="6">
        <f t="shared" si="176"/>
        <v>44987</v>
      </c>
      <c r="L1006" s="6">
        <f>K1006+30</f>
        <v>45017</v>
      </c>
      <c r="M1006" s="6">
        <f t="shared" si="168"/>
        <v>45001</v>
      </c>
      <c r="N1006" s="4">
        <f t="shared" si="170"/>
        <v>2023</v>
      </c>
      <c r="O1006" s="4">
        <f t="shared" si="171"/>
        <v>3</v>
      </c>
      <c r="P1006" s="7">
        <f t="shared" si="172"/>
        <v>30</v>
      </c>
      <c r="Q1006" s="35">
        <v>154.39557716678792</v>
      </c>
      <c r="R1006" s="36"/>
      <c r="S1006" s="4" t="s">
        <v>844</v>
      </c>
      <c r="T1006" s="10"/>
      <c r="U1006" s="10"/>
      <c r="V1006" s="10"/>
      <c r="W1006" s="10"/>
      <c r="X1006" s="10"/>
    </row>
    <row r="1007" spans="1:24" s="11" customFormat="1" x14ac:dyDescent="0.3">
      <c r="A1007" s="4" t="str">
        <f t="shared" si="175"/>
        <v>Pasto_20234</v>
      </c>
      <c r="B1007" s="32" t="s">
        <v>1441</v>
      </c>
      <c r="C1007" s="4" t="str">
        <f t="shared" ref="C1007:C1031" si="177">"PAS_01_"&amp;YEAR(M1007)&amp;""&amp;MONTH(M1007)</f>
        <v>PAS_01_20234</v>
      </c>
      <c r="D1007" s="4" t="s">
        <v>1330</v>
      </c>
      <c r="E1007" s="34">
        <v>-111.6</v>
      </c>
      <c r="F1007" s="34">
        <v>-15.17</v>
      </c>
      <c r="G1007" s="14"/>
      <c r="H1007" s="4">
        <v>1.2256527777999999</v>
      </c>
      <c r="I1007" s="4">
        <v>-77.283286110999995</v>
      </c>
      <c r="J1007" s="4">
        <v>2500</v>
      </c>
      <c r="K1007" s="6">
        <f t="shared" si="176"/>
        <v>45018</v>
      </c>
      <c r="L1007" s="6">
        <f>K1007+30</f>
        <v>45048</v>
      </c>
      <c r="M1007" s="6">
        <f t="shared" si="168"/>
        <v>45032</v>
      </c>
      <c r="N1007" s="4">
        <f t="shared" si="170"/>
        <v>2023</v>
      </c>
      <c r="O1007" s="4">
        <f t="shared" si="171"/>
        <v>4</v>
      </c>
      <c r="P1007" s="7">
        <f t="shared" si="172"/>
        <v>30</v>
      </c>
      <c r="Q1007" s="35">
        <v>100.25233178024463</v>
      </c>
      <c r="R1007" s="36"/>
      <c r="S1007" s="4"/>
      <c r="T1007" s="10"/>
      <c r="U1007" s="10"/>
      <c r="V1007" s="10"/>
      <c r="W1007" s="10"/>
      <c r="X1007" s="10"/>
    </row>
    <row r="1008" spans="1:24" s="11" customFormat="1" x14ac:dyDescent="0.3">
      <c r="A1008" s="4" t="str">
        <f t="shared" si="175"/>
        <v>Pasto_20235</v>
      </c>
      <c r="B1008" s="32" t="s">
        <v>1442</v>
      </c>
      <c r="C1008" s="4" t="str">
        <f t="shared" si="177"/>
        <v>PAS_01_20235</v>
      </c>
      <c r="D1008" s="4" t="s">
        <v>1330</v>
      </c>
      <c r="E1008" s="34">
        <v>-107.1</v>
      </c>
      <c r="F1008" s="34">
        <v>-13.34</v>
      </c>
      <c r="G1008" s="14"/>
      <c r="H1008" s="4">
        <v>1.2256527777999999</v>
      </c>
      <c r="I1008" s="4">
        <v>-77.283286110999995</v>
      </c>
      <c r="J1008" s="4">
        <v>2500</v>
      </c>
      <c r="K1008" s="6">
        <f t="shared" si="176"/>
        <v>45049</v>
      </c>
      <c r="L1008" s="6">
        <f>K1008+30</f>
        <v>45079</v>
      </c>
      <c r="M1008" s="6">
        <f t="shared" si="168"/>
        <v>45063</v>
      </c>
      <c r="N1008" s="4">
        <f t="shared" si="170"/>
        <v>2023</v>
      </c>
      <c r="O1008" s="4">
        <f t="shared" si="171"/>
        <v>5</v>
      </c>
      <c r="P1008" s="7">
        <f t="shared" si="172"/>
        <v>30</v>
      </c>
      <c r="Q1008" s="35">
        <v>90.820927745169357</v>
      </c>
      <c r="R1008" s="38" t="s">
        <v>1443</v>
      </c>
      <c r="S1008" s="4"/>
      <c r="T1008" s="10"/>
      <c r="U1008" s="10"/>
      <c r="V1008" s="10"/>
      <c r="W1008" s="10"/>
      <c r="X1008" s="10"/>
    </row>
    <row r="1009" spans="1:24" s="11" customFormat="1" x14ac:dyDescent="0.3">
      <c r="A1009" s="4" t="str">
        <f t="shared" si="175"/>
        <v>Pasto_20236</v>
      </c>
      <c r="B1009" s="32" t="s">
        <v>1444</v>
      </c>
      <c r="C1009" s="4" t="str">
        <f t="shared" si="177"/>
        <v>PAS_01_20236</v>
      </c>
      <c r="D1009" s="4" t="s">
        <v>1330</v>
      </c>
      <c r="E1009" s="34">
        <v>-46.2</v>
      </c>
      <c r="F1009" s="34">
        <v>-5.99</v>
      </c>
      <c r="G1009" s="14"/>
      <c r="H1009" s="4">
        <v>1.2256527777999999</v>
      </c>
      <c r="I1009" s="4">
        <v>-77.283286110999995</v>
      </c>
      <c r="J1009" s="4">
        <v>2500</v>
      </c>
      <c r="K1009" s="6">
        <f t="shared" si="176"/>
        <v>45080</v>
      </c>
      <c r="L1009" s="6">
        <f>K1009+28</f>
        <v>45108</v>
      </c>
      <c r="M1009" s="6">
        <f t="shared" si="168"/>
        <v>45094</v>
      </c>
      <c r="N1009" s="4">
        <f t="shared" si="170"/>
        <v>2023</v>
      </c>
      <c r="O1009" s="4">
        <f t="shared" si="171"/>
        <v>6</v>
      </c>
      <c r="P1009" s="7">
        <f t="shared" si="172"/>
        <v>28</v>
      </c>
      <c r="Q1009" s="35">
        <v>6.6369139506085304</v>
      </c>
      <c r="R1009" s="38"/>
      <c r="S1009" s="4"/>
      <c r="T1009" s="10"/>
      <c r="U1009" s="10"/>
      <c r="V1009" s="10"/>
      <c r="W1009" s="10"/>
      <c r="X1009" s="10"/>
    </row>
    <row r="1010" spans="1:24" s="11" customFormat="1" x14ac:dyDescent="0.3">
      <c r="A1010" s="4" t="str">
        <f t="shared" si="175"/>
        <v>Pasto_20237</v>
      </c>
      <c r="B1010" s="32" t="s">
        <v>1445</v>
      </c>
      <c r="C1010" s="4" t="str">
        <f t="shared" si="177"/>
        <v>PAS_01_20237</v>
      </c>
      <c r="D1010" s="4" t="s">
        <v>1330</v>
      </c>
      <c r="E1010" s="34">
        <v>-77.3</v>
      </c>
      <c r="F1010" s="34">
        <v>-11</v>
      </c>
      <c r="G1010" s="14"/>
      <c r="H1010" s="4">
        <v>1.2256527777999999</v>
      </c>
      <c r="I1010" s="4">
        <v>-77.283286110999995</v>
      </c>
      <c r="J1010" s="4">
        <v>2500</v>
      </c>
      <c r="K1010" s="6">
        <f t="shared" si="176"/>
        <v>45109</v>
      </c>
      <c r="L1010" s="6">
        <f>K1010+30</f>
        <v>45139</v>
      </c>
      <c r="M1010" s="6">
        <f t="shared" si="168"/>
        <v>45123</v>
      </c>
      <c r="N1010" s="4">
        <f t="shared" si="170"/>
        <v>2023</v>
      </c>
      <c r="O1010" s="4">
        <f t="shared" si="171"/>
        <v>7</v>
      </c>
      <c r="P1010" s="7">
        <f t="shared" si="172"/>
        <v>30</v>
      </c>
      <c r="Q1010" s="35">
        <v>64.273271942735235</v>
      </c>
      <c r="R1010" s="38"/>
      <c r="S1010" s="4"/>
      <c r="T1010" s="10"/>
      <c r="U1010" s="10"/>
      <c r="V1010" s="10"/>
      <c r="W1010" s="10"/>
      <c r="X1010" s="10"/>
    </row>
    <row r="1011" spans="1:24" s="11" customFormat="1" x14ac:dyDescent="0.3">
      <c r="A1011" s="4" t="str">
        <f t="shared" si="175"/>
        <v>Pasto_20238</v>
      </c>
      <c r="B1011" s="32" t="s">
        <v>1446</v>
      </c>
      <c r="C1011" s="4" t="str">
        <f t="shared" si="177"/>
        <v>PAS_01_20238</v>
      </c>
      <c r="D1011" s="4" t="s">
        <v>1330</v>
      </c>
      <c r="E1011" s="34">
        <v>-33</v>
      </c>
      <c r="F1011" s="34">
        <v>-5.38</v>
      </c>
      <c r="G1011" s="14"/>
      <c r="H1011" s="4">
        <v>1.2256527777999999</v>
      </c>
      <c r="I1011" s="4">
        <v>-77.283286110999995</v>
      </c>
      <c r="J1011" s="4">
        <v>2500</v>
      </c>
      <c r="K1011" s="6">
        <f>L1010+1</f>
        <v>45140</v>
      </c>
      <c r="L1011" s="6">
        <f>K1011+30</f>
        <v>45170</v>
      </c>
      <c r="M1011" s="6">
        <f t="shared" si="168"/>
        <v>45154</v>
      </c>
      <c r="N1011" s="4">
        <f t="shared" si="170"/>
        <v>2023</v>
      </c>
      <c r="O1011" s="4">
        <f t="shared" si="171"/>
        <v>8</v>
      </c>
      <c r="P1011" s="7">
        <f t="shared" si="172"/>
        <v>30</v>
      </c>
      <c r="Q1011" s="35">
        <v>25.499722020759087</v>
      </c>
      <c r="R1011" s="38" t="s">
        <v>1447</v>
      </c>
      <c r="S1011" s="4"/>
      <c r="T1011" s="10"/>
      <c r="U1011" s="10"/>
      <c r="V1011" s="10"/>
      <c r="W1011" s="10"/>
      <c r="X1011" s="10"/>
    </row>
    <row r="1012" spans="1:24" s="11" customFormat="1" x14ac:dyDescent="0.3">
      <c r="A1012" s="4" t="str">
        <f t="shared" si="175"/>
        <v>Pasto_20239</v>
      </c>
      <c r="B1012" s="32" t="s">
        <v>1448</v>
      </c>
      <c r="C1012" s="4" t="str">
        <f t="shared" si="177"/>
        <v>PAS_01_20239</v>
      </c>
      <c r="D1012" s="4" t="s">
        <v>1330</v>
      </c>
      <c r="E1012" s="34">
        <v>-26.3</v>
      </c>
      <c r="F1012" s="34">
        <v>-1.3</v>
      </c>
      <c r="G1012" s="14"/>
      <c r="H1012" s="4">
        <v>1.2256527777999999</v>
      </c>
      <c r="I1012" s="4">
        <v>-77.283286110999995</v>
      </c>
      <c r="J1012" s="4">
        <v>2500</v>
      </c>
      <c r="K1012" s="6">
        <f>L1011+1</f>
        <v>45171</v>
      </c>
      <c r="L1012" s="6">
        <f>K1012+30</f>
        <v>45201</v>
      </c>
      <c r="M1012" s="6">
        <f t="shared" si="168"/>
        <v>45185</v>
      </c>
      <c r="N1012" s="4">
        <f t="shared" si="170"/>
        <v>2023</v>
      </c>
      <c r="O1012" s="4">
        <f t="shared" si="171"/>
        <v>9</v>
      </c>
      <c r="P1012" s="7">
        <f t="shared" si="172"/>
        <v>30</v>
      </c>
      <c r="Q1012" s="35">
        <v>6.6369139506085304</v>
      </c>
      <c r="R1012" s="36"/>
      <c r="S1012" s="4"/>
      <c r="T1012" s="10"/>
      <c r="U1012" s="10"/>
      <c r="V1012" s="10"/>
      <c r="W1012" s="10"/>
      <c r="X1012" s="10"/>
    </row>
    <row r="1013" spans="1:24" s="11" customFormat="1" x14ac:dyDescent="0.3">
      <c r="A1013" s="4" t="str">
        <f t="shared" si="175"/>
        <v>Pasto_202310</v>
      </c>
      <c r="B1013" s="32" t="s">
        <v>1449</v>
      </c>
      <c r="C1013" s="4" t="str">
        <f t="shared" si="177"/>
        <v>PAS_01_202310</v>
      </c>
      <c r="D1013" s="4" t="s">
        <v>1330</v>
      </c>
      <c r="E1013" s="34">
        <v>-86.1</v>
      </c>
      <c r="F1013" s="34">
        <v>-12.12</v>
      </c>
      <c r="G1013" s="14"/>
      <c r="H1013" s="4">
        <v>1.2256527777999999</v>
      </c>
      <c r="I1013" s="4">
        <v>-77.283286110999995</v>
      </c>
      <c r="J1013" s="4">
        <v>2500</v>
      </c>
      <c r="K1013" s="6">
        <f>L1012+1</f>
        <v>45202</v>
      </c>
      <c r="L1013" s="6">
        <f>K1013+29</f>
        <v>45231</v>
      </c>
      <c r="M1013" s="6">
        <f t="shared" si="168"/>
        <v>45216</v>
      </c>
      <c r="N1013" s="4">
        <f t="shared" si="170"/>
        <v>2023</v>
      </c>
      <c r="O1013" s="4">
        <f t="shared" si="171"/>
        <v>10</v>
      </c>
      <c r="P1013" s="7">
        <f t="shared" si="172"/>
        <v>29</v>
      </c>
      <c r="Q1013" s="35">
        <v>46.109086393701368</v>
      </c>
      <c r="R1013" s="36"/>
      <c r="S1013" s="4"/>
      <c r="T1013" s="10"/>
      <c r="U1013" s="10"/>
      <c r="V1013" s="10"/>
      <c r="W1013" s="10"/>
      <c r="X1013" s="10"/>
    </row>
    <row r="1014" spans="1:24" s="11" customFormat="1" x14ac:dyDescent="0.3">
      <c r="A1014" s="4" t="str">
        <f t="shared" si="175"/>
        <v>Pasto_202311</v>
      </c>
      <c r="B1014" s="32" t="s">
        <v>1450</v>
      </c>
      <c r="C1014" s="4" t="str">
        <f t="shared" si="177"/>
        <v>PAS_01_202311</v>
      </c>
      <c r="D1014" s="4" t="s">
        <v>1330</v>
      </c>
      <c r="E1014" s="34">
        <v>-87.3</v>
      </c>
      <c r="F1014" s="34">
        <v>-12.37</v>
      </c>
      <c r="G1014" s="14"/>
      <c r="H1014" s="4">
        <v>1.2256527777999999</v>
      </c>
      <c r="I1014" s="4">
        <v>-77.283286110999995</v>
      </c>
      <c r="J1014" s="4">
        <v>2500</v>
      </c>
      <c r="K1014" s="6">
        <f>L1013+1</f>
        <v>45232</v>
      </c>
      <c r="L1014" s="6">
        <f>K1014+29</f>
        <v>45261</v>
      </c>
      <c r="M1014" s="6">
        <f t="shared" si="168"/>
        <v>45246</v>
      </c>
      <c r="N1014" s="4">
        <f t="shared" si="170"/>
        <v>2023</v>
      </c>
      <c r="O1014" s="4">
        <f t="shared" si="171"/>
        <v>11</v>
      </c>
      <c r="P1014" s="7">
        <f t="shared" si="172"/>
        <v>29</v>
      </c>
      <c r="Q1014" s="35">
        <v>98.505775477452914</v>
      </c>
      <c r="R1014" s="36"/>
      <c r="S1014" s="4"/>
      <c r="T1014" s="10"/>
      <c r="U1014" s="10"/>
      <c r="V1014" s="10"/>
      <c r="W1014" s="10"/>
      <c r="X1014" s="10"/>
    </row>
    <row r="1015" spans="1:24" s="11" customFormat="1" x14ac:dyDescent="0.3">
      <c r="A1015" s="4" t="str">
        <f t="shared" si="175"/>
        <v>Pasto_202312</v>
      </c>
      <c r="B1015" s="32" t="s">
        <v>1451</v>
      </c>
      <c r="C1015" s="4" t="str">
        <f t="shared" si="177"/>
        <v>PAS_01_202312</v>
      </c>
      <c r="D1015" s="4" t="s">
        <v>1330</v>
      </c>
      <c r="E1015" s="34">
        <v>-78.599999999999994</v>
      </c>
      <c r="F1015" s="34">
        <v>-10.99</v>
      </c>
      <c r="G1015" s="14"/>
      <c r="H1015" s="4">
        <v>1.2256527777999999</v>
      </c>
      <c r="I1015" s="4">
        <v>-77.283286110999995</v>
      </c>
      <c r="J1015" s="4">
        <v>2500</v>
      </c>
      <c r="K1015" s="6">
        <f t="shared" ref="K1015:K1031" si="178">L1014+1</f>
        <v>45262</v>
      </c>
      <c r="L1015" s="6">
        <f>K1015+30</f>
        <v>45292</v>
      </c>
      <c r="M1015" s="6">
        <f t="shared" si="168"/>
        <v>45276</v>
      </c>
      <c r="N1015" s="4">
        <f t="shared" si="170"/>
        <v>2023</v>
      </c>
      <c r="O1015" s="4">
        <f t="shared" si="171"/>
        <v>12</v>
      </c>
      <c r="P1015" s="7">
        <f t="shared" si="172"/>
        <v>30</v>
      </c>
      <c r="Q1015" s="35">
        <v>140.14367773600748</v>
      </c>
      <c r="R1015" s="36"/>
      <c r="S1015" s="4"/>
      <c r="T1015" s="10"/>
      <c r="U1015" s="10"/>
      <c r="V1015" s="10"/>
      <c r="W1015" s="10"/>
      <c r="X1015" s="10"/>
    </row>
    <row r="1016" spans="1:24" s="11" customFormat="1" x14ac:dyDescent="0.3">
      <c r="A1016" s="4" t="str">
        <f t="shared" si="175"/>
        <v>Pasto_20241</v>
      </c>
      <c r="B1016" s="32" t="s">
        <v>1452</v>
      </c>
      <c r="C1016" s="4" t="str">
        <f t="shared" si="177"/>
        <v>PAS_01_20241</v>
      </c>
      <c r="D1016" s="4" t="s">
        <v>1330</v>
      </c>
      <c r="E1016" s="34">
        <v>-25.6</v>
      </c>
      <c r="F1016" s="34">
        <v>-4.5</v>
      </c>
      <c r="G1016" s="14"/>
      <c r="H1016" s="4">
        <v>1.2256527777999999</v>
      </c>
      <c r="I1016" s="4">
        <v>-77.283286110999995</v>
      </c>
      <c r="J1016" s="4">
        <v>2500</v>
      </c>
      <c r="K1016" s="6">
        <f t="shared" si="178"/>
        <v>45293</v>
      </c>
      <c r="L1016" s="6">
        <f>K1016+30</f>
        <v>45323</v>
      </c>
      <c r="M1016" s="6">
        <f t="shared" si="168"/>
        <v>45307</v>
      </c>
      <c r="N1016" s="4">
        <f t="shared" si="170"/>
        <v>2024</v>
      </c>
      <c r="O1016" s="4">
        <f t="shared" si="171"/>
        <v>1</v>
      </c>
      <c r="P1016" s="7">
        <f t="shared" si="172"/>
        <v>30</v>
      </c>
      <c r="Q1016" s="35">
        <v>34.232503534717679</v>
      </c>
      <c r="R1016" s="36"/>
      <c r="S1016" s="4"/>
      <c r="T1016" s="10"/>
      <c r="U1016" s="10"/>
      <c r="V1016" s="10"/>
      <c r="W1016" s="10"/>
      <c r="X1016" s="10"/>
    </row>
    <row r="1017" spans="1:24" s="11" customFormat="1" x14ac:dyDescent="0.3">
      <c r="A1017" s="4" t="str">
        <f t="shared" si="175"/>
        <v>Pasto_20242</v>
      </c>
      <c r="B1017" s="32" t="s">
        <v>1453</v>
      </c>
      <c r="C1017" s="4" t="str">
        <f t="shared" si="177"/>
        <v>PAS_01_20242</v>
      </c>
      <c r="D1017" s="4" t="s">
        <v>1330</v>
      </c>
      <c r="E1017" s="34">
        <v>-64.2</v>
      </c>
      <c r="F1017" s="34">
        <v>-8.81</v>
      </c>
      <c r="G1017" s="14"/>
      <c r="H1017" s="4">
        <v>1.2256527777999999</v>
      </c>
      <c r="I1017" s="4">
        <v>-77.283286110999995</v>
      </c>
      <c r="J1017" s="4">
        <v>2500</v>
      </c>
      <c r="K1017" s="6">
        <f t="shared" si="178"/>
        <v>45324</v>
      </c>
      <c r="L1017" s="6">
        <f>K1017+28</f>
        <v>45352</v>
      </c>
      <c r="M1017" s="6">
        <f t="shared" si="168"/>
        <v>45338</v>
      </c>
      <c r="N1017" s="4">
        <f t="shared" si="170"/>
        <v>2024</v>
      </c>
      <c r="O1017" s="4">
        <f t="shared" si="171"/>
        <v>2</v>
      </c>
      <c r="P1017" s="7">
        <f t="shared" si="172"/>
        <v>28</v>
      </c>
      <c r="Q1017" s="35">
        <v>33.533881013600997</v>
      </c>
      <c r="R1017" s="36"/>
      <c r="S1017" s="4"/>
      <c r="T1017" s="10"/>
      <c r="U1017" s="10"/>
      <c r="V1017" s="10"/>
      <c r="W1017" s="10"/>
      <c r="X1017" s="10"/>
    </row>
    <row r="1018" spans="1:24" s="11" customFormat="1" x14ac:dyDescent="0.3">
      <c r="A1018" s="4" t="str">
        <f t="shared" si="175"/>
        <v>Pasto_20243</v>
      </c>
      <c r="B1018" s="32" t="s">
        <v>1454</v>
      </c>
      <c r="C1018" s="4" t="str">
        <f t="shared" si="177"/>
        <v>PAS_01_20243</v>
      </c>
      <c r="D1018" s="4" t="s">
        <v>1330</v>
      </c>
      <c r="E1018" s="34">
        <v>-26.5</v>
      </c>
      <c r="F1018" s="34">
        <v>-4.8</v>
      </c>
      <c r="G1018" s="14"/>
      <c r="H1018" s="4">
        <v>1.2256527777999999</v>
      </c>
      <c r="I1018" s="4">
        <v>-77.283286110999995</v>
      </c>
      <c r="J1018" s="4">
        <v>2500</v>
      </c>
      <c r="K1018" s="6">
        <f t="shared" si="178"/>
        <v>45353</v>
      </c>
      <c r="L1018" s="6">
        <f>K1018+29</f>
        <v>45382</v>
      </c>
      <c r="M1018" s="6">
        <f t="shared" si="168"/>
        <v>45367</v>
      </c>
      <c r="N1018" s="4">
        <f t="shared" si="170"/>
        <v>2024</v>
      </c>
      <c r="O1018" s="4">
        <f t="shared" si="171"/>
        <v>3</v>
      </c>
      <c r="P1018" s="7">
        <f t="shared" si="172"/>
        <v>29</v>
      </c>
      <c r="Q1018" s="35">
        <v>81.04021244953573</v>
      </c>
      <c r="R1018" s="36"/>
      <c r="S1018" s="4"/>
      <c r="T1018" s="10"/>
      <c r="U1018" s="10"/>
      <c r="V1018" s="10"/>
      <c r="W1018" s="10"/>
      <c r="X1018" s="10"/>
    </row>
    <row r="1019" spans="1:24" s="11" customFormat="1" x14ac:dyDescent="0.3">
      <c r="A1019" s="4" t="str">
        <f t="shared" si="175"/>
        <v>Pasto_20244</v>
      </c>
      <c r="B1019" s="32" t="s">
        <v>1455</v>
      </c>
      <c r="C1019" s="4" t="str">
        <f t="shared" si="177"/>
        <v>PAS_01_20244</v>
      </c>
      <c r="D1019" s="4" t="s">
        <v>1330</v>
      </c>
      <c r="E1019" s="34">
        <v>-121.1</v>
      </c>
      <c r="F1019" s="34">
        <v>-16.489999999999998</v>
      </c>
      <c r="G1019" s="14"/>
      <c r="H1019" s="4">
        <v>1.2256527777999999</v>
      </c>
      <c r="I1019" s="4">
        <v>-77.283286110999995</v>
      </c>
      <c r="J1019" s="4">
        <v>2500</v>
      </c>
      <c r="K1019" s="6">
        <f t="shared" si="178"/>
        <v>45383</v>
      </c>
      <c r="L1019" s="6">
        <f>K1019+29</f>
        <v>45412</v>
      </c>
      <c r="M1019" s="6">
        <f t="shared" si="168"/>
        <v>45397</v>
      </c>
      <c r="N1019" s="4">
        <f t="shared" si="170"/>
        <v>2024</v>
      </c>
      <c r="O1019" s="4">
        <f t="shared" si="171"/>
        <v>4</v>
      </c>
      <c r="P1019" s="7">
        <f t="shared" si="172"/>
        <v>29</v>
      </c>
      <c r="Q1019" s="35">
        <v>90.820927745169357</v>
      </c>
      <c r="R1019" s="36"/>
      <c r="S1019" s="4"/>
      <c r="T1019" s="10"/>
      <c r="U1019" s="10"/>
      <c r="V1019" s="10"/>
      <c r="W1019" s="10"/>
      <c r="X1019" s="10"/>
    </row>
    <row r="1020" spans="1:24" s="11" customFormat="1" x14ac:dyDescent="0.3">
      <c r="A1020" s="4" t="str">
        <f t="shared" si="175"/>
        <v>Pasto_20245</v>
      </c>
      <c r="B1020" s="32" t="s">
        <v>1456</v>
      </c>
      <c r="C1020" s="4" t="str">
        <f t="shared" si="177"/>
        <v>PAS_01_20245</v>
      </c>
      <c r="D1020" s="4" t="s">
        <v>1330</v>
      </c>
      <c r="E1020" s="34">
        <v>-116.3</v>
      </c>
      <c r="F1020" s="34">
        <v>-15.19</v>
      </c>
      <c r="G1020" s="14"/>
      <c r="H1020" s="4">
        <v>1.2256527777999999</v>
      </c>
      <c r="I1020" s="4">
        <v>-77.283286110999995</v>
      </c>
      <c r="J1020" s="4">
        <v>2500</v>
      </c>
      <c r="K1020" s="6">
        <f t="shared" si="178"/>
        <v>45413</v>
      </c>
      <c r="L1020" s="6">
        <f>K1020+30</f>
        <v>45443</v>
      </c>
      <c r="M1020" s="6">
        <f t="shared" si="168"/>
        <v>45427</v>
      </c>
      <c r="N1020" s="4">
        <f t="shared" si="170"/>
        <v>2024</v>
      </c>
      <c r="O1020" s="4">
        <f t="shared" si="171"/>
        <v>5</v>
      </c>
      <c r="P1020" s="7">
        <f t="shared" si="172"/>
        <v>30</v>
      </c>
      <c r="Q1020" s="35">
        <v>87.746988652255936</v>
      </c>
      <c r="R1020" s="36"/>
      <c r="S1020" s="4"/>
      <c r="T1020" s="10"/>
      <c r="U1020" s="10"/>
      <c r="V1020" s="10"/>
      <c r="W1020" s="10"/>
      <c r="X1020" s="10"/>
    </row>
    <row r="1021" spans="1:24" s="11" customFormat="1" x14ac:dyDescent="0.3">
      <c r="A1021" s="4" t="str">
        <f t="shared" si="175"/>
        <v>Pasto_20246</v>
      </c>
      <c r="B1021" s="32" t="s">
        <v>1457</v>
      </c>
      <c r="C1021" s="4" t="str">
        <f t="shared" si="177"/>
        <v>PAS_01_20246</v>
      </c>
      <c r="D1021" s="4" t="s">
        <v>1330</v>
      </c>
      <c r="E1021" s="34">
        <v>-90.9</v>
      </c>
      <c r="F1021" s="34">
        <v>-12.39</v>
      </c>
      <c r="G1021" s="14"/>
      <c r="H1021" s="4">
        <v>1.2256527777999999</v>
      </c>
      <c r="I1021" s="4">
        <v>-77.283286110999995</v>
      </c>
      <c r="J1021" s="4">
        <v>2500</v>
      </c>
      <c r="K1021" s="6">
        <f t="shared" si="178"/>
        <v>45444</v>
      </c>
      <c r="L1021" s="6">
        <f>K1021+30</f>
        <v>45474</v>
      </c>
      <c r="M1021" s="6">
        <f t="shared" si="168"/>
        <v>45458</v>
      </c>
      <c r="N1021" s="4">
        <f t="shared" si="170"/>
        <v>2024</v>
      </c>
      <c r="O1021" s="4">
        <f t="shared" si="171"/>
        <v>6</v>
      </c>
      <c r="P1021" s="7">
        <f t="shared" si="172"/>
        <v>30</v>
      </c>
      <c r="Q1021" s="35">
        <v>70.351287876450414</v>
      </c>
      <c r="R1021" s="36"/>
      <c r="S1021" s="4"/>
      <c r="T1021" s="10"/>
      <c r="U1021" s="10"/>
      <c r="V1021" s="10"/>
      <c r="W1021" s="10"/>
      <c r="X1021" s="10"/>
    </row>
    <row r="1022" spans="1:24" s="11" customFormat="1" x14ac:dyDescent="0.3">
      <c r="A1022" s="4" t="str">
        <f t="shared" si="175"/>
        <v>Pasto_20247</v>
      </c>
      <c r="B1022" s="32" t="s">
        <v>1458</v>
      </c>
      <c r="C1022" s="4" t="str">
        <f t="shared" si="177"/>
        <v>PAS_01_20247</v>
      </c>
      <c r="D1022" s="4" t="s">
        <v>1330</v>
      </c>
      <c r="E1022" s="34">
        <v>-49</v>
      </c>
      <c r="F1022" s="34">
        <v>-7.32</v>
      </c>
      <c r="G1022" s="14"/>
      <c r="H1022" s="4">
        <v>1.2256527777999999</v>
      </c>
      <c r="I1022" s="4">
        <v>-77.283286110999995</v>
      </c>
      <c r="J1022" s="4">
        <v>2500</v>
      </c>
      <c r="K1022" s="6">
        <f t="shared" si="178"/>
        <v>45475</v>
      </c>
      <c r="L1022" s="6">
        <f>K1022+30</f>
        <v>45505</v>
      </c>
      <c r="M1022" s="6">
        <f t="shared" si="168"/>
        <v>45489</v>
      </c>
      <c r="N1022" s="4">
        <f t="shared" si="170"/>
        <v>2024</v>
      </c>
      <c r="O1022" s="4">
        <f t="shared" si="171"/>
        <v>7</v>
      </c>
      <c r="P1022" s="7">
        <f t="shared" si="172"/>
        <v>30</v>
      </c>
      <c r="Q1022" s="35">
        <v>19.212119330708902</v>
      </c>
      <c r="R1022" s="36"/>
      <c r="S1022" s="4"/>
      <c r="T1022" s="10"/>
      <c r="U1022" s="10"/>
      <c r="V1022" s="10"/>
      <c r="W1022" s="10"/>
      <c r="X1022" s="10"/>
    </row>
    <row r="1023" spans="1:24" s="11" customFormat="1" x14ac:dyDescent="0.3">
      <c r="A1023" s="4" t="str">
        <f t="shared" si="175"/>
        <v>Pasto_20248</v>
      </c>
      <c r="B1023" s="32" t="s">
        <v>1459</v>
      </c>
      <c r="C1023" s="4" t="str">
        <f t="shared" si="177"/>
        <v>PAS_01_20248</v>
      </c>
      <c r="D1023" s="4" t="s">
        <v>1330</v>
      </c>
      <c r="E1023" s="34">
        <v>-23.9</v>
      </c>
      <c r="F1023" s="34">
        <v>-2.96</v>
      </c>
      <c r="G1023" s="14"/>
      <c r="H1023" s="4">
        <v>1.2256527777999999</v>
      </c>
      <c r="I1023" s="4">
        <v>-77.283286110999995</v>
      </c>
      <c r="J1023" s="4">
        <v>2500</v>
      </c>
      <c r="K1023" s="6">
        <f t="shared" si="178"/>
        <v>45506</v>
      </c>
      <c r="L1023" s="6">
        <f>K1023+30</f>
        <v>45536</v>
      </c>
      <c r="M1023" s="6">
        <f t="shared" si="168"/>
        <v>45520</v>
      </c>
      <c r="N1023" s="4">
        <f t="shared" si="170"/>
        <v>2024</v>
      </c>
      <c r="O1023" s="4">
        <f t="shared" si="171"/>
        <v>8</v>
      </c>
      <c r="P1023" s="7">
        <f t="shared" si="172"/>
        <v>30</v>
      </c>
      <c r="Q1023" s="35">
        <v>14.321761682892092</v>
      </c>
      <c r="R1023" s="36"/>
      <c r="S1023" s="4"/>
      <c r="T1023" s="10"/>
      <c r="U1023" s="10"/>
      <c r="V1023" s="10"/>
      <c r="W1023" s="10"/>
      <c r="X1023" s="10"/>
    </row>
    <row r="1024" spans="1:24" s="11" customFormat="1" x14ac:dyDescent="0.3">
      <c r="A1024" s="4" t="str">
        <f t="shared" si="175"/>
        <v>Pasto_20249</v>
      </c>
      <c r="B1024" s="33" t="s">
        <v>881</v>
      </c>
      <c r="C1024" s="4" t="str">
        <f t="shared" si="177"/>
        <v>PAS_01_20249</v>
      </c>
      <c r="D1024" s="4" t="s">
        <v>1330</v>
      </c>
      <c r="E1024" s="34"/>
      <c r="F1024" s="34"/>
      <c r="G1024" s="14"/>
      <c r="H1024" s="4">
        <v>1.2256527777999999</v>
      </c>
      <c r="I1024" s="4">
        <v>-77.283286110999995</v>
      </c>
      <c r="J1024" s="4">
        <v>2500</v>
      </c>
      <c r="K1024" s="6">
        <f t="shared" si="178"/>
        <v>45537</v>
      </c>
      <c r="L1024" s="6">
        <f>K1024+28</f>
        <v>45565</v>
      </c>
      <c r="M1024" s="6">
        <f t="shared" si="168"/>
        <v>45551</v>
      </c>
      <c r="N1024" s="4">
        <f t="shared" si="170"/>
        <v>2024</v>
      </c>
      <c r="O1024" s="4">
        <f t="shared" si="171"/>
        <v>9</v>
      </c>
      <c r="P1024" s="7">
        <f t="shared" si="172"/>
        <v>28</v>
      </c>
      <c r="Q1024" s="35" t="s">
        <v>881</v>
      </c>
      <c r="R1024" s="9" t="s">
        <v>1257</v>
      </c>
      <c r="S1024" s="4"/>
      <c r="T1024" s="10"/>
      <c r="U1024" s="10"/>
      <c r="V1024" s="10"/>
      <c r="W1024" s="10"/>
      <c r="X1024" s="10"/>
    </row>
    <row r="1025" spans="1:24" s="11" customFormat="1" x14ac:dyDescent="0.3">
      <c r="A1025" s="4" t="str">
        <f t="shared" si="175"/>
        <v>Pasto_202410</v>
      </c>
      <c r="B1025" s="32" t="s">
        <v>1460</v>
      </c>
      <c r="C1025" s="4" t="str">
        <f t="shared" si="177"/>
        <v>PAS_01_202410</v>
      </c>
      <c r="D1025" s="4" t="s">
        <v>1330</v>
      </c>
      <c r="E1025" s="34">
        <v>-58.7</v>
      </c>
      <c r="F1025" s="34">
        <v>-8.7100000000000009</v>
      </c>
      <c r="G1025" s="14"/>
      <c r="H1025" s="4">
        <v>1.2256527777999999</v>
      </c>
      <c r="I1025" s="4">
        <v>-77.283286110999995</v>
      </c>
      <c r="J1025" s="4">
        <v>2500</v>
      </c>
      <c r="K1025" s="6">
        <f t="shared" si="178"/>
        <v>45566</v>
      </c>
      <c r="L1025" s="6">
        <f>K1025+31</f>
        <v>45597</v>
      </c>
      <c r="M1025" s="6">
        <f t="shared" si="168"/>
        <v>45580</v>
      </c>
      <c r="N1025" s="4">
        <f t="shared" si="170"/>
        <v>2024</v>
      </c>
      <c r="O1025" s="4">
        <f t="shared" si="171"/>
        <v>10</v>
      </c>
      <c r="P1025" s="7">
        <f t="shared" si="172"/>
        <v>31</v>
      </c>
      <c r="Q1025" s="35">
        <v>52.396689083751554</v>
      </c>
      <c r="R1025" s="36"/>
      <c r="S1025" s="4"/>
      <c r="T1025" s="10"/>
      <c r="U1025" s="10"/>
      <c r="V1025" s="10"/>
      <c r="W1025" s="10"/>
      <c r="X1025" s="10"/>
    </row>
    <row r="1026" spans="1:24" s="11" customFormat="1" x14ac:dyDescent="0.3">
      <c r="A1026" s="4" t="str">
        <f t="shared" si="175"/>
        <v>Pasto_202411</v>
      </c>
      <c r="B1026" s="32" t="s">
        <v>1461</v>
      </c>
      <c r="C1026" s="4" t="str">
        <f t="shared" si="177"/>
        <v>PAS_01_202411</v>
      </c>
      <c r="D1026" s="4" t="s">
        <v>1330</v>
      </c>
      <c r="E1026" s="34">
        <v>-61</v>
      </c>
      <c r="F1026" s="34">
        <v>-9.5399999999999991</v>
      </c>
      <c r="G1026" s="14"/>
      <c r="H1026" s="4">
        <v>1.2256527777999999</v>
      </c>
      <c r="I1026" s="4">
        <v>-77.283286110999995</v>
      </c>
      <c r="J1026" s="4">
        <v>2500</v>
      </c>
      <c r="K1026" s="6">
        <f t="shared" si="178"/>
        <v>45598</v>
      </c>
      <c r="L1026" s="6">
        <f>K1026+29</f>
        <v>45627</v>
      </c>
      <c r="M1026" s="6">
        <f t="shared" si="168"/>
        <v>45612</v>
      </c>
      <c r="N1026" s="4">
        <f t="shared" si="170"/>
        <v>2024</v>
      </c>
      <c r="O1026" s="4">
        <f t="shared" si="171"/>
        <v>11</v>
      </c>
      <c r="P1026" s="7">
        <f t="shared" si="172"/>
        <v>29</v>
      </c>
      <c r="Q1026" s="35">
        <v>69.862252111668738</v>
      </c>
      <c r="R1026" s="36"/>
      <c r="S1026" s="4"/>
      <c r="T1026" s="10"/>
      <c r="U1026" s="10"/>
      <c r="V1026" s="10"/>
      <c r="W1026" s="10"/>
      <c r="X1026" s="10"/>
    </row>
    <row r="1027" spans="1:24" s="11" customFormat="1" x14ac:dyDescent="0.3">
      <c r="A1027" s="4" t="str">
        <f t="shared" si="175"/>
        <v>Pasto_202412</v>
      </c>
      <c r="B1027" s="32" t="s">
        <v>1462</v>
      </c>
      <c r="C1027" s="4" t="str">
        <f t="shared" si="177"/>
        <v>PAS_01_202412</v>
      </c>
      <c r="D1027" s="4" t="s">
        <v>1330</v>
      </c>
      <c r="E1027" s="34">
        <v>-54</v>
      </c>
      <c r="F1027" s="34">
        <v>-7.73</v>
      </c>
      <c r="G1027" s="14"/>
      <c r="H1027" s="4">
        <v>1.2256527777999999</v>
      </c>
      <c r="I1027" s="4">
        <v>-77.283286110999995</v>
      </c>
      <c r="J1027" s="4">
        <v>2500</v>
      </c>
      <c r="K1027" s="6">
        <f t="shared" si="178"/>
        <v>45628</v>
      </c>
      <c r="L1027" s="6">
        <f>K1027+31</f>
        <v>45659</v>
      </c>
      <c r="M1027" s="6">
        <f t="shared" si="168"/>
        <v>45642</v>
      </c>
      <c r="N1027" s="4">
        <f t="shared" si="170"/>
        <v>2024</v>
      </c>
      <c r="O1027" s="4">
        <f t="shared" si="171"/>
        <v>12</v>
      </c>
      <c r="P1027" s="7">
        <f t="shared" si="172"/>
        <v>31</v>
      </c>
      <c r="Q1027" s="35">
        <v>119.46445111095353</v>
      </c>
      <c r="R1027" s="36"/>
      <c r="S1027" s="4"/>
      <c r="T1027" s="10"/>
      <c r="U1027" s="10"/>
      <c r="V1027" s="10"/>
      <c r="W1027" s="10"/>
      <c r="X1027" s="10"/>
    </row>
    <row r="1028" spans="1:24" s="11" customFormat="1" x14ac:dyDescent="0.3">
      <c r="A1028" s="4" t="str">
        <f t="shared" si="175"/>
        <v>Pasto_20251</v>
      </c>
      <c r="B1028" s="32" t="s">
        <v>1463</v>
      </c>
      <c r="C1028" s="4" t="str">
        <f t="shared" si="177"/>
        <v>PAS_01_20251</v>
      </c>
      <c r="D1028" s="4" t="s">
        <v>1330</v>
      </c>
      <c r="E1028" s="34">
        <v>-63.7</v>
      </c>
      <c r="F1028" s="34">
        <v>-8.99</v>
      </c>
      <c r="G1028" s="14"/>
      <c r="H1028" s="4">
        <v>1.2256527777999999</v>
      </c>
      <c r="I1028" s="4">
        <v>-77.283286110999995</v>
      </c>
      <c r="J1028" s="4">
        <v>2500</v>
      </c>
      <c r="K1028" s="6">
        <f t="shared" si="178"/>
        <v>45660</v>
      </c>
      <c r="L1028" s="6">
        <f>K1028+31</f>
        <v>45691</v>
      </c>
      <c r="M1028" s="6">
        <f t="shared" si="168"/>
        <v>45674</v>
      </c>
      <c r="N1028" s="4">
        <f t="shared" si="170"/>
        <v>2025</v>
      </c>
      <c r="O1028" s="4">
        <f t="shared" si="171"/>
        <v>1</v>
      </c>
      <c r="P1028" s="7">
        <f t="shared" si="172"/>
        <v>31</v>
      </c>
      <c r="Q1028" s="35">
        <v>103.74544438582808</v>
      </c>
      <c r="R1028" s="36"/>
      <c r="S1028" s="4"/>
      <c r="T1028" s="10"/>
      <c r="U1028" s="10"/>
      <c r="V1028" s="10"/>
      <c r="W1028" s="10"/>
      <c r="X1028" s="10"/>
    </row>
    <row r="1029" spans="1:24" s="11" customFormat="1" x14ac:dyDescent="0.3">
      <c r="A1029" s="4" t="str">
        <f t="shared" si="175"/>
        <v>Pasto_20252</v>
      </c>
      <c r="B1029" s="32" t="s">
        <v>1464</v>
      </c>
      <c r="C1029" s="4" t="str">
        <f t="shared" si="177"/>
        <v>PAS_01_20252</v>
      </c>
      <c r="D1029" s="4" t="s">
        <v>1330</v>
      </c>
      <c r="E1029" s="34">
        <v>-85.3</v>
      </c>
      <c r="F1029" s="34">
        <v>-11.84</v>
      </c>
      <c r="G1029" s="14"/>
      <c r="H1029" s="4">
        <v>1.2256527777999999</v>
      </c>
      <c r="I1029" s="4">
        <v>-77.283286110999995</v>
      </c>
      <c r="J1029" s="4">
        <v>2500</v>
      </c>
      <c r="K1029" s="6">
        <f t="shared" si="178"/>
        <v>45692</v>
      </c>
      <c r="L1029" s="6">
        <f>K1029+26</f>
        <v>45718</v>
      </c>
      <c r="M1029" s="6">
        <f t="shared" si="168"/>
        <v>45706</v>
      </c>
      <c r="N1029" s="4">
        <f t="shared" si="170"/>
        <v>2025</v>
      </c>
      <c r="O1029" s="4">
        <f t="shared" si="171"/>
        <v>2</v>
      </c>
      <c r="P1029" s="7">
        <f t="shared" si="172"/>
        <v>26</v>
      </c>
      <c r="Q1029" s="35">
        <v>108.00704176463987</v>
      </c>
      <c r="R1029" s="36"/>
      <c r="S1029" s="4"/>
      <c r="T1029" s="10"/>
      <c r="U1029" s="10"/>
      <c r="V1029" s="10"/>
      <c r="W1029" s="10"/>
      <c r="X1029" s="10"/>
    </row>
    <row r="1030" spans="1:24" s="11" customFormat="1" x14ac:dyDescent="0.3">
      <c r="A1030" s="4" t="str">
        <f t="shared" si="175"/>
        <v>Pasto_20253</v>
      </c>
      <c r="B1030" s="32" t="s">
        <v>1465</v>
      </c>
      <c r="C1030" s="4" t="str">
        <f t="shared" si="177"/>
        <v>PAS_01_20253</v>
      </c>
      <c r="D1030" s="4" t="s">
        <v>1330</v>
      </c>
      <c r="E1030" s="34">
        <v>-97.7</v>
      </c>
      <c r="F1030" s="34">
        <v>-13.21</v>
      </c>
      <c r="G1030" s="14"/>
      <c r="H1030" s="4">
        <v>1.2256527777999999</v>
      </c>
      <c r="I1030" s="4">
        <v>-77.283286110999995</v>
      </c>
      <c r="J1030" s="4">
        <v>2500</v>
      </c>
      <c r="K1030" s="6">
        <f t="shared" si="178"/>
        <v>45719</v>
      </c>
      <c r="L1030" s="6">
        <f>K1030+29</f>
        <v>45748</v>
      </c>
      <c r="M1030" s="6">
        <f t="shared" ref="M1030:M1031" si="179">K1030+14</f>
        <v>45733</v>
      </c>
      <c r="N1030" s="4">
        <f t="shared" si="170"/>
        <v>2025</v>
      </c>
      <c r="O1030" s="4">
        <f t="shared" si="171"/>
        <v>3</v>
      </c>
      <c r="P1030" s="7">
        <f t="shared" si="172"/>
        <v>29</v>
      </c>
      <c r="Q1030" s="35">
        <v>153.34764338511289</v>
      </c>
      <c r="R1030" s="36"/>
      <c r="S1030" s="4"/>
      <c r="T1030" s="10"/>
      <c r="U1030" s="10"/>
      <c r="V1030" s="10"/>
      <c r="W1030" s="10"/>
      <c r="X1030" s="10"/>
    </row>
    <row r="1031" spans="1:24" s="11" customFormat="1" x14ac:dyDescent="0.3">
      <c r="A1031" s="4" t="str">
        <f t="shared" si="175"/>
        <v>Pasto_20254</v>
      </c>
      <c r="B1031" s="32" t="s">
        <v>1466</v>
      </c>
      <c r="C1031" s="4" t="str">
        <f t="shared" si="177"/>
        <v>PAS_01_20254</v>
      </c>
      <c r="D1031" s="4" t="s">
        <v>1330</v>
      </c>
      <c r="E1031" s="34">
        <v>-124.3</v>
      </c>
      <c r="F1031" s="34">
        <v>-16.420000000000002</v>
      </c>
      <c r="G1031" s="14"/>
      <c r="H1031" s="4">
        <v>1.2256527777999999</v>
      </c>
      <c r="I1031" s="4">
        <v>-77.283286110999995</v>
      </c>
      <c r="J1031" s="4">
        <v>2500</v>
      </c>
      <c r="K1031" s="6">
        <f t="shared" si="178"/>
        <v>45749</v>
      </c>
      <c r="L1031" s="6">
        <f>K1031+29</f>
        <v>45778</v>
      </c>
      <c r="M1031" s="6">
        <f t="shared" si="179"/>
        <v>45763</v>
      </c>
      <c r="N1031" s="4">
        <f t="shared" ref="N1031" si="180">YEAR(M1031)</f>
        <v>2025</v>
      </c>
      <c r="O1031" s="4">
        <f t="shared" ref="O1031" si="181">(MONTH(M1031))</f>
        <v>4</v>
      </c>
      <c r="P1031" s="7">
        <f t="shared" ref="P1031" si="182">L1031-K1031</f>
        <v>29</v>
      </c>
      <c r="Q1031" s="35">
        <v>98.715362233787928</v>
      </c>
      <c r="R1031" s="36"/>
      <c r="S1031" s="4"/>
      <c r="T1031" s="10"/>
      <c r="U1031" s="10"/>
      <c r="V1031" s="10"/>
      <c r="W1031" s="10"/>
      <c r="X1031" s="10"/>
    </row>
    <row r="1032" spans="1:24" s="11" customFormat="1" x14ac:dyDescent="0.3">
      <c r="A1032" s="4"/>
      <c r="B1032" s="32"/>
      <c r="C1032" s="4"/>
      <c r="D1032" s="4"/>
      <c r="E1032" s="34"/>
      <c r="F1032" s="34"/>
      <c r="G1032" s="14"/>
      <c r="H1032" s="4"/>
      <c r="I1032" s="4"/>
      <c r="J1032" s="4"/>
      <c r="K1032" s="6"/>
      <c r="L1032" s="6"/>
      <c r="M1032" s="6"/>
      <c r="N1032" s="23"/>
      <c r="O1032" s="4"/>
      <c r="P1032" s="23"/>
      <c r="Q1032" s="35"/>
      <c r="R1032" s="36"/>
      <c r="S1032" s="4"/>
      <c r="T1032" s="10"/>
      <c r="U1032" s="10"/>
      <c r="V1032" s="10"/>
      <c r="W1032" s="10"/>
      <c r="X1032" s="10"/>
    </row>
    <row r="1033" spans="1:24" s="10" customFormat="1" x14ac:dyDescent="0.3">
      <c r="A1033" s="4" t="str">
        <f t="shared" ref="A1033:A1064" si="183">D1033&amp;"_"&amp;YEAR(M1033)&amp;MONTH(M1033)</f>
        <v>Pereira_20147</v>
      </c>
      <c r="B1033" s="4" t="s">
        <v>1467</v>
      </c>
      <c r="C1033" s="4" t="str">
        <f t="shared" ref="C1033:C1096" si="184">"PER_01_"&amp;YEAR(M1033)&amp;""&amp;MONTH(M1033)</f>
        <v>PER_01_20147</v>
      </c>
      <c r="D1033" s="4" t="s">
        <v>1468</v>
      </c>
      <c r="E1033" s="5">
        <v>-60.93</v>
      </c>
      <c r="F1033" s="5">
        <v>-8.0670000000000002</v>
      </c>
      <c r="G1033" s="4"/>
      <c r="H1033" s="4">
        <v>4.8046340000000001</v>
      </c>
      <c r="I1033" s="4">
        <v>-75.674321000000006</v>
      </c>
      <c r="J1033" s="4">
        <v>1560.8</v>
      </c>
      <c r="K1033" s="6">
        <v>41821</v>
      </c>
      <c r="L1033" s="6">
        <v>41851</v>
      </c>
      <c r="M1033" s="6">
        <f t="shared" ref="M1033:M1096" si="185">K1033+14</f>
        <v>41835</v>
      </c>
      <c r="N1033" s="4">
        <f>YEAR(M1033)</f>
        <v>2014</v>
      </c>
      <c r="O1033" s="4">
        <f>(MONTH(M1033))</f>
        <v>7</v>
      </c>
      <c r="P1033" s="7">
        <f>L1033-K1033</f>
        <v>30</v>
      </c>
      <c r="Q1033" s="4">
        <v>103.2</v>
      </c>
      <c r="R1033" s="9" t="s">
        <v>1469</v>
      </c>
      <c r="S1033" s="4" t="s">
        <v>22</v>
      </c>
    </row>
    <row r="1034" spans="1:24" s="10" customFormat="1" x14ac:dyDescent="0.3">
      <c r="A1034" s="4" t="str">
        <f t="shared" si="183"/>
        <v>Pereira_20148</v>
      </c>
      <c r="B1034" s="4" t="s">
        <v>1470</v>
      </c>
      <c r="C1034" s="4" t="str">
        <f t="shared" si="184"/>
        <v>PER_01_20148</v>
      </c>
      <c r="D1034" s="4" t="s">
        <v>1468</v>
      </c>
      <c r="E1034" s="5">
        <v>-45.15</v>
      </c>
      <c r="F1034" s="5">
        <v>-6.1239999999999997</v>
      </c>
      <c r="G1034" s="4"/>
      <c r="H1034" s="4">
        <v>4.8046340000000001</v>
      </c>
      <c r="I1034" s="4">
        <v>-75.674321000000006</v>
      </c>
      <c r="J1034" s="4">
        <v>1560.8</v>
      </c>
      <c r="K1034" s="6">
        <v>41852</v>
      </c>
      <c r="L1034" s="6">
        <v>41882</v>
      </c>
      <c r="M1034" s="6">
        <f t="shared" si="185"/>
        <v>41866</v>
      </c>
      <c r="N1034" s="4">
        <f t="shared" ref="N1034:N1097" si="186">YEAR(M1034)</f>
        <v>2014</v>
      </c>
      <c r="O1034" s="4">
        <f t="shared" ref="O1034:O1097" si="187">(MONTH(M1034))</f>
        <v>8</v>
      </c>
      <c r="P1034" s="7">
        <f t="shared" ref="P1034:P1097" si="188">L1034-K1034</f>
        <v>30</v>
      </c>
      <c r="Q1034" s="4">
        <v>47.6</v>
      </c>
      <c r="R1034" s="9" t="s">
        <v>1471</v>
      </c>
      <c r="S1034" s="4" t="s">
        <v>22</v>
      </c>
    </row>
    <row r="1035" spans="1:24" s="10" customFormat="1" x14ac:dyDescent="0.3">
      <c r="A1035" s="4" t="str">
        <f t="shared" si="183"/>
        <v>Pereira_20149</v>
      </c>
      <c r="B1035" s="4" t="s">
        <v>1472</v>
      </c>
      <c r="C1035" s="4" t="str">
        <f t="shared" si="184"/>
        <v>PER_01_20149</v>
      </c>
      <c r="D1035" s="4" t="s">
        <v>1468</v>
      </c>
      <c r="E1035" s="5">
        <v>-53.22</v>
      </c>
      <c r="F1035" s="5">
        <v>-7.7869999999999999</v>
      </c>
      <c r="G1035" s="4"/>
      <c r="H1035" s="4">
        <v>4.8046340000000001</v>
      </c>
      <c r="I1035" s="4">
        <v>-75.674321000000006</v>
      </c>
      <c r="J1035" s="4">
        <v>1560.8</v>
      </c>
      <c r="K1035" s="6">
        <v>41883</v>
      </c>
      <c r="L1035" s="6">
        <v>41912</v>
      </c>
      <c r="M1035" s="6">
        <f t="shared" si="185"/>
        <v>41897</v>
      </c>
      <c r="N1035" s="4">
        <f t="shared" si="186"/>
        <v>2014</v>
      </c>
      <c r="O1035" s="4">
        <f t="shared" si="187"/>
        <v>9</v>
      </c>
      <c r="P1035" s="7">
        <f t="shared" si="188"/>
        <v>29</v>
      </c>
      <c r="Q1035" s="4">
        <v>194.7</v>
      </c>
      <c r="R1035" s="9" t="s">
        <v>1471</v>
      </c>
      <c r="S1035" s="4" t="s">
        <v>22</v>
      </c>
    </row>
    <row r="1036" spans="1:24" s="10" customFormat="1" x14ac:dyDescent="0.3">
      <c r="A1036" s="4" t="str">
        <f t="shared" si="183"/>
        <v>Pereira_201410</v>
      </c>
      <c r="B1036" s="4" t="s">
        <v>1473</v>
      </c>
      <c r="C1036" s="4" t="str">
        <f>"PER_01_"&amp;YEAR(M1036)&amp;""&amp;MONTH(M1036)</f>
        <v>PER_01_201410</v>
      </c>
      <c r="D1036" s="4" t="s">
        <v>1468</v>
      </c>
      <c r="E1036" s="5">
        <v>-83.67</v>
      </c>
      <c r="F1036" s="5">
        <v>-11.021000000000001</v>
      </c>
      <c r="G1036" s="4"/>
      <c r="H1036" s="4">
        <v>4.8046340000000001</v>
      </c>
      <c r="I1036" s="4">
        <v>-75.674321000000006</v>
      </c>
      <c r="J1036" s="4">
        <v>1560.8</v>
      </c>
      <c r="K1036" s="6">
        <v>41913</v>
      </c>
      <c r="L1036" s="6">
        <v>41943</v>
      </c>
      <c r="M1036" s="6">
        <f>K1036+14</f>
        <v>41927</v>
      </c>
      <c r="N1036" s="4">
        <f t="shared" si="186"/>
        <v>2014</v>
      </c>
      <c r="O1036" s="4">
        <f t="shared" si="187"/>
        <v>10</v>
      </c>
      <c r="P1036" s="7">
        <f t="shared" si="188"/>
        <v>30</v>
      </c>
      <c r="Q1036" s="4">
        <v>361.7</v>
      </c>
      <c r="R1036" s="9" t="s">
        <v>1471</v>
      </c>
      <c r="S1036" s="4" t="s">
        <v>22</v>
      </c>
    </row>
    <row r="1037" spans="1:24" s="10" customFormat="1" x14ac:dyDescent="0.3">
      <c r="A1037" s="4" t="str">
        <f t="shared" si="183"/>
        <v>Pereira_201411</v>
      </c>
      <c r="B1037" s="4" t="s">
        <v>1474</v>
      </c>
      <c r="C1037" s="4" t="str">
        <f>"PER_01_"&amp;YEAR(M1037)&amp;""&amp;MONTH(M1037)</f>
        <v>PER_01_201411</v>
      </c>
      <c r="D1037" s="4" t="s">
        <v>1468</v>
      </c>
      <c r="E1037" s="5">
        <v>-87.35</v>
      </c>
      <c r="F1037" s="5">
        <v>-11.525</v>
      </c>
      <c r="G1037" s="4"/>
      <c r="H1037" s="4">
        <v>4.8046340000000001</v>
      </c>
      <c r="I1037" s="4">
        <v>-75.674321000000006</v>
      </c>
      <c r="J1037" s="4">
        <v>1560.8</v>
      </c>
      <c r="K1037" s="6">
        <v>41944</v>
      </c>
      <c r="L1037" s="6">
        <v>41973</v>
      </c>
      <c r="M1037" s="6">
        <f>K1037+14</f>
        <v>41958</v>
      </c>
      <c r="N1037" s="4">
        <f t="shared" si="186"/>
        <v>2014</v>
      </c>
      <c r="O1037" s="4">
        <f t="shared" si="187"/>
        <v>11</v>
      </c>
      <c r="P1037" s="7">
        <f t="shared" si="188"/>
        <v>29</v>
      </c>
      <c r="Q1037" s="4">
        <v>315.2</v>
      </c>
      <c r="R1037" s="9" t="s">
        <v>1471</v>
      </c>
      <c r="S1037" s="4" t="s">
        <v>22</v>
      </c>
    </row>
    <row r="1038" spans="1:24" s="10" customFormat="1" x14ac:dyDescent="0.3">
      <c r="A1038" s="4" t="str">
        <f t="shared" si="183"/>
        <v>Pereira_201412</v>
      </c>
      <c r="B1038" s="4" t="s">
        <v>1475</v>
      </c>
      <c r="C1038" s="4" t="str">
        <f>"PER_01_"&amp;YEAR(M1038)&amp;""&amp;MONTH(M1038)</f>
        <v>PER_01_201412</v>
      </c>
      <c r="D1038" s="4" t="s">
        <v>1468</v>
      </c>
      <c r="E1038" s="5">
        <v>-80.819999999999993</v>
      </c>
      <c r="F1038" s="5">
        <v>-10.45</v>
      </c>
      <c r="G1038" s="4"/>
      <c r="H1038" s="4">
        <v>4.8046340000000001</v>
      </c>
      <c r="I1038" s="4">
        <v>-75.674321000000006</v>
      </c>
      <c r="J1038" s="4">
        <v>1560.8</v>
      </c>
      <c r="K1038" s="6">
        <v>41974</v>
      </c>
      <c r="L1038" s="6">
        <v>42004</v>
      </c>
      <c r="M1038" s="6">
        <f>K1038+14</f>
        <v>41988</v>
      </c>
      <c r="N1038" s="4">
        <f t="shared" si="186"/>
        <v>2014</v>
      </c>
      <c r="O1038" s="4">
        <f t="shared" si="187"/>
        <v>12</v>
      </c>
      <c r="P1038" s="7">
        <f t="shared" si="188"/>
        <v>30</v>
      </c>
      <c r="Q1038" s="4">
        <v>196.9</v>
      </c>
      <c r="R1038" s="9" t="s">
        <v>1471</v>
      </c>
      <c r="S1038" s="4" t="s">
        <v>22</v>
      </c>
    </row>
    <row r="1039" spans="1:24" s="10" customFormat="1" x14ac:dyDescent="0.3">
      <c r="A1039" s="4" t="str">
        <f t="shared" si="183"/>
        <v>Pereira_20151</v>
      </c>
      <c r="B1039" s="4" t="s">
        <v>1476</v>
      </c>
      <c r="C1039" s="4" t="str">
        <f t="shared" si="184"/>
        <v>PER_01_20151</v>
      </c>
      <c r="D1039" s="4" t="s">
        <v>1468</v>
      </c>
      <c r="E1039" s="5">
        <v>-37.78</v>
      </c>
      <c r="F1039" s="5">
        <v>-5.1100000000000003</v>
      </c>
      <c r="G1039" s="4"/>
      <c r="H1039" s="4">
        <v>4.8046340000000001</v>
      </c>
      <c r="I1039" s="4">
        <v>-75.674321000000006</v>
      </c>
      <c r="J1039" s="4">
        <v>1560.8</v>
      </c>
      <c r="K1039" s="6">
        <v>42005</v>
      </c>
      <c r="L1039" s="6">
        <v>42035</v>
      </c>
      <c r="M1039" s="6">
        <f t="shared" si="185"/>
        <v>42019</v>
      </c>
      <c r="N1039" s="4">
        <f t="shared" si="186"/>
        <v>2015</v>
      </c>
      <c r="O1039" s="4">
        <f t="shared" si="187"/>
        <v>1</v>
      </c>
      <c r="P1039" s="7">
        <f t="shared" si="188"/>
        <v>30</v>
      </c>
      <c r="Q1039" s="4">
        <v>143.19999999999999</v>
      </c>
      <c r="R1039" s="9" t="s">
        <v>1471</v>
      </c>
      <c r="S1039" s="4" t="s">
        <v>22</v>
      </c>
    </row>
    <row r="1040" spans="1:24" s="10" customFormat="1" x14ac:dyDescent="0.3">
      <c r="A1040" s="4" t="str">
        <f t="shared" si="183"/>
        <v>Pereira_20152</v>
      </c>
      <c r="B1040" s="4" t="s">
        <v>1477</v>
      </c>
      <c r="C1040" s="4" t="str">
        <f t="shared" si="184"/>
        <v>PER_01_20152</v>
      </c>
      <c r="D1040" s="4" t="s">
        <v>1468</v>
      </c>
      <c r="E1040" s="5">
        <v>-10.88</v>
      </c>
      <c r="F1040" s="5">
        <v>-2.044</v>
      </c>
      <c r="G1040" s="4"/>
      <c r="H1040" s="4">
        <v>4.8046340000000001</v>
      </c>
      <c r="I1040" s="4">
        <v>-75.674321000000006</v>
      </c>
      <c r="J1040" s="4">
        <v>1560.8</v>
      </c>
      <c r="K1040" s="6">
        <v>42036</v>
      </c>
      <c r="L1040" s="6">
        <v>42063</v>
      </c>
      <c r="M1040" s="6">
        <f t="shared" si="185"/>
        <v>42050</v>
      </c>
      <c r="N1040" s="4">
        <f t="shared" si="186"/>
        <v>2015</v>
      </c>
      <c r="O1040" s="4">
        <f t="shared" si="187"/>
        <v>2</v>
      </c>
      <c r="P1040" s="7">
        <f t="shared" si="188"/>
        <v>27</v>
      </c>
      <c r="Q1040" s="4">
        <v>86.6</v>
      </c>
      <c r="R1040" s="9" t="s">
        <v>1471</v>
      </c>
      <c r="S1040" s="4" t="s">
        <v>22</v>
      </c>
    </row>
    <row r="1041" spans="1:19" s="10" customFormat="1" x14ac:dyDescent="0.3">
      <c r="A1041" s="4" t="str">
        <f t="shared" si="183"/>
        <v>Pereira_20156</v>
      </c>
      <c r="B1041" s="39" t="s">
        <v>1478</v>
      </c>
      <c r="C1041" s="4" t="str">
        <f t="shared" si="184"/>
        <v>PER_01_20156</v>
      </c>
      <c r="D1041" s="4" t="s">
        <v>1468</v>
      </c>
      <c r="E1041" s="5">
        <v>-84.331798468437626</v>
      </c>
      <c r="F1041" s="5">
        <v>-9.8295774583648843</v>
      </c>
      <c r="G1041" s="4"/>
      <c r="H1041" s="4">
        <v>4.8046340000000001</v>
      </c>
      <c r="I1041" s="4">
        <v>-75.674321000000006</v>
      </c>
      <c r="J1041" s="4">
        <v>1560.8</v>
      </c>
      <c r="K1041" s="6">
        <v>42156</v>
      </c>
      <c r="L1041" s="6">
        <v>42185</v>
      </c>
      <c r="M1041" s="6">
        <f t="shared" si="185"/>
        <v>42170</v>
      </c>
      <c r="N1041" s="4">
        <f t="shared" si="186"/>
        <v>2015</v>
      </c>
      <c r="O1041" s="4">
        <f t="shared" si="187"/>
        <v>6</v>
      </c>
      <c r="P1041" s="7">
        <f t="shared" si="188"/>
        <v>29</v>
      </c>
      <c r="Q1041" s="12">
        <v>127.32395447351627</v>
      </c>
      <c r="R1041" s="9" t="s">
        <v>1479</v>
      </c>
      <c r="S1041" s="4" t="s">
        <v>844</v>
      </c>
    </row>
    <row r="1042" spans="1:19" s="10" customFormat="1" x14ac:dyDescent="0.3">
      <c r="A1042" s="4" t="str">
        <f t="shared" si="183"/>
        <v>Pereira_20157</v>
      </c>
      <c r="B1042" s="39" t="s">
        <v>1480</v>
      </c>
      <c r="C1042" s="4" t="str">
        <f t="shared" si="184"/>
        <v>PER_01_20157</v>
      </c>
      <c r="D1042" s="4" t="s">
        <v>1468</v>
      </c>
      <c r="E1042" s="5">
        <v>-51.24314832623751</v>
      </c>
      <c r="F1042" s="5">
        <v>-5.7695441081019299</v>
      </c>
      <c r="G1042" s="4"/>
      <c r="H1042" s="4">
        <v>4.8046340000000001</v>
      </c>
      <c r="I1042" s="4">
        <v>-75.674321000000006</v>
      </c>
      <c r="J1042" s="4">
        <v>1560.8</v>
      </c>
      <c r="K1042" s="6">
        <v>42186</v>
      </c>
      <c r="L1042" s="6">
        <v>42216</v>
      </c>
      <c r="M1042" s="6">
        <f t="shared" si="185"/>
        <v>42200</v>
      </c>
      <c r="N1042" s="4">
        <f t="shared" si="186"/>
        <v>2015</v>
      </c>
      <c r="O1042" s="4">
        <f t="shared" si="187"/>
        <v>7</v>
      </c>
      <c r="P1042" s="7">
        <f t="shared" si="188"/>
        <v>30</v>
      </c>
      <c r="Q1042" s="12">
        <v>197.49360049447634</v>
      </c>
      <c r="R1042" s="9" t="s">
        <v>1479</v>
      </c>
      <c r="S1042" s="4" t="s">
        <v>844</v>
      </c>
    </row>
    <row r="1043" spans="1:19" s="10" customFormat="1" x14ac:dyDescent="0.3">
      <c r="A1043" s="4" t="str">
        <f t="shared" si="183"/>
        <v>Pereira_20158</v>
      </c>
      <c r="B1043" s="39" t="s">
        <v>1481</v>
      </c>
      <c r="C1043" s="4" t="str">
        <f t="shared" si="184"/>
        <v>PER_01_20158</v>
      </c>
      <c r="D1043" s="4" t="s">
        <v>1468</v>
      </c>
      <c r="E1043" s="5">
        <v>-37.28747384055157</v>
      </c>
      <c r="F1043" s="5">
        <v>-6.7071480202783729</v>
      </c>
      <c r="G1043" s="4"/>
      <c r="H1043" s="4">
        <v>4.8046340000000001</v>
      </c>
      <c r="I1043" s="4">
        <v>-75.674321000000006</v>
      </c>
      <c r="J1043" s="4">
        <v>1560.8</v>
      </c>
      <c r="K1043" s="6">
        <v>42217</v>
      </c>
      <c r="L1043" s="6">
        <v>42247</v>
      </c>
      <c r="M1043" s="6">
        <f t="shared" si="185"/>
        <v>42231</v>
      </c>
      <c r="N1043" s="4">
        <f t="shared" si="186"/>
        <v>2015</v>
      </c>
      <c r="O1043" s="4">
        <f t="shared" si="187"/>
        <v>8</v>
      </c>
      <c r="P1043" s="7">
        <f t="shared" si="188"/>
        <v>30</v>
      </c>
      <c r="Q1043" s="12">
        <v>176.66906038503012</v>
      </c>
      <c r="R1043" s="9" t="s">
        <v>1479</v>
      </c>
      <c r="S1043" s="4" t="s">
        <v>844</v>
      </c>
    </row>
    <row r="1044" spans="1:19" s="10" customFormat="1" x14ac:dyDescent="0.3">
      <c r="A1044" s="4" t="str">
        <f t="shared" si="183"/>
        <v>Pereira_20159</v>
      </c>
      <c r="B1044" s="39" t="s">
        <v>1482</v>
      </c>
      <c r="C1044" s="4" t="str">
        <f t="shared" si="184"/>
        <v>PER_01_20159</v>
      </c>
      <c r="D1044" s="4" t="s">
        <v>1468</v>
      </c>
      <c r="E1044" s="5">
        <v>-39.559556157405119</v>
      </c>
      <c r="F1044" s="5">
        <v>-6.8874000552570278</v>
      </c>
      <c r="G1044" s="4"/>
      <c r="H1044" s="4">
        <v>4.8046340000000001</v>
      </c>
      <c r="I1044" s="4">
        <v>-75.674321000000006</v>
      </c>
      <c r="J1044" s="4">
        <v>1560.8</v>
      </c>
      <c r="K1044" s="6">
        <v>42248</v>
      </c>
      <c r="L1044" s="6">
        <v>42277</v>
      </c>
      <c r="M1044" s="6">
        <f t="shared" si="185"/>
        <v>42262</v>
      </c>
      <c r="N1044" s="4">
        <f t="shared" si="186"/>
        <v>2015</v>
      </c>
      <c r="O1044" s="4">
        <f t="shared" si="187"/>
        <v>9</v>
      </c>
      <c r="P1044" s="7">
        <f t="shared" si="188"/>
        <v>29</v>
      </c>
      <c r="Q1044" s="12">
        <v>253.0634330691399</v>
      </c>
      <c r="R1044" s="9" t="s">
        <v>1479</v>
      </c>
      <c r="S1044" s="4" t="s">
        <v>844</v>
      </c>
    </row>
    <row r="1045" spans="1:19" s="10" customFormat="1" x14ac:dyDescent="0.3">
      <c r="A1045" s="4" t="str">
        <f t="shared" si="183"/>
        <v>Pereira_201510</v>
      </c>
      <c r="B1045" s="39" t="s">
        <v>1483</v>
      </c>
      <c r="C1045" s="4" t="str">
        <f t="shared" si="184"/>
        <v>PER_01_201510</v>
      </c>
      <c r="D1045" s="4" t="s">
        <v>1468</v>
      </c>
      <c r="E1045" s="5">
        <v>-67.895197807673455</v>
      </c>
      <c r="F1045" s="5">
        <v>-10.412750381470838</v>
      </c>
      <c r="G1045" s="4"/>
      <c r="H1045" s="4">
        <v>4.8046340000000001</v>
      </c>
      <c r="I1045" s="4">
        <v>-75.674321000000006</v>
      </c>
      <c r="J1045" s="4">
        <v>1560.8</v>
      </c>
      <c r="K1045" s="6">
        <v>42278</v>
      </c>
      <c r="L1045" s="6">
        <v>42308</v>
      </c>
      <c r="M1045" s="6">
        <f t="shared" si="185"/>
        <v>42292</v>
      </c>
      <c r="N1045" s="4">
        <f t="shared" si="186"/>
        <v>2015</v>
      </c>
      <c r="O1045" s="4">
        <f t="shared" si="187"/>
        <v>10</v>
      </c>
      <c r="P1045" s="7">
        <f t="shared" si="188"/>
        <v>30</v>
      </c>
      <c r="Q1045" s="12">
        <v>511.55935486248313</v>
      </c>
      <c r="R1045" s="9" t="s">
        <v>1479</v>
      </c>
      <c r="S1045" s="4" t="s">
        <v>844</v>
      </c>
    </row>
    <row r="1046" spans="1:19" s="10" customFormat="1" x14ac:dyDescent="0.3">
      <c r="A1046" s="4" t="str">
        <f t="shared" si="183"/>
        <v>Pereira_201511</v>
      </c>
      <c r="B1046" s="39" t="s">
        <v>1484</v>
      </c>
      <c r="C1046" s="4" t="str">
        <f t="shared" si="184"/>
        <v>PER_01_201511</v>
      </c>
      <c r="D1046" s="4" t="s">
        <v>1468</v>
      </c>
      <c r="E1046" s="5">
        <v>-69.401386899593305</v>
      </c>
      <c r="F1046" s="5">
        <v>-9.8071035439425938</v>
      </c>
      <c r="G1046" s="4"/>
      <c r="H1046" s="4">
        <v>4.8046340000000001</v>
      </c>
      <c r="I1046" s="4">
        <v>-75.674321000000006</v>
      </c>
      <c r="J1046" s="4">
        <v>1560.8</v>
      </c>
      <c r="K1046" s="6">
        <v>42309</v>
      </c>
      <c r="L1046" s="6">
        <v>42338</v>
      </c>
      <c r="M1046" s="6">
        <f t="shared" si="185"/>
        <v>42323</v>
      </c>
      <c r="N1046" s="4">
        <f t="shared" si="186"/>
        <v>2015</v>
      </c>
      <c r="O1046" s="4">
        <f t="shared" si="187"/>
        <v>11</v>
      </c>
      <c r="P1046" s="7">
        <f t="shared" si="188"/>
        <v>29</v>
      </c>
      <c r="Q1046" s="12">
        <v>471.38157367306246</v>
      </c>
      <c r="R1046" s="9" t="s">
        <v>1479</v>
      </c>
      <c r="S1046" s="4" t="s">
        <v>844</v>
      </c>
    </row>
    <row r="1047" spans="1:19" s="10" customFormat="1" x14ac:dyDescent="0.3">
      <c r="A1047" s="4" t="str">
        <f t="shared" si="183"/>
        <v>Pereira_201512</v>
      </c>
      <c r="B1047" s="39" t="s">
        <v>1485</v>
      </c>
      <c r="C1047" s="4" t="str">
        <f t="shared" si="184"/>
        <v>PER_01_201512</v>
      </c>
      <c r="D1047" s="4" t="s">
        <v>1468</v>
      </c>
      <c r="E1047" s="5">
        <v>-28.665472678325273</v>
      </c>
      <c r="F1047" s="5">
        <v>-4.6340598790398868</v>
      </c>
      <c r="G1047" s="4"/>
      <c r="H1047" s="4">
        <v>4.8046340000000001</v>
      </c>
      <c r="I1047" s="4">
        <v>-75.674321000000006</v>
      </c>
      <c r="J1047" s="4">
        <v>1560.8</v>
      </c>
      <c r="K1047" s="6">
        <v>42339</v>
      </c>
      <c r="L1047" s="6">
        <v>42369</v>
      </c>
      <c r="M1047" s="6">
        <f t="shared" si="185"/>
        <v>42353</v>
      </c>
      <c r="N1047" s="4">
        <f t="shared" si="186"/>
        <v>2015</v>
      </c>
      <c r="O1047" s="4">
        <f t="shared" si="187"/>
        <v>12</v>
      </c>
      <c r="P1047" s="7">
        <f t="shared" si="188"/>
        <v>30</v>
      </c>
      <c r="Q1047" s="12">
        <v>288.60096347330352</v>
      </c>
      <c r="R1047" s="9" t="s">
        <v>1479</v>
      </c>
      <c r="S1047" s="4" t="s">
        <v>844</v>
      </c>
    </row>
    <row r="1048" spans="1:19" s="10" customFormat="1" x14ac:dyDescent="0.3">
      <c r="A1048" s="4" t="str">
        <f t="shared" si="183"/>
        <v>Pereira_20161</v>
      </c>
      <c r="B1048" s="39" t="s">
        <v>1486</v>
      </c>
      <c r="C1048" s="4" t="str">
        <f t="shared" si="184"/>
        <v>PER_01_20161</v>
      </c>
      <c r="D1048" s="4" t="s">
        <v>1468</v>
      </c>
      <c r="E1048" s="5">
        <v>-11.31312510117281</v>
      </c>
      <c r="F1048" s="5">
        <v>-2.1477202302398837</v>
      </c>
      <c r="G1048" s="4"/>
      <c r="H1048" s="4">
        <v>4.8046340000000001</v>
      </c>
      <c r="I1048" s="4">
        <v>-75.674321000000006</v>
      </c>
      <c r="J1048" s="4">
        <v>1560.8</v>
      </c>
      <c r="K1048" s="6">
        <v>42370</v>
      </c>
      <c r="L1048" s="6">
        <v>42400</v>
      </c>
      <c r="M1048" s="6">
        <f t="shared" si="185"/>
        <v>42384</v>
      </c>
      <c r="N1048" s="4">
        <f t="shared" si="186"/>
        <v>2016</v>
      </c>
      <c r="O1048" s="4">
        <f t="shared" si="187"/>
        <v>1</v>
      </c>
      <c r="P1048" s="7">
        <f t="shared" si="188"/>
        <v>30</v>
      </c>
      <c r="Q1048" s="12">
        <v>124.49453326299368</v>
      </c>
      <c r="R1048" s="9" t="s">
        <v>1479</v>
      </c>
      <c r="S1048" s="4" t="s">
        <v>844</v>
      </c>
    </row>
    <row r="1049" spans="1:19" s="10" customFormat="1" x14ac:dyDescent="0.3">
      <c r="A1049" s="4" t="str">
        <f t="shared" si="183"/>
        <v>Pereira_20162</v>
      </c>
      <c r="B1049" s="39" t="s">
        <v>1487</v>
      </c>
      <c r="C1049" s="4" t="str">
        <f t="shared" si="184"/>
        <v>PER_01_20162</v>
      </c>
      <c r="D1049" s="4" t="s">
        <v>1468</v>
      </c>
      <c r="E1049" s="5">
        <v>-7.5197740607369497</v>
      </c>
      <c r="F1049" s="5">
        <v>-1.570534240339839</v>
      </c>
      <c r="G1049" s="4"/>
      <c r="H1049" s="4">
        <v>4.8046340000000001</v>
      </c>
      <c r="I1049" s="4">
        <v>-75.674321000000006</v>
      </c>
      <c r="J1049" s="4">
        <v>1560.8</v>
      </c>
      <c r="K1049" s="6">
        <v>42401</v>
      </c>
      <c r="L1049" s="6">
        <v>42429</v>
      </c>
      <c r="M1049" s="6">
        <f t="shared" si="185"/>
        <v>42415</v>
      </c>
      <c r="N1049" s="4">
        <f t="shared" si="186"/>
        <v>2016</v>
      </c>
      <c r="O1049" s="4">
        <f t="shared" si="187"/>
        <v>2</v>
      </c>
      <c r="P1049" s="7">
        <f t="shared" si="188"/>
        <v>28</v>
      </c>
      <c r="Q1049" s="12">
        <v>84.882636315677516</v>
      </c>
      <c r="R1049" s="9" t="s">
        <v>1479</v>
      </c>
      <c r="S1049" s="4" t="s">
        <v>844</v>
      </c>
    </row>
    <row r="1050" spans="1:19" s="10" customFormat="1" x14ac:dyDescent="0.3">
      <c r="A1050" s="4" t="str">
        <f t="shared" si="183"/>
        <v>Pereira_20163</v>
      </c>
      <c r="B1050" s="39" t="s">
        <v>1488</v>
      </c>
      <c r="C1050" s="4" t="str">
        <f t="shared" si="184"/>
        <v>PER_01_20163</v>
      </c>
      <c r="D1050" s="4" t="s">
        <v>1468</v>
      </c>
      <c r="E1050" s="5">
        <v>-14.367700909748086</v>
      </c>
      <c r="F1050" s="5">
        <v>-2.7909353866373294</v>
      </c>
      <c r="G1050" s="4"/>
      <c r="H1050" s="4">
        <v>4.8046340000000001</v>
      </c>
      <c r="I1050" s="4">
        <v>-75.674321000000006</v>
      </c>
      <c r="J1050" s="4">
        <v>1560.8</v>
      </c>
      <c r="K1050" s="6">
        <v>42430</v>
      </c>
      <c r="L1050" s="6">
        <v>42460</v>
      </c>
      <c r="M1050" s="6">
        <f t="shared" si="185"/>
        <v>42444</v>
      </c>
      <c r="N1050" s="4">
        <f t="shared" si="186"/>
        <v>2016</v>
      </c>
      <c r="O1050" s="4">
        <f t="shared" si="187"/>
        <v>3</v>
      </c>
      <c r="P1050" s="7">
        <f t="shared" si="188"/>
        <v>30</v>
      </c>
      <c r="Q1050" s="12">
        <v>518.34996576773733</v>
      </c>
      <c r="R1050" s="9" t="s">
        <v>1479</v>
      </c>
      <c r="S1050" s="4" t="s">
        <v>844</v>
      </c>
    </row>
    <row r="1051" spans="1:19" s="10" customFormat="1" x14ac:dyDescent="0.3">
      <c r="A1051" s="4" t="str">
        <f t="shared" si="183"/>
        <v>Pereira_20164</v>
      </c>
      <c r="B1051" s="39" t="s">
        <v>1489</v>
      </c>
      <c r="C1051" s="4" t="str">
        <f t="shared" si="184"/>
        <v>PER_01_20164</v>
      </c>
      <c r="D1051" s="4" t="s">
        <v>1468</v>
      </c>
      <c r="E1051" s="5">
        <v>-87.233684938267459</v>
      </c>
      <c r="F1051" s="5">
        <v>-11.443033065611948</v>
      </c>
      <c r="G1051" s="4"/>
      <c r="H1051" s="4">
        <v>4.8046340000000001</v>
      </c>
      <c r="I1051" s="4">
        <v>-75.674321000000006</v>
      </c>
      <c r="J1051" s="4">
        <v>1560.8</v>
      </c>
      <c r="K1051" s="6">
        <v>42461</v>
      </c>
      <c r="L1051" s="6">
        <v>42490</v>
      </c>
      <c r="M1051" s="6">
        <f t="shared" si="185"/>
        <v>42475</v>
      </c>
      <c r="N1051" s="4">
        <f t="shared" si="186"/>
        <v>2016</v>
      </c>
      <c r="O1051" s="4">
        <f t="shared" si="187"/>
        <v>4</v>
      </c>
      <c r="P1051" s="7">
        <f t="shared" si="188"/>
        <v>29</v>
      </c>
      <c r="Q1051" s="12">
        <v>447.04855126256825</v>
      </c>
      <c r="R1051" s="9" t="s">
        <v>1479</v>
      </c>
      <c r="S1051" s="4" t="s">
        <v>844</v>
      </c>
    </row>
    <row r="1052" spans="1:19" s="10" customFormat="1" x14ac:dyDescent="0.3">
      <c r="A1052" s="4" t="str">
        <f t="shared" si="183"/>
        <v>Pereira_20165</v>
      </c>
      <c r="B1052" s="39" t="s">
        <v>1490</v>
      </c>
      <c r="C1052" s="4" t="str">
        <f t="shared" si="184"/>
        <v>PER_01_20165</v>
      </c>
      <c r="D1052" s="4" t="s">
        <v>1468</v>
      </c>
      <c r="E1052" s="5">
        <v>-88.403623588035956</v>
      </c>
      <c r="F1052" s="5">
        <v>-11.589132083436576</v>
      </c>
      <c r="G1052" s="4"/>
      <c r="H1052" s="4">
        <v>4.8046340000000001</v>
      </c>
      <c r="I1052" s="4">
        <v>-75.674321000000006</v>
      </c>
      <c r="J1052" s="4">
        <v>1560.8</v>
      </c>
      <c r="K1052" s="6">
        <v>42491</v>
      </c>
      <c r="L1052" s="6">
        <v>42521</v>
      </c>
      <c r="M1052" s="6">
        <f t="shared" si="185"/>
        <v>42505</v>
      </c>
      <c r="N1052" s="4">
        <f t="shared" si="186"/>
        <v>2016</v>
      </c>
      <c r="O1052" s="4">
        <f t="shared" si="187"/>
        <v>5</v>
      </c>
      <c r="P1052" s="7">
        <f t="shared" si="188"/>
        <v>30</v>
      </c>
      <c r="Q1052" s="12">
        <v>481.00160578883924</v>
      </c>
      <c r="R1052" s="9" t="s">
        <v>1479</v>
      </c>
      <c r="S1052" s="4" t="s">
        <v>844</v>
      </c>
    </row>
    <row r="1053" spans="1:19" s="10" customFormat="1" x14ac:dyDescent="0.3">
      <c r="A1053" s="4" t="str">
        <f t="shared" si="183"/>
        <v>Pereira_20166</v>
      </c>
      <c r="B1053" s="39" t="s">
        <v>1491</v>
      </c>
      <c r="C1053" s="4" t="str">
        <f t="shared" si="184"/>
        <v>PER_01_20166</v>
      </c>
      <c r="D1053" s="4" t="s">
        <v>1468</v>
      </c>
      <c r="E1053" s="5">
        <v>-61.418052490124488</v>
      </c>
      <c r="F1053" s="5">
        <v>-8.0459462927091856</v>
      </c>
      <c r="G1053" s="4"/>
      <c r="H1053" s="4">
        <v>4.8046340000000001</v>
      </c>
      <c r="I1053" s="4">
        <v>-75.674321000000006</v>
      </c>
      <c r="J1053" s="4">
        <v>1560.8</v>
      </c>
      <c r="K1053" s="6">
        <v>42522</v>
      </c>
      <c r="L1053" s="6">
        <v>42551</v>
      </c>
      <c r="M1053" s="6">
        <f t="shared" si="185"/>
        <v>42536</v>
      </c>
      <c r="N1053" s="4">
        <f t="shared" si="186"/>
        <v>2016</v>
      </c>
      <c r="O1053" s="4">
        <f t="shared" si="187"/>
        <v>6</v>
      </c>
      <c r="P1053" s="7">
        <f t="shared" si="188"/>
        <v>29</v>
      </c>
      <c r="Q1053" s="12">
        <v>316.8951755785294</v>
      </c>
      <c r="R1053" s="9" t="s">
        <v>1479</v>
      </c>
      <c r="S1053" s="4" t="s">
        <v>844</v>
      </c>
    </row>
    <row r="1054" spans="1:19" s="10" customFormat="1" x14ac:dyDescent="0.3">
      <c r="A1054" s="4" t="str">
        <f t="shared" si="183"/>
        <v>Pereira_20167</v>
      </c>
      <c r="B1054" s="39" t="s">
        <v>1492</v>
      </c>
      <c r="C1054" s="4" t="str">
        <f t="shared" si="184"/>
        <v>PER_01_20167</v>
      </c>
      <c r="D1054" s="4" t="s">
        <v>1468</v>
      </c>
      <c r="E1054" s="5">
        <v>-57.710237175504552</v>
      </c>
      <c r="F1054" s="5">
        <v>-7.4471300586117195</v>
      </c>
      <c r="G1054" s="4"/>
      <c r="H1054" s="4">
        <v>4.8046340000000001</v>
      </c>
      <c r="I1054" s="4">
        <v>-75.674321000000006</v>
      </c>
      <c r="J1054" s="4">
        <v>1560.8</v>
      </c>
      <c r="K1054" s="6">
        <v>42552</v>
      </c>
      <c r="L1054" s="6">
        <v>42582</v>
      </c>
      <c r="M1054" s="6">
        <f t="shared" si="185"/>
        <v>42566</v>
      </c>
      <c r="N1054" s="4">
        <f t="shared" si="186"/>
        <v>2016</v>
      </c>
      <c r="O1054" s="4">
        <f t="shared" si="187"/>
        <v>7</v>
      </c>
      <c r="P1054" s="7">
        <f t="shared" si="188"/>
        <v>30</v>
      </c>
      <c r="Q1054" s="12">
        <v>147.12990294717434</v>
      </c>
      <c r="R1054" s="9" t="s">
        <v>1479</v>
      </c>
      <c r="S1054" s="4" t="s">
        <v>844</v>
      </c>
    </row>
    <row r="1055" spans="1:19" s="10" customFormat="1" x14ac:dyDescent="0.3">
      <c r="A1055" s="4" t="str">
        <f t="shared" si="183"/>
        <v>Pereira_20168</v>
      </c>
      <c r="B1055" s="39" t="s">
        <v>1493</v>
      </c>
      <c r="C1055" s="4" t="str">
        <f t="shared" si="184"/>
        <v>PER_01_20168</v>
      </c>
      <c r="D1055" s="4" t="s">
        <v>1468</v>
      </c>
      <c r="E1055" s="5">
        <v>-46.006415492035671</v>
      </c>
      <c r="F1055" s="5">
        <v>-6.608104270532249</v>
      </c>
      <c r="G1055" s="4"/>
      <c r="H1055" s="4">
        <v>4.8046340000000001</v>
      </c>
      <c r="I1055" s="4">
        <v>-75.674321000000006</v>
      </c>
      <c r="J1055" s="4">
        <v>1560.8</v>
      </c>
      <c r="K1055" s="6">
        <v>42583</v>
      </c>
      <c r="L1055" s="6">
        <v>42612</v>
      </c>
      <c r="M1055" s="6">
        <f t="shared" si="185"/>
        <v>42597</v>
      </c>
      <c r="N1055" s="4">
        <f t="shared" si="186"/>
        <v>2016</v>
      </c>
      <c r="O1055" s="4">
        <f t="shared" si="187"/>
        <v>8</v>
      </c>
      <c r="P1055" s="7">
        <f t="shared" si="188"/>
        <v>29</v>
      </c>
      <c r="Q1055" s="12">
        <v>101.85916357881301</v>
      </c>
      <c r="R1055" s="9" t="s">
        <v>1479</v>
      </c>
      <c r="S1055" s="4" t="s">
        <v>844</v>
      </c>
    </row>
    <row r="1056" spans="1:19" s="10" customFormat="1" x14ac:dyDescent="0.3">
      <c r="A1056" s="4" t="str">
        <f t="shared" si="183"/>
        <v>Pereira_20169</v>
      </c>
      <c r="B1056" s="39" t="s">
        <v>1494</v>
      </c>
      <c r="C1056" s="4" t="str">
        <f t="shared" si="184"/>
        <v>PER_01_20169</v>
      </c>
      <c r="D1056" s="4" t="s">
        <v>1468</v>
      </c>
      <c r="E1056" s="5">
        <v>-61.945839598306065</v>
      </c>
      <c r="F1056" s="5">
        <v>-7.7630454672848446</v>
      </c>
      <c r="G1056" s="4"/>
      <c r="H1056" s="4">
        <v>4.8046340000000001</v>
      </c>
      <c r="I1056" s="4">
        <v>-75.674321000000006</v>
      </c>
      <c r="J1056" s="4">
        <v>1560.8</v>
      </c>
      <c r="K1056" s="6">
        <v>42614</v>
      </c>
      <c r="L1056" s="6">
        <v>42643</v>
      </c>
      <c r="M1056" s="6">
        <f t="shared" si="185"/>
        <v>42628</v>
      </c>
      <c r="N1056" s="4">
        <f t="shared" si="186"/>
        <v>2016</v>
      </c>
      <c r="O1056" s="4">
        <f t="shared" si="187"/>
        <v>9</v>
      </c>
      <c r="P1056" s="7">
        <f t="shared" si="188"/>
        <v>29</v>
      </c>
      <c r="Q1056" s="12">
        <v>441.38970884152309</v>
      </c>
      <c r="R1056" s="9" t="s">
        <v>1479</v>
      </c>
      <c r="S1056" s="4" t="s">
        <v>844</v>
      </c>
    </row>
    <row r="1057" spans="1:19" s="10" customFormat="1" x14ac:dyDescent="0.3">
      <c r="A1057" s="4" t="str">
        <f t="shared" si="183"/>
        <v>Pereira_201610</v>
      </c>
      <c r="B1057" s="39" t="s">
        <v>1495</v>
      </c>
      <c r="C1057" s="4" t="str">
        <f t="shared" si="184"/>
        <v>PER_01_201610</v>
      </c>
      <c r="D1057" s="4" t="s">
        <v>1468</v>
      </c>
      <c r="E1057" s="5">
        <v>-70.475969055026624</v>
      </c>
      <c r="F1057" s="5">
        <v>-8.6265475843246353</v>
      </c>
      <c r="G1057" s="4"/>
      <c r="H1057" s="4">
        <v>4.8046340000000001</v>
      </c>
      <c r="I1057" s="4">
        <v>-75.674321000000006</v>
      </c>
      <c r="J1057" s="4">
        <v>1560.8</v>
      </c>
      <c r="K1057" s="6">
        <v>42644</v>
      </c>
      <c r="L1057" s="6">
        <v>42674</v>
      </c>
      <c r="M1057" s="6">
        <f t="shared" si="185"/>
        <v>42658</v>
      </c>
      <c r="N1057" s="4">
        <f t="shared" si="186"/>
        <v>2016</v>
      </c>
      <c r="O1057" s="4">
        <f t="shared" si="187"/>
        <v>10</v>
      </c>
      <c r="P1057" s="7">
        <f t="shared" si="188"/>
        <v>30</v>
      </c>
      <c r="Q1057" s="12">
        <v>356.50707252584556</v>
      </c>
      <c r="R1057" s="9" t="s">
        <v>1479</v>
      </c>
      <c r="S1057" s="4" t="s">
        <v>844</v>
      </c>
    </row>
    <row r="1058" spans="1:19" s="10" customFormat="1" x14ac:dyDescent="0.3">
      <c r="A1058" s="4" t="str">
        <f t="shared" si="183"/>
        <v>Pereira_201611</v>
      </c>
      <c r="B1058" s="39" t="s">
        <v>1496</v>
      </c>
      <c r="C1058" s="4" t="str">
        <f t="shared" si="184"/>
        <v>PER_01_201611</v>
      </c>
      <c r="D1058" s="4" t="s">
        <v>1468</v>
      </c>
      <c r="E1058" s="5">
        <v>-87.095243782039802</v>
      </c>
      <c r="F1058" s="5">
        <v>-10.636642382812662</v>
      </c>
      <c r="G1058" s="4"/>
      <c r="H1058" s="4">
        <v>4.8046340000000001</v>
      </c>
      <c r="I1058" s="4">
        <v>-75.674321000000006</v>
      </c>
      <c r="J1058" s="4">
        <v>1560.8</v>
      </c>
      <c r="K1058" s="6">
        <v>42675</v>
      </c>
      <c r="L1058" s="6">
        <v>42704</v>
      </c>
      <c r="M1058" s="6">
        <f t="shared" si="185"/>
        <v>42689</v>
      </c>
      <c r="N1058" s="4">
        <f t="shared" si="186"/>
        <v>2016</v>
      </c>
      <c r="O1058" s="4">
        <f t="shared" si="187"/>
        <v>11</v>
      </c>
      <c r="P1058" s="7">
        <f t="shared" si="188"/>
        <v>29</v>
      </c>
      <c r="Q1058" s="12">
        <v>589.08549603080189</v>
      </c>
      <c r="R1058" s="9" t="s">
        <v>1479</v>
      </c>
      <c r="S1058" s="4" t="s">
        <v>844</v>
      </c>
    </row>
    <row r="1059" spans="1:19" s="10" customFormat="1" x14ac:dyDescent="0.3">
      <c r="A1059" s="4" t="str">
        <f t="shared" si="183"/>
        <v>Pereira_201612</v>
      </c>
      <c r="B1059" s="39" t="s">
        <v>1497</v>
      </c>
      <c r="C1059" s="4" t="str">
        <f t="shared" si="184"/>
        <v>PER_01_201612</v>
      </c>
      <c r="D1059" s="4" t="s">
        <v>1468</v>
      </c>
      <c r="E1059" s="5">
        <v>-52.716851581772517</v>
      </c>
      <c r="F1059" s="5">
        <v>-7.3873622785924908</v>
      </c>
      <c r="G1059" s="4"/>
      <c r="H1059" s="4">
        <v>4.8046340000000001</v>
      </c>
      <c r="I1059" s="4">
        <v>-75.674321000000006</v>
      </c>
      <c r="J1059" s="4">
        <v>1560.8</v>
      </c>
      <c r="K1059" s="6">
        <v>42705</v>
      </c>
      <c r="L1059" s="6">
        <v>42734</v>
      </c>
      <c r="M1059" s="6">
        <f t="shared" si="185"/>
        <v>42719</v>
      </c>
      <c r="N1059" s="4">
        <f t="shared" si="186"/>
        <v>2016</v>
      </c>
      <c r="O1059" s="4">
        <f t="shared" si="187"/>
        <v>12</v>
      </c>
      <c r="P1059" s="7">
        <f t="shared" si="188"/>
        <v>29</v>
      </c>
      <c r="Q1059" s="12">
        <v>565.88424210451672</v>
      </c>
      <c r="R1059" s="9" t="s">
        <v>1479</v>
      </c>
      <c r="S1059" s="4" t="s">
        <v>844</v>
      </c>
    </row>
    <row r="1060" spans="1:19" s="10" customFormat="1" x14ac:dyDescent="0.3">
      <c r="A1060" s="4" t="str">
        <f t="shared" si="183"/>
        <v>Pereira_20171</v>
      </c>
      <c r="B1060" s="39" t="s">
        <v>1498</v>
      </c>
      <c r="C1060" s="4" t="str">
        <f t="shared" si="184"/>
        <v>PER_01_20171</v>
      </c>
      <c r="D1060" s="4" t="s">
        <v>1468</v>
      </c>
      <c r="E1060" s="5">
        <v>-54.800755301831487</v>
      </c>
      <c r="F1060" s="5">
        <v>-6.9177582927271333</v>
      </c>
      <c r="G1060" s="4"/>
      <c r="H1060" s="4">
        <v>4.8046340000000001</v>
      </c>
      <c r="I1060" s="4">
        <v>-75.674321000000006</v>
      </c>
      <c r="J1060" s="4">
        <v>1560.8</v>
      </c>
      <c r="K1060" s="6">
        <v>42736</v>
      </c>
      <c r="L1060" s="6">
        <v>42766</v>
      </c>
      <c r="M1060" s="6">
        <f t="shared" si="185"/>
        <v>42750</v>
      </c>
      <c r="N1060" s="4">
        <f t="shared" si="186"/>
        <v>2017</v>
      </c>
      <c r="O1060" s="4">
        <f t="shared" si="187"/>
        <v>1</v>
      </c>
      <c r="P1060" s="7">
        <f t="shared" si="188"/>
        <v>30</v>
      </c>
      <c r="Q1060" s="12">
        <v>537.59002999929089</v>
      </c>
      <c r="R1060" s="9" t="s">
        <v>1479</v>
      </c>
      <c r="S1060" s="4" t="s">
        <v>844</v>
      </c>
    </row>
    <row r="1061" spans="1:19" s="10" customFormat="1" x14ac:dyDescent="0.3">
      <c r="A1061" s="4" t="str">
        <f t="shared" si="183"/>
        <v>Pereira_20172</v>
      </c>
      <c r="B1061" s="39" t="s">
        <v>1499</v>
      </c>
      <c r="C1061" s="4" t="str">
        <f t="shared" si="184"/>
        <v>PER_01_20172</v>
      </c>
      <c r="D1061" s="4" t="s">
        <v>1468</v>
      </c>
      <c r="E1061" s="5">
        <v>-51.08787120345945</v>
      </c>
      <c r="F1061" s="5">
        <v>-7.1587268026459396</v>
      </c>
      <c r="G1061" s="4"/>
      <c r="H1061" s="4">
        <v>4.8046340000000001</v>
      </c>
      <c r="I1061" s="4">
        <v>-75.674321000000006</v>
      </c>
      <c r="J1061" s="4">
        <v>1560.8</v>
      </c>
      <c r="K1061" s="6">
        <v>42767</v>
      </c>
      <c r="L1061" s="6">
        <v>42794</v>
      </c>
      <c r="M1061" s="6">
        <f t="shared" si="185"/>
        <v>42781</v>
      </c>
      <c r="N1061" s="4">
        <f t="shared" si="186"/>
        <v>2017</v>
      </c>
      <c r="O1061" s="4">
        <f t="shared" si="187"/>
        <v>2</v>
      </c>
      <c r="P1061" s="7">
        <f t="shared" si="188"/>
        <v>27</v>
      </c>
      <c r="Q1061" s="12">
        <v>413.09549673629721</v>
      </c>
      <c r="R1061" s="9" t="s">
        <v>1479</v>
      </c>
      <c r="S1061" s="4" t="s">
        <v>844</v>
      </c>
    </row>
    <row r="1062" spans="1:19" s="10" customFormat="1" x14ac:dyDescent="0.3">
      <c r="A1062" s="4" t="str">
        <f t="shared" si="183"/>
        <v>Pereira_20173</v>
      </c>
      <c r="B1062" s="39" t="s">
        <v>1500</v>
      </c>
      <c r="C1062" s="4" t="str">
        <f t="shared" si="184"/>
        <v>PER_01_20173</v>
      </c>
      <c r="D1062" s="4" t="s">
        <v>1468</v>
      </c>
      <c r="E1062" s="5">
        <v>-44.901783591467698</v>
      </c>
      <c r="F1062" s="5">
        <v>-7.8640549317359882</v>
      </c>
      <c r="G1062" s="4"/>
      <c r="H1062" s="4">
        <v>4.8046340000000001</v>
      </c>
      <c r="I1062" s="4">
        <v>-75.674321000000006</v>
      </c>
      <c r="J1062" s="4">
        <v>1560.8</v>
      </c>
      <c r="K1062" s="6">
        <v>42795</v>
      </c>
      <c r="L1062" s="6">
        <v>42825</v>
      </c>
      <c r="M1062" s="6">
        <f t="shared" si="185"/>
        <v>42809</v>
      </c>
      <c r="N1062" s="4">
        <f t="shared" si="186"/>
        <v>2017</v>
      </c>
      <c r="O1062" s="4">
        <f t="shared" si="187"/>
        <v>3</v>
      </c>
      <c r="P1062" s="7">
        <f t="shared" si="188"/>
        <v>30</v>
      </c>
      <c r="Q1062" s="12">
        <v>507.032280925647</v>
      </c>
      <c r="R1062" s="9" t="s">
        <v>1479</v>
      </c>
      <c r="S1062" s="4" t="s">
        <v>844</v>
      </c>
    </row>
    <row r="1063" spans="1:19" s="10" customFormat="1" x14ac:dyDescent="0.3">
      <c r="A1063" s="4" t="str">
        <f t="shared" si="183"/>
        <v>Pereira_20174</v>
      </c>
      <c r="B1063" s="39" t="s">
        <v>1501</v>
      </c>
      <c r="C1063" s="4" t="str">
        <f t="shared" si="184"/>
        <v>PER_01_20174</v>
      </c>
      <c r="D1063" s="4" t="s">
        <v>1468</v>
      </c>
      <c r="E1063" s="5">
        <v>-75.164660340339154</v>
      </c>
      <c r="F1063" s="5">
        <v>-10.625363680478207</v>
      </c>
      <c r="G1063" s="4"/>
      <c r="H1063" s="4">
        <v>4.8046340000000001</v>
      </c>
      <c r="I1063" s="4">
        <v>-75.674321000000006</v>
      </c>
      <c r="J1063" s="4">
        <v>1560.8</v>
      </c>
      <c r="K1063" s="6">
        <v>42826</v>
      </c>
      <c r="L1063" s="6">
        <v>42855</v>
      </c>
      <c r="M1063" s="6">
        <f t="shared" si="185"/>
        <v>42840</v>
      </c>
      <c r="N1063" s="4">
        <f t="shared" si="186"/>
        <v>2017</v>
      </c>
      <c r="O1063" s="4">
        <f t="shared" si="187"/>
        <v>4</v>
      </c>
      <c r="P1063" s="7">
        <f t="shared" si="188"/>
        <v>29</v>
      </c>
      <c r="Q1063" s="12">
        <v>362.16591494689072</v>
      </c>
      <c r="R1063" s="9" t="s">
        <v>1479</v>
      </c>
      <c r="S1063" s="4" t="s">
        <v>844</v>
      </c>
    </row>
    <row r="1064" spans="1:19" s="10" customFormat="1" x14ac:dyDescent="0.3">
      <c r="A1064" s="4" t="str">
        <f t="shared" si="183"/>
        <v>Pereira_20175</v>
      </c>
      <c r="B1064" s="39" t="s">
        <v>1502</v>
      </c>
      <c r="C1064" s="4" t="str">
        <f t="shared" si="184"/>
        <v>PER_01_20175</v>
      </c>
      <c r="D1064" s="4" t="s">
        <v>1468</v>
      </c>
      <c r="E1064" s="5">
        <v>-142.97214301306192</v>
      </c>
      <c r="F1064" s="5">
        <v>-19.747294406722176</v>
      </c>
      <c r="G1064" s="4"/>
      <c r="H1064" s="4">
        <v>4.8046340000000001</v>
      </c>
      <c r="I1064" s="4">
        <v>-75.674321000000006</v>
      </c>
      <c r="J1064" s="4">
        <v>1560.8</v>
      </c>
      <c r="K1064" s="6">
        <v>42856</v>
      </c>
      <c r="L1064" s="6">
        <v>42886</v>
      </c>
      <c r="M1064" s="6">
        <f t="shared" si="185"/>
        <v>42870</v>
      </c>
      <c r="N1064" s="4">
        <f t="shared" si="186"/>
        <v>2017</v>
      </c>
      <c r="O1064" s="4">
        <f t="shared" si="187"/>
        <v>5</v>
      </c>
      <c r="P1064" s="7">
        <f t="shared" si="188"/>
        <v>30</v>
      </c>
      <c r="Q1064" s="12">
        <v>763.9437268410976</v>
      </c>
      <c r="R1064" s="9" t="s">
        <v>1479</v>
      </c>
      <c r="S1064" s="4" t="s">
        <v>844</v>
      </c>
    </row>
    <row r="1065" spans="1:19" s="10" customFormat="1" x14ac:dyDescent="0.3">
      <c r="A1065" s="4" t="str">
        <f t="shared" ref="A1065:A1096" si="189">D1065&amp;"_"&amp;YEAR(M1065)&amp;MONTH(M1065)</f>
        <v>Pereira_20176</v>
      </c>
      <c r="B1065" s="39" t="s">
        <v>1503</v>
      </c>
      <c r="C1065" s="4" t="str">
        <f t="shared" si="184"/>
        <v>PER_01_20176</v>
      </c>
      <c r="D1065" s="4" t="s">
        <v>1468</v>
      </c>
      <c r="E1065" s="5">
        <v>-96.006470122323933</v>
      </c>
      <c r="F1065" s="5">
        <v>-13.236428864317721</v>
      </c>
      <c r="G1065" s="4"/>
      <c r="H1065" s="4">
        <v>4.8046340000000001</v>
      </c>
      <c r="I1065" s="4">
        <v>-75.674321000000006</v>
      </c>
      <c r="J1065" s="4">
        <v>1560.8</v>
      </c>
      <c r="K1065" s="6">
        <v>42887</v>
      </c>
      <c r="L1065" s="6">
        <v>42916</v>
      </c>
      <c r="M1065" s="6">
        <f t="shared" si="185"/>
        <v>42901</v>
      </c>
      <c r="N1065" s="4">
        <f t="shared" si="186"/>
        <v>2017</v>
      </c>
      <c r="O1065" s="4">
        <f t="shared" si="187"/>
        <v>6</v>
      </c>
      <c r="P1065" s="7">
        <f t="shared" si="188"/>
        <v>29</v>
      </c>
      <c r="Q1065" s="12">
        <v>356.50707252584556</v>
      </c>
      <c r="R1065" s="9" t="s">
        <v>1479</v>
      </c>
      <c r="S1065" s="4" t="s">
        <v>844</v>
      </c>
    </row>
    <row r="1066" spans="1:19" s="10" customFormat="1" x14ac:dyDescent="0.3">
      <c r="A1066" s="4" t="str">
        <f t="shared" si="189"/>
        <v>Pereira_20177</v>
      </c>
      <c r="B1066" s="39" t="s">
        <v>1504</v>
      </c>
      <c r="C1066" s="4" t="str">
        <f t="shared" si="184"/>
        <v>PER_01_20177</v>
      </c>
      <c r="D1066" s="4" t="s">
        <v>1468</v>
      </c>
      <c r="E1066" s="5">
        <v>-69.482285681871943</v>
      </c>
      <c r="F1066" s="5">
        <v>-9.9665316505316159</v>
      </c>
      <c r="G1066" s="4"/>
      <c r="H1066" s="4">
        <v>4.8046340000000001</v>
      </c>
      <c r="I1066" s="4">
        <v>-75.674321000000006</v>
      </c>
      <c r="J1066" s="4">
        <v>1560.8</v>
      </c>
      <c r="K1066" s="6">
        <v>42917</v>
      </c>
      <c r="L1066" s="6">
        <v>42947</v>
      </c>
      <c r="M1066" s="6">
        <f t="shared" si="185"/>
        <v>42931</v>
      </c>
      <c r="N1066" s="4">
        <f t="shared" si="186"/>
        <v>2017</v>
      </c>
      <c r="O1066" s="4">
        <f t="shared" si="187"/>
        <v>7</v>
      </c>
      <c r="P1066" s="7">
        <f t="shared" si="188"/>
        <v>30</v>
      </c>
      <c r="Q1066" s="12">
        <v>172.59469384187761</v>
      </c>
      <c r="R1066" s="9" t="s">
        <v>1479</v>
      </c>
      <c r="S1066" s="4" t="s">
        <v>844</v>
      </c>
    </row>
    <row r="1067" spans="1:19" s="10" customFormat="1" x14ac:dyDescent="0.3">
      <c r="A1067" s="4" t="str">
        <f t="shared" si="189"/>
        <v>Pereira_20178</v>
      </c>
      <c r="B1067" s="39" t="s">
        <v>1505</v>
      </c>
      <c r="C1067" s="4" t="str">
        <f t="shared" si="184"/>
        <v>PER_01_20178</v>
      </c>
      <c r="D1067" s="4" t="s">
        <v>1468</v>
      </c>
      <c r="E1067" s="5">
        <v>-59.259932448160953</v>
      </c>
      <c r="F1067" s="5">
        <v>-9.0053461110911712</v>
      </c>
      <c r="G1067" s="4"/>
      <c r="H1067" s="4">
        <v>4.8046340000000001</v>
      </c>
      <c r="I1067" s="4">
        <v>-75.674321000000006</v>
      </c>
      <c r="J1067" s="4">
        <v>1560.8</v>
      </c>
      <c r="K1067" s="6">
        <v>42948</v>
      </c>
      <c r="L1067" s="6">
        <v>42978</v>
      </c>
      <c r="M1067" s="6">
        <f t="shared" si="185"/>
        <v>42962</v>
      </c>
      <c r="N1067" s="4">
        <f t="shared" si="186"/>
        <v>2017</v>
      </c>
      <c r="O1067" s="4">
        <f t="shared" si="187"/>
        <v>8</v>
      </c>
      <c r="P1067" s="7">
        <f t="shared" si="188"/>
        <v>30</v>
      </c>
      <c r="Q1067" s="12">
        <v>594.74433845184706</v>
      </c>
      <c r="R1067" s="9" t="s">
        <v>1479</v>
      </c>
      <c r="S1067" s="4" t="s">
        <v>844</v>
      </c>
    </row>
    <row r="1068" spans="1:19" s="10" customFormat="1" x14ac:dyDescent="0.3">
      <c r="A1068" s="4" t="str">
        <f t="shared" si="189"/>
        <v>Pereira_20179</v>
      </c>
      <c r="B1068" s="39" t="s">
        <v>1506</v>
      </c>
      <c r="C1068" s="4" t="str">
        <f t="shared" si="184"/>
        <v>PER_01_20179</v>
      </c>
      <c r="D1068" s="4" t="s">
        <v>1468</v>
      </c>
      <c r="E1068" s="5">
        <v>-77.069726484756757</v>
      </c>
      <c r="F1068" s="5">
        <v>-11.239402597907278</v>
      </c>
      <c r="G1068" s="4"/>
      <c r="H1068" s="4">
        <v>4.8046340000000001</v>
      </c>
      <c r="I1068" s="4">
        <v>-75.674321000000006</v>
      </c>
      <c r="J1068" s="4">
        <v>1560.8</v>
      </c>
      <c r="K1068" s="6">
        <v>42979</v>
      </c>
      <c r="L1068" s="6">
        <v>43008</v>
      </c>
      <c r="M1068" s="6">
        <f t="shared" si="185"/>
        <v>42993</v>
      </c>
      <c r="N1068" s="4">
        <f t="shared" si="186"/>
        <v>2017</v>
      </c>
      <c r="O1068" s="4">
        <f t="shared" si="187"/>
        <v>9</v>
      </c>
      <c r="P1068" s="7">
        <f t="shared" si="188"/>
        <v>29</v>
      </c>
      <c r="Q1068" s="12">
        <v>461.19565731518117</v>
      </c>
      <c r="R1068" s="9" t="s">
        <v>1479</v>
      </c>
      <c r="S1068" s="4" t="s">
        <v>844</v>
      </c>
    </row>
    <row r="1069" spans="1:19" s="10" customFormat="1" x14ac:dyDescent="0.3">
      <c r="A1069" s="4" t="str">
        <f t="shared" si="189"/>
        <v>Pereira_201710</v>
      </c>
      <c r="B1069" s="39" t="s">
        <v>1507</v>
      </c>
      <c r="C1069" s="4" t="str">
        <f t="shared" si="184"/>
        <v>PER_01_201710</v>
      </c>
      <c r="D1069" s="4" t="s">
        <v>1468</v>
      </c>
      <c r="E1069" s="5">
        <v>-76.360475508017473</v>
      </c>
      <c r="F1069" s="5">
        <v>-11.048098679863225</v>
      </c>
      <c r="G1069" s="4"/>
      <c r="H1069" s="4">
        <v>4.8046340000000001</v>
      </c>
      <c r="I1069" s="4">
        <v>-75.674321000000006</v>
      </c>
      <c r="J1069" s="4">
        <v>1560.8</v>
      </c>
      <c r="K1069" s="6">
        <v>43009</v>
      </c>
      <c r="L1069" s="6">
        <v>43039</v>
      </c>
      <c r="M1069" s="6">
        <f t="shared" si="185"/>
        <v>43023</v>
      </c>
      <c r="N1069" s="4">
        <f t="shared" si="186"/>
        <v>2017</v>
      </c>
      <c r="O1069" s="4">
        <f t="shared" si="187"/>
        <v>10</v>
      </c>
      <c r="P1069" s="7">
        <f t="shared" si="188"/>
        <v>30</v>
      </c>
      <c r="Q1069" s="12">
        <v>481.00160578883924</v>
      </c>
      <c r="R1069" s="9" t="s">
        <v>1479</v>
      </c>
      <c r="S1069" s="4" t="s">
        <v>844</v>
      </c>
    </row>
    <row r="1070" spans="1:19" s="10" customFormat="1" x14ac:dyDescent="0.3">
      <c r="A1070" s="4" t="str">
        <f t="shared" si="189"/>
        <v>Pereira_201711</v>
      </c>
      <c r="B1070" s="39" t="s">
        <v>1508</v>
      </c>
      <c r="C1070" s="4" t="str">
        <f t="shared" si="184"/>
        <v>PER_01_201711</v>
      </c>
      <c r="D1070" s="4" t="s">
        <v>1468</v>
      </c>
      <c r="E1070" s="5">
        <v>-64.132653995250692</v>
      </c>
      <c r="F1070" s="5">
        <v>-9.8918764630022906</v>
      </c>
      <c r="G1070" s="4"/>
      <c r="H1070" s="4">
        <v>4.8046340000000001</v>
      </c>
      <c r="I1070" s="4">
        <v>-75.674321000000006</v>
      </c>
      <c r="J1070" s="4">
        <v>1560.8</v>
      </c>
      <c r="K1070" s="6">
        <v>43040</v>
      </c>
      <c r="L1070" s="6">
        <v>43069</v>
      </c>
      <c r="M1070" s="6">
        <f t="shared" si="185"/>
        <v>43054</v>
      </c>
      <c r="N1070" s="4">
        <f t="shared" si="186"/>
        <v>2017</v>
      </c>
      <c r="O1070" s="4">
        <f t="shared" si="187"/>
        <v>11</v>
      </c>
      <c r="P1070" s="7">
        <f t="shared" si="188"/>
        <v>29</v>
      </c>
      <c r="Q1070" s="12">
        <v>735.64951473587178</v>
      </c>
      <c r="R1070" s="9" t="s">
        <v>1479</v>
      </c>
      <c r="S1070" s="4" t="s">
        <v>844</v>
      </c>
    </row>
    <row r="1071" spans="1:19" s="10" customFormat="1" x14ac:dyDescent="0.3">
      <c r="A1071" s="4" t="str">
        <f t="shared" si="189"/>
        <v>Pereira_201712</v>
      </c>
      <c r="B1071" s="39" t="s">
        <v>1509</v>
      </c>
      <c r="C1071" s="4" t="str">
        <f t="shared" si="184"/>
        <v>PER_01_201712</v>
      </c>
      <c r="D1071" s="4" t="s">
        <v>1468</v>
      </c>
      <c r="E1071" s="5">
        <v>-57.719145843520472</v>
      </c>
      <c r="F1071" s="5">
        <v>-9.059471122049823</v>
      </c>
      <c r="G1071" s="4"/>
      <c r="H1071" s="4">
        <v>4.8046340000000001</v>
      </c>
      <c r="I1071" s="4">
        <v>-75.674321000000006</v>
      </c>
      <c r="J1071" s="4">
        <v>1560.8</v>
      </c>
      <c r="K1071" s="6">
        <v>43070</v>
      </c>
      <c r="L1071" s="6">
        <v>43099</v>
      </c>
      <c r="M1071" s="6">
        <f t="shared" si="185"/>
        <v>43084</v>
      </c>
      <c r="N1071" s="4">
        <f t="shared" si="186"/>
        <v>2017</v>
      </c>
      <c r="O1071" s="4">
        <f t="shared" si="187"/>
        <v>12</v>
      </c>
      <c r="P1071" s="7">
        <f t="shared" si="188"/>
        <v>29</v>
      </c>
      <c r="Q1071" s="12">
        <v>492.31929063092957</v>
      </c>
      <c r="R1071" s="9" t="s">
        <v>1479</v>
      </c>
      <c r="S1071" s="4" t="s">
        <v>844</v>
      </c>
    </row>
    <row r="1072" spans="1:19" s="10" customFormat="1" x14ac:dyDescent="0.3">
      <c r="A1072" s="4" t="str">
        <f t="shared" si="189"/>
        <v>Pereira_20181</v>
      </c>
      <c r="B1072" s="39" t="s">
        <v>1510</v>
      </c>
      <c r="C1072" s="4" t="str">
        <f t="shared" si="184"/>
        <v>PER_01_20181</v>
      </c>
      <c r="D1072" s="4" t="s">
        <v>1468</v>
      </c>
      <c r="E1072" s="5">
        <v>-44.668155547405718</v>
      </c>
      <c r="F1072" s="5">
        <v>-8.0712230771300337</v>
      </c>
      <c r="G1072" s="4"/>
      <c r="H1072" s="4">
        <v>4.8046340000000001</v>
      </c>
      <c r="I1072" s="4">
        <v>-75.674321000000006</v>
      </c>
      <c r="J1072" s="4">
        <v>1560.8</v>
      </c>
      <c r="K1072" s="6">
        <v>43101</v>
      </c>
      <c r="L1072" s="6">
        <v>43131</v>
      </c>
      <c r="M1072" s="6">
        <f t="shared" si="185"/>
        <v>43115</v>
      </c>
      <c r="N1072" s="4">
        <f t="shared" si="186"/>
        <v>2018</v>
      </c>
      <c r="O1072" s="4">
        <f t="shared" si="187"/>
        <v>1</v>
      </c>
      <c r="P1072" s="7">
        <f t="shared" si="188"/>
        <v>30</v>
      </c>
      <c r="Q1072" s="12">
        <v>282.94212105225836</v>
      </c>
      <c r="R1072" s="9" t="s">
        <v>1479</v>
      </c>
      <c r="S1072" s="4" t="s">
        <v>844</v>
      </c>
    </row>
    <row r="1073" spans="1:19" s="10" customFormat="1" x14ac:dyDescent="0.3">
      <c r="A1073" s="4" t="str">
        <f t="shared" si="189"/>
        <v>Pereira_20182</v>
      </c>
      <c r="B1073" s="39" t="s">
        <v>1511</v>
      </c>
      <c r="C1073" s="4" t="str">
        <f t="shared" si="184"/>
        <v>PER_01_20182</v>
      </c>
      <c r="D1073" s="4" t="s">
        <v>1468</v>
      </c>
      <c r="E1073" s="5">
        <v>-2.7418974913939187</v>
      </c>
      <c r="F1073" s="5">
        <v>-2.7772370914541398</v>
      </c>
      <c r="G1073" s="4"/>
      <c r="H1073" s="4">
        <v>4.8046340000000001</v>
      </c>
      <c r="I1073" s="4">
        <v>-75.674321000000006</v>
      </c>
      <c r="J1073" s="4">
        <v>1560.8</v>
      </c>
      <c r="K1073" s="6">
        <v>43132</v>
      </c>
      <c r="L1073" s="6">
        <v>43159</v>
      </c>
      <c r="M1073" s="6">
        <f t="shared" si="185"/>
        <v>43146</v>
      </c>
      <c r="N1073" s="4">
        <f t="shared" si="186"/>
        <v>2018</v>
      </c>
      <c r="O1073" s="4">
        <f t="shared" si="187"/>
        <v>2</v>
      </c>
      <c r="P1073" s="7">
        <f t="shared" si="188"/>
        <v>27</v>
      </c>
      <c r="Q1073" s="12">
        <v>401.77781189420688</v>
      </c>
      <c r="R1073" s="9" t="s">
        <v>1479</v>
      </c>
      <c r="S1073" s="4" t="s">
        <v>844</v>
      </c>
    </row>
    <row r="1074" spans="1:19" s="10" customFormat="1" x14ac:dyDescent="0.3">
      <c r="A1074" s="4" t="str">
        <f t="shared" si="189"/>
        <v>Pereira_20183</v>
      </c>
      <c r="B1074" s="39" t="s">
        <v>1512</v>
      </c>
      <c r="C1074" s="4" t="str">
        <f t="shared" si="184"/>
        <v>PER_01_20183</v>
      </c>
      <c r="D1074" s="4" t="s">
        <v>1468</v>
      </c>
      <c r="E1074" s="5">
        <v>-43.7</v>
      </c>
      <c r="F1074" s="5">
        <v>-6.1</v>
      </c>
      <c r="G1074" s="4"/>
      <c r="H1074" s="4">
        <v>4.8046340000000001</v>
      </c>
      <c r="I1074" s="4">
        <v>-75.674321000000006</v>
      </c>
      <c r="J1074" s="4">
        <v>1560.8</v>
      </c>
      <c r="K1074" s="6">
        <v>43160</v>
      </c>
      <c r="L1074" s="6">
        <v>43190</v>
      </c>
      <c r="M1074" s="6">
        <f t="shared" si="185"/>
        <v>43174</v>
      </c>
      <c r="N1074" s="4">
        <f t="shared" si="186"/>
        <v>2018</v>
      </c>
      <c r="O1074" s="4">
        <f t="shared" si="187"/>
        <v>3</v>
      </c>
      <c r="P1074" s="7">
        <f t="shared" si="188"/>
        <v>30</v>
      </c>
      <c r="Q1074" s="12">
        <v>84.882636315677516</v>
      </c>
      <c r="R1074" s="9"/>
      <c r="S1074" s="4" t="s">
        <v>844</v>
      </c>
    </row>
    <row r="1075" spans="1:19" s="10" customFormat="1" x14ac:dyDescent="0.3">
      <c r="A1075" s="4" t="str">
        <f t="shared" si="189"/>
        <v>Pereira_20184</v>
      </c>
      <c r="B1075" s="39" t="s">
        <v>1513</v>
      </c>
      <c r="C1075" s="4" t="str">
        <f t="shared" si="184"/>
        <v>PER_01_20184</v>
      </c>
      <c r="D1075" s="4" t="s">
        <v>1468</v>
      </c>
      <c r="E1075" s="5">
        <v>-74.3</v>
      </c>
      <c r="F1075" s="5">
        <v>-10.32</v>
      </c>
      <c r="G1075" s="4"/>
      <c r="H1075" s="4">
        <v>4.8046340000000001</v>
      </c>
      <c r="I1075" s="4">
        <v>-75.674321000000006</v>
      </c>
      <c r="J1075" s="4">
        <v>1560.8</v>
      </c>
      <c r="K1075" s="6">
        <v>43191</v>
      </c>
      <c r="L1075" s="6">
        <v>43220</v>
      </c>
      <c r="M1075" s="6">
        <f t="shared" si="185"/>
        <v>43205</v>
      </c>
      <c r="N1075" s="4">
        <f t="shared" si="186"/>
        <v>2018</v>
      </c>
      <c r="O1075" s="4">
        <f t="shared" si="187"/>
        <v>4</v>
      </c>
      <c r="P1075" s="7">
        <f t="shared" si="188"/>
        <v>29</v>
      </c>
      <c r="Q1075" s="12">
        <v>509.29581789406507</v>
      </c>
      <c r="R1075" s="9"/>
      <c r="S1075" s="4" t="s">
        <v>844</v>
      </c>
    </row>
    <row r="1076" spans="1:19" s="10" customFormat="1" x14ac:dyDescent="0.3">
      <c r="A1076" s="4" t="str">
        <f t="shared" si="189"/>
        <v>Pereira_20185</v>
      </c>
      <c r="B1076" s="39" t="s">
        <v>1514</v>
      </c>
      <c r="C1076" s="4" t="str">
        <f t="shared" si="184"/>
        <v>PER_01_20185</v>
      </c>
      <c r="D1076" s="4" t="s">
        <v>1468</v>
      </c>
      <c r="E1076" s="5">
        <v>-131.9</v>
      </c>
      <c r="F1076" s="5">
        <v>-17.63</v>
      </c>
      <c r="G1076" s="4"/>
      <c r="H1076" s="4">
        <v>4.8046340000000001</v>
      </c>
      <c r="I1076" s="4">
        <v>-75.674321000000006</v>
      </c>
      <c r="J1076" s="4">
        <v>1560.8</v>
      </c>
      <c r="K1076" s="6">
        <v>43221</v>
      </c>
      <c r="L1076" s="6">
        <v>43251</v>
      </c>
      <c r="M1076" s="6">
        <f t="shared" si="185"/>
        <v>43235</v>
      </c>
      <c r="N1076" s="4">
        <f t="shared" si="186"/>
        <v>2018</v>
      </c>
      <c r="O1076" s="4">
        <f t="shared" si="187"/>
        <v>5</v>
      </c>
      <c r="P1076" s="7">
        <f t="shared" si="188"/>
        <v>30</v>
      </c>
      <c r="Q1076" s="12">
        <v>418.75433915734243</v>
      </c>
      <c r="R1076" s="9"/>
      <c r="S1076" s="4" t="s">
        <v>844</v>
      </c>
    </row>
    <row r="1077" spans="1:19" s="10" customFormat="1" x14ac:dyDescent="0.3">
      <c r="A1077" s="4" t="str">
        <f t="shared" si="189"/>
        <v>Pereira_20186</v>
      </c>
      <c r="B1077" s="39" t="s">
        <v>1515</v>
      </c>
      <c r="C1077" s="4" t="str">
        <f t="shared" si="184"/>
        <v>PER_01_20186</v>
      </c>
      <c r="D1077" s="4" t="s">
        <v>1468</v>
      </c>
      <c r="E1077" s="5">
        <v>-94.6</v>
      </c>
      <c r="F1077" s="5">
        <v>-12.81</v>
      </c>
      <c r="G1077" s="4"/>
      <c r="H1077" s="4">
        <v>4.8046340000000001</v>
      </c>
      <c r="I1077" s="4">
        <v>-75.674321000000006</v>
      </c>
      <c r="J1077" s="4">
        <v>1560.8</v>
      </c>
      <c r="K1077" s="6">
        <v>43252</v>
      </c>
      <c r="L1077" s="6">
        <v>43281</v>
      </c>
      <c r="M1077" s="6">
        <f t="shared" si="185"/>
        <v>43266</v>
      </c>
      <c r="N1077" s="4">
        <f t="shared" si="186"/>
        <v>2018</v>
      </c>
      <c r="O1077" s="4">
        <f t="shared" si="187"/>
        <v>6</v>
      </c>
      <c r="P1077" s="7">
        <f t="shared" si="188"/>
        <v>29</v>
      </c>
      <c r="Q1077" s="12">
        <v>452.70739368361342</v>
      </c>
      <c r="R1077" s="9"/>
      <c r="S1077" s="4" t="s">
        <v>844</v>
      </c>
    </row>
    <row r="1078" spans="1:19" s="10" customFormat="1" x14ac:dyDescent="0.3">
      <c r="A1078" s="4" t="str">
        <f t="shared" si="189"/>
        <v>Pereira_20187</v>
      </c>
      <c r="B1078" s="39" t="s">
        <v>1516</v>
      </c>
      <c r="C1078" s="4" t="str">
        <f t="shared" si="184"/>
        <v>PER_01_20187</v>
      </c>
      <c r="D1078" s="4" t="s">
        <v>1468</v>
      </c>
      <c r="E1078" s="5">
        <v>-71.7</v>
      </c>
      <c r="F1078" s="5">
        <v>-9.8000000000000007</v>
      </c>
      <c r="G1078" s="4"/>
      <c r="H1078" s="4">
        <v>4.8046340000000001</v>
      </c>
      <c r="I1078" s="4">
        <v>-75.674321000000006</v>
      </c>
      <c r="J1078" s="4">
        <v>1560.8</v>
      </c>
      <c r="K1078" s="6">
        <v>43282</v>
      </c>
      <c r="L1078" s="6">
        <v>43311</v>
      </c>
      <c r="M1078" s="6">
        <f t="shared" si="185"/>
        <v>43296</v>
      </c>
      <c r="N1078" s="4">
        <f t="shared" si="186"/>
        <v>2018</v>
      </c>
      <c r="O1078" s="4">
        <f t="shared" si="187"/>
        <v>7</v>
      </c>
      <c r="P1078" s="7">
        <f t="shared" si="188"/>
        <v>29</v>
      </c>
      <c r="Q1078" s="12">
        <v>424.41318157838759</v>
      </c>
      <c r="R1078" s="9"/>
      <c r="S1078" s="4" t="s">
        <v>844</v>
      </c>
    </row>
    <row r="1079" spans="1:19" s="10" customFormat="1" x14ac:dyDescent="0.3">
      <c r="A1079" s="4" t="str">
        <f t="shared" si="189"/>
        <v>Pereira_20188</v>
      </c>
      <c r="B1079" s="39" t="s">
        <v>1517</v>
      </c>
      <c r="C1079" s="4" t="str">
        <f t="shared" si="184"/>
        <v>PER_01_20188</v>
      </c>
      <c r="D1079" s="4" t="s">
        <v>1468</v>
      </c>
      <c r="E1079" s="5">
        <v>-59</v>
      </c>
      <c r="F1079" s="5">
        <v>-8.23</v>
      </c>
      <c r="G1079" s="4"/>
      <c r="H1079" s="4">
        <v>4.8046340000000001</v>
      </c>
      <c r="I1079" s="4">
        <v>-75.674321000000006</v>
      </c>
      <c r="J1079" s="4">
        <v>1560.8</v>
      </c>
      <c r="K1079" s="6">
        <v>43313</v>
      </c>
      <c r="L1079" s="6">
        <v>43343</v>
      </c>
      <c r="M1079" s="6">
        <f t="shared" si="185"/>
        <v>43327</v>
      </c>
      <c r="N1079" s="4">
        <f t="shared" si="186"/>
        <v>2018</v>
      </c>
      <c r="O1079" s="4">
        <f t="shared" si="187"/>
        <v>8</v>
      </c>
      <c r="P1079" s="7">
        <f t="shared" si="188"/>
        <v>30</v>
      </c>
      <c r="Q1079" s="12">
        <v>118.83569084194852</v>
      </c>
      <c r="R1079" s="9"/>
      <c r="S1079" s="4" t="s">
        <v>844</v>
      </c>
    </row>
    <row r="1080" spans="1:19" s="10" customFormat="1" x14ac:dyDescent="0.3">
      <c r="A1080" s="4" t="str">
        <f t="shared" si="189"/>
        <v>Pereira_20189</v>
      </c>
      <c r="B1080" s="39" t="s">
        <v>1518</v>
      </c>
      <c r="C1080" s="4" t="str">
        <f t="shared" si="184"/>
        <v>PER_01_20189</v>
      </c>
      <c r="D1080" s="4" t="s">
        <v>1468</v>
      </c>
      <c r="E1080" s="5">
        <v>-59.6</v>
      </c>
      <c r="F1080" s="5">
        <v>-9.27</v>
      </c>
      <c r="G1080" s="4"/>
      <c r="H1080" s="4">
        <v>4.8046340000000001</v>
      </c>
      <c r="I1080" s="4">
        <v>-75.674321000000006</v>
      </c>
      <c r="J1080" s="4">
        <v>1560.8</v>
      </c>
      <c r="K1080" s="6">
        <v>43344</v>
      </c>
      <c r="L1080" s="6">
        <v>43373</v>
      </c>
      <c r="M1080" s="6">
        <f t="shared" si="185"/>
        <v>43358</v>
      </c>
      <c r="N1080" s="4">
        <f t="shared" si="186"/>
        <v>2018</v>
      </c>
      <c r="O1080" s="4">
        <f t="shared" si="187"/>
        <v>9</v>
      </c>
      <c r="P1080" s="7">
        <f t="shared" si="188"/>
        <v>29</v>
      </c>
      <c r="Q1080" s="12">
        <v>350.84823010480039</v>
      </c>
      <c r="R1080" s="9"/>
      <c r="S1080" s="4" t="s">
        <v>844</v>
      </c>
    </row>
    <row r="1081" spans="1:19" s="10" customFormat="1" x14ac:dyDescent="0.3">
      <c r="A1081" s="4" t="str">
        <f t="shared" si="189"/>
        <v>Pereira_201810</v>
      </c>
      <c r="B1081" s="39" t="s">
        <v>1519</v>
      </c>
      <c r="C1081" s="4" t="str">
        <f t="shared" si="184"/>
        <v>PER_01_201810</v>
      </c>
      <c r="D1081" s="4" t="s">
        <v>1468</v>
      </c>
      <c r="E1081" s="5">
        <v>-86.3</v>
      </c>
      <c r="F1081" s="5">
        <v>-12.75</v>
      </c>
      <c r="G1081" s="4"/>
      <c r="H1081" s="4">
        <v>4.8046340000000001</v>
      </c>
      <c r="I1081" s="4">
        <v>-75.674321000000006</v>
      </c>
      <c r="J1081" s="4">
        <v>1560.8</v>
      </c>
      <c r="K1081" s="6">
        <v>43374</v>
      </c>
      <c r="L1081" s="6">
        <v>43404</v>
      </c>
      <c r="M1081" s="6">
        <f t="shared" si="185"/>
        <v>43388</v>
      </c>
      <c r="N1081" s="4">
        <f t="shared" si="186"/>
        <v>2018</v>
      </c>
      <c r="O1081" s="4">
        <f t="shared" si="187"/>
        <v>10</v>
      </c>
      <c r="P1081" s="7">
        <f t="shared" si="188"/>
        <v>30</v>
      </c>
      <c r="Q1081" s="12">
        <v>707.35530263064595</v>
      </c>
      <c r="R1081" s="9"/>
      <c r="S1081" s="4" t="s">
        <v>844</v>
      </c>
    </row>
    <row r="1082" spans="1:19" s="10" customFormat="1" x14ac:dyDescent="0.3">
      <c r="A1082" s="4" t="str">
        <f t="shared" si="189"/>
        <v>Pereira_201811</v>
      </c>
      <c r="B1082" s="39" t="s">
        <v>1520</v>
      </c>
      <c r="C1082" s="4" t="str">
        <f t="shared" si="184"/>
        <v>PER_01_201811</v>
      </c>
      <c r="D1082" s="4" t="s">
        <v>1468</v>
      </c>
      <c r="E1082" s="5">
        <v>-87.2</v>
      </c>
      <c r="F1082" s="5">
        <v>-12.34</v>
      </c>
      <c r="G1082" s="4"/>
      <c r="H1082" s="4">
        <v>4.8046340000000001</v>
      </c>
      <c r="I1082" s="4">
        <v>-75.674321000000006</v>
      </c>
      <c r="J1082" s="4">
        <v>1560.8</v>
      </c>
      <c r="K1082" s="6">
        <v>43405</v>
      </c>
      <c r="L1082" s="6">
        <v>43434</v>
      </c>
      <c r="M1082" s="6">
        <f t="shared" si="185"/>
        <v>43419</v>
      </c>
      <c r="N1082" s="4">
        <f t="shared" si="186"/>
        <v>2018</v>
      </c>
      <c r="O1082" s="4">
        <f t="shared" si="187"/>
        <v>11</v>
      </c>
      <c r="P1082" s="7">
        <f t="shared" si="188"/>
        <v>29</v>
      </c>
      <c r="Q1082" s="12">
        <v>639.44919357810397</v>
      </c>
      <c r="R1082" s="9"/>
      <c r="S1082" s="4" t="s">
        <v>844</v>
      </c>
    </row>
    <row r="1083" spans="1:19" s="10" customFormat="1" x14ac:dyDescent="0.3">
      <c r="A1083" s="4" t="str">
        <f t="shared" si="189"/>
        <v>Pereira_201812</v>
      </c>
      <c r="B1083" s="39" t="s">
        <v>1521</v>
      </c>
      <c r="C1083" s="4" t="str">
        <f t="shared" si="184"/>
        <v>PER_01_201812</v>
      </c>
      <c r="D1083" s="4" t="s">
        <v>1468</v>
      </c>
      <c r="E1083" s="5">
        <v>-53.3</v>
      </c>
      <c r="F1083" s="5">
        <v>-7.6</v>
      </c>
      <c r="G1083" s="4"/>
      <c r="H1083" s="4">
        <v>4.8046340000000001</v>
      </c>
      <c r="I1083" s="4">
        <v>-75.674321000000006</v>
      </c>
      <c r="J1083" s="4">
        <v>1560.8</v>
      </c>
      <c r="K1083" s="6">
        <v>43435</v>
      </c>
      <c r="L1083" s="6">
        <v>43465</v>
      </c>
      <c r="M1083" s="6">
        <f t="shared" si="185"/>
        <v>43449</v>
      </c>
      <c r="N1083" s="4">
        <f t="shared" si="186"/>
        <v>2018</v>
      </c>
      <c r="O1083" s="4">
        <f t="shared" si="187"/>
        <v>12</v>
      </c>
      <c r="P1083" s="7">
        <f t="shared" si="188"/>
        <v>30</v>
      </c>
      <c r="Q1083" s="12">
        <v>189.00533686290859</v>
      </c>
      <c r="R1083" s="9"/>
      <c r="S1083" s="4" t="s">
        <v>844</v>
      </c>
    </row>
    <row r="1084" spans="1:19" s="10" customFormat="1" x14ac:dyDescent="0.3">
      <c r="A1084" s="4" t="str">
        <f t="shared" si="189"/>
        <v>Pereira_20191</v>
      </c>
      <c r="B1084" s="39" t="s">
        <v>1522</v>
      </c>
      <c r="C1084" s="4" t="str">
        <f t="shared" si="184"/>
        <v>PER_01_20191</v>
      </c>
      <c r="D1084" s="4" t="s">
        <v>1468</v>
      </c>
      <c r="E1084" s="5">
        <v>-16.7</v>
      </c>
      <c r="F1084" s="5">
        <v>-3.67</v>
      </c>
      <c r="G1084" s="4"/>
      <c r="H1084" s="4">
        <v>4.8046340000000001</v>
      </c>
      <c r="I1084" s="4">
        <v>-75.674321000000006</v>
      </c>
      <c r="J1084" s="4">
        <v>1560.8</v>
      </c>
      <c r="K1084" s="6">
        <v>43466</v>
      </c>
      <c r="L1084" s="6">
        <v>43496</v>
      </c>
      <c r="M1084" s="6">
        <f t="shared" si="185"/>
        <v>43480</v>
      </c>
      <c r="N1084" s="4">
        <f t="shared" si="186"/>
        <v>2019</v>
      </c>
      <c r="O1084" s="4">
        <f t="shared" si="187"/>
        <v>1</v>
      </c>
      <c r="P1084" s="7">
        <f t="shared" si="188"/>
        <v>30</v>
      </c>
      <c r="Q1084" s="12">
        <v>237.67138168389704</v>
      </c>
      <c r="R1084" s="9"/>
      <c r="S1084" s="4" t="s">
        <v>844</v>
      </c>
    </row>
    <row r="1085" spans="1:19" s="10" customFormat="1" x14ac:dyDescent="0.3">
      <c r="A1085" s="4" t="str">
        <f t="shared" si="189"/>
        <v>Pereira_20192</v>
      </c>
      <c r="B1085" s="39" t="s">
        <v>1523</v>
      </c>
      <c r="C1085" s="4" t="str">
        <f t="shared" si="184"/>
        <v>PER_01_20192</v>
      </c>
      <c r="D1085" s="4" t="s">
        <v>1468</v>
      </c>
      <c r="E1085" s="5">
        <v>-17.8</v>
      </c>
      <c r="F1085" s="5">
        <v>-3.78</v>
      </c>
      <c r="G1085" s="4"/>
      <c r="H1085" s="4">
        <v>4.8046340000000001</v>
      </c>
      <c r="I1085" s="4">
        <v>-75.674321000000006</v>
      </c>
      <c r="J1085" s="4">
        <v>1560.8</v>
      </c>
      <c r="K1085" s="6">
        <v>43497</v>
      </c>
      <c r="L1085" s="6">
        <v>43524</v>
      </c>
      <c r="M1085" s="6">
        <f t="shared" si="185"/>
        <v>43511</v>
      </c>
      <c r="N1085" s="4">
        <f t="shared" si="186"/>
        <v>2019</v>
      </c>
      <c r="O1085" s="4">
        <f t="shared" si="187"/>
        <v>2</v>
      </c>
      <c r="P1085" s="7">
        <f t="shared" si="188"/>
        <v>27</v>
      </c>
      <c r="Q1085" s="12">
        <v>56.588424210451677</v>
      </c>
      <c r="R1085" s="9"/>
      <c r="S1085" s="4" t="s">
        <v>844</v>
      </c>
    </row>
    <row r="1086" spans="1:19" s="10" customFormat="1" x14ac:dyDescent="0.3">
      <c r="A1086" s="4" t="str">
        <f t="shared" si="189"/>
        <v>Pereira_20193</v>
      </c>
      <c r="B1086" s="39" t="s">
        <v>1524</v>
      </c>
      <c r="C1086" s="4" t="str">
        <f t="shared" si="184"/>
        <v>PER_01_20193</v>
      </c>
      <c r="D1086" s="4" t="s">
        <v>1468</v>
      </c>
      <c r="E1086" s="5">
        <v>-25</v>
      </c>
      <c r="F1086" s="5">
        <v>-4.34</v>
      </c>
      <c r="G1086" s="4"/>
      <c r="H1086" s="4">
        <v>4.8046340000000001</v>
      </c>
      <c r="I1086" s="4">
        <v>-75.674321000000006</v>
      </c>
      <c r="J1086" s="4">
        <v>1560.8</v>
      </c>
      <c r="K1086" s="6">
        <v>43525</v>
      </c>
      <c r="L1086" s="6">
        <v>43555</v>
      </c>
      <c r="M1086" s="6">
        <f t="shared" si="185"/>
        <v>43539</v>
      </c>
      <c r="N1086" s="4">
        <f t="shared" si="186"/>
        <v>2019</v>
      </c>
      <c r="O1086" s="4">
        <f t="shared" si="187"/>
        <v>3</v>
      </c>
      <c r="P1086" s="7">
        <f t="shared" si="188"/>
        <v>30</v>
      </c>
      <c r="Q1086" s="12">
        <v>707.35530263064595</v>
      </c>
      <c r="R1086" s="9"/>
      <c r="S1086" s="4" t="s">
        <v>844</v>
      </c>
    </row>
    <row r="1087" spans="1:19" s="10" customFormat="1" x14ac:dyDescent="0.3">
      <c r="A1087" s="4" t="str">
        <f t="shared" si="189"/>
        <v>Pereira_20194</v>
      </c>
      <c r="B1087" s="39" t="s">
        <v>1525</v>
      </c>
      <c r="C1087" s="4" t="str">
        <f t="shared" si="184"/>
        <v>PER_01_20194</v>
      </c>
      <c r="D1087" s="4" t="s">
        <v>1468</v>
      </c>
      <c r="E1087" s="5">
        <v>-63.2</v>
      </c>
      <c r="F1087" s="5">
        <v>-9.56</v>
      </c>
      <c r="G1087" s="4"/>
      <c r="H1087" s="4">
        <v>4.8046340000000001</v>
      </c>
      <c r="I1087" s="4">
        <v>-75.674321000000006</v>
      </c>
      <c r="J1087" s="4">
        <v>1560.8</v>
      </c>
      <c r="K1087" s="6">
        <v>43556</v>
      </c>
      <c r="L1087" s="6">
        <v>43585</v>
      </c>
      <c r="M1087" s="6">
        <f t="shared" si="185"/>
        <v>43570</v>
      </c>
      <c r="N1087" s="4">
        <f t="shared" si="186"/>
        <v>2019</v>
      </c>
      <c r="O1087" s="4">
        <f t="shared" si="187"/>
        <v>4</v>
      </c>
      <c r="P1087" s="7">
        <f t="shared" si="188"/>
        <v>29</v>
      </c>
      <c r="Q1087" s="12">
        <v>481.00160578883924</v>
      </c>
      <c r="R1087" s="9"/>
      <c r="S1087" s="4" t="s">
        <v>844</v>
      </c>
    </row>
    <row r="1088" spans="1:19" s="10" customFormat="1" x14ac:dyDescent="0.3">
      <c r="A1088" s="4" t="str">
        <f t="shared" si="189"/>
        <v>Pereira_20195</v>
      </c>
      <c r="B1088" s="39" t="s">
        <v>1526</v>
      </c>
      <c r="C1088" s="4" t="str">
        <f t="shared" si="184"/>
        <v>PER_01_20195</v>
      </c>
      <c r="D1088" s="4" t="s">
        <v>1468</v>
      </c>
      <c r="E1088" s="5">
        <v>-123.7</v>
      </c>
      <c r="F1088" s="5">
        <v>-15.92</v>
      </c>
      <c r="G1088" s="4"/>
      <c r="H1088" s="4">
        <v>4.8046340000000001</v>
      </c>
      <c r="I1088" s="4">
        <v>-75.674321000000006</v>
      </c>
      <c r="J1088" s="4">
        <v>1560.8</v>
      </c>
      <c r="K1088" s="6">
        <v>43586</v>
      </c>
      <c r="L1088" s="6">
        <v>43646</v>
      </c>
      <c r="M1088" s="6">
        <f t="shared" si="185"/>
        <v>43600</v>
      </c>
      <c r="N1088" s="4">
        <f t="shared" si="186"/>
        <v>2019</v>
      </c>
      <c r="O1088" s="4">
        <f t="shared" si="187"/>
        <v>5</v>
      </c>
      <c r="P1088" s="7">
        <f t="shared" si="188"/>
        <v>60</v>
      </c>
      <c r="Q1088" s="12">
        <v>707.35530263064595</v>
      </c>
      <c r="R1088" s="9"/>
      <c r="S1088" s="4" t="s">
        <v>844</v>
      </c>
    </row>
    <row r="1089" spans="1:19" s="10" customFormat="1" x14ac:dyDescent="0.3">
      <c r="A1089" s="4" t="str">
        <f t="shared" si="189"/>
        <v>Pereira_20196</v>
      </c>
      <c r="B1089" s="39" t="s">
        <v>1527</v>
      </c>
      <c r="C1089" s="4" t="str">
        <f t="shared" si="184"/>
        <v>PER_01_20196</v>
      </c>
      <c r="D1089" s="4" t="s">
        <v>1468</v>
      </c>
      <c r="E1089" s="5">
        <v>-82.9</v>
      </c>
      <c r="F1089" s="5">
        <v>-11.4</v>
      </c>
      <c r="G1089" s="4"/>
      <c r="H1089" s="4">
        <v>4.8046340000000001</v>
      </c>
      <c r="I1089" s="4">
        <v>-75.674321000000006</v>
      </c>
      <c r="J1089" s="4">
        <v>1560.8</v>
      </c>
      <c r="K1089" s="6">
        <v>43617</v>
      </c>
      <c r="L1089" s="6">
        <v>43646</v>
      </c>
      <c r="M1089" s="6">
        <f t="shared" si="185"/>
        <v>43631</v>
      </c>
      <c r="N1089" s="4">
        <f t="shared" si="186"/>
        <v>2019</v>
      </c>
      <c r="O1089" s="4">
        <f t="shared" si="187"/>
        <v>6</v>
      </c>
      <c r="P1089" s="7">
        <f t="shared" si="188"/>
        <v>29</v>
      </c>
      <c r="Q1089" s="12">
        <v>441.38970884152309</v>
      </c>
      <c r="R1089" s="9"/>
      <c r="S1089" s="4" t="s">
        <v>844</v>
      </c>
    </row>
    <row r="1090" spans="1:19" s="10" customFormat="1" x14ac:dyDescent="0.3">
      <c r="A1090" s="4" t="str">
        <f t="shared" si="189"/>
        <v>Pereira_20197</v>
      </c>
      <c r="B1090" s="39" t="s">
        <v>1528</v>
      </c>
      <c r="C1090" s="4" t="str">
        <f t="shared" si="184"/>
        <v>PER_01_20197</v>
      </c>
      <c r="D1090" s="4" t="s">
        <v>1468</v>
      </c>
      <c r="E1090" s="5">
        <v>-78</v>
      </c>
      <c r="F1090" s="5">
        <v>-10.68</v>
      </c>
      <c r="G1090" s="4"/>
      <c r="H1090" s="4">
        <v>4.8046340000000001</v>
      </c>
      <c r="I1090" s="4">
        <v>-75.674321000000006</v>
      </c>
      <c r="J1090" s="4">
        <v>1560.8</v>
      </c>
      <c r="K1090" s="6">
        <v>43647</v>
      </c>
      <c r="L1090" s="6">
        <v>43677</v>
      </c>
      <c r="M1090" s="6">
        <f t="shared" si="185"/>
        <v>43661</v>
      </c>
      <c r="N1090" s="4">
        <f t="shared" si="186"/>
        <v>2019</v>
      </c>
      <c r="O1090" s="4">
        <f t="shared" si="187"/>
        <v>7</v>
      </c>
      <c r="P1090" s="7">
        <f t="shared" si="188"/>
        <v>30</v>
      </c>
      <c r="Q1090" s="12">
        <v>339.53054526271006</v>
      </c>
      <c r="R1090" s="9"/>
      <c r="S1090" s="4" t="s">
        <v>844</v>
      </c>
    </row>
    <row r="1091" spans="1:19" s="10" customFormat="1" x14ac:dyDescent="0.3">
      <c r="A1091" s="4" t="str">
        <f t="shared" si="189"/>
        <v>Pereira_20198</v>
      </c>
      <c r="B1091" s="39" t="s">
        <v>1529</v>
      </c>
      <c r="C1091" s="4" t="str">
        <f t="shared" si="184"/>
        <v>PER_01_20198</v>
      </c>
      <c r="D1091" s="4" t="s">
        <v>1468</v>
      </c>
      <c r="E1091" s="5">
        <v>-41.9</v>
      </c>
      <c r="F1091" s="5">
        <v>-6.35</v>
      </c>
      <c r="G1091" s="4"/>
      <c r="H1091" s="4">
        <v>4.8046340000000001</v>
      </c>
      <c r="I1091" s="4">
        <v>-75.674321000000006</v>
      </c>
      <c r="J1091" s="4">
        <v>1560.8</v>
      </c>
      <c r="K1091" s="6">
        <v>43678</v>
      </c>
      <c r="L1091" s="6">
        <v>43708</v>
      </c>
      <c r="M1091" s="6">
        <f t="shared" si="185"/>
        <v>43692</v>
      </c>
      <c r="N1091" s="4">
        <f t="shared" si="186"/>
        <v>2019</v>
      </c>
      <c r="O1091" s="4">
        <f t="shared" si="187"/>
        <v>8</v>
      </c>
      <c r="P1091" s="7">
        <f t="shared" si="188"/>
        <v>30</v>
      </c>
      <c r="Q1091" s="12">
        <v>107.51800599985819</v>
      </c>
      <c r="R1091" s="9"/>
      <c r="S1091" s="4" t="s">
        <v>844</v>
      </c>
    </row>
    <row r="1092" spans="1:19" s="10" customFormat="1" x14ac:dyDescent="0.3">
      <c r="A1092" s="4" t="str">
        <f t="shared" si="189"/>
        <v>Pereira_20199</v>
      </c>
      <c r="B1092" s="39" t="s">
        <v>1530</v>
      </c>
      <c r="C1092" s="4" t="str">
        <f t="shared" si="184"/>
        <v>PER_01_20199</v>
      </c>
      <c r="D1092" s="4" t="s">
        <v>1468</v>
      </c>
      <c r="E1092" s="5">
        <v>-68.7</v>
      </c>
      <c r="F1092" s="5">
        <v>-9.0299999999999994</v>
      </c>
      <c r="G1092" s="4"/>
      <c r="H1092" s="4">
        <v>4.8046340000000001</v>
      </c>
      <c r="I1092" s="4">
        <v>-75.674321000000006</v>
      </c>
      <c r="J1092" s="4">
        <v>1560.8</v>
      </c>
      <c r="K1092" s="6">
        <v>43709</v>
      </c>
      <c r="L1092" s="6">
        <v>43738</v>
      </c>
      <c r="M1092" s="6">
        <f t="shared" si="185"/>
        <v>43723</v>
      </c>
      <c r="N1092" s="4">
        <f t="shared" si="186"/>
        <v>2019</v>
      </c>
      <c r="O1092" s="4">
        <f t="shared" si="187"/>
        <v>9</v>
      </c>
      <c r="P1092" s="7">
        <f t="shared" si="188"/>
        <v>29</v>
      </c>
      <c r="Q1092" s="12">
        <v>198.05948473658086</v>
      </c>
      <c r="R1092" s="9"/>
      <c r="S1092" s="4" t="s">
        <v>844</v>
      </c>
    </row>
    <row r="1093" spans="1:19" s="10" customFormat="1" x14ac:dyDescent="0.3">
      <c r="A1093" s="4" t="str">
        <f t="shared" si="189"/>
        <v>Pereira_201910</v>
      </c>
      <c r="B1093" s="39" t="s">
        <v>1531</v>
      </c>
      <c r="C1093" s="4" t="str">
        <f t="shared" si="184"/>
        <v>PER_01_201910</v>
      </c>
      <c r="D1093" s="4" t="s">
        <v>1468</v>
      </c>
      <c r="E1093" s="5">
        <v>-87</v>
      </c>
      <c r="F1093" s="5">
        <v>-12.21</v>
      </c>
      <c r="G1093" s="4"/>
      <c r="H1093" s="4">
        <v>4.8046340000000001</v>
      </c>
      <c r="I1093" s="4">
        <v>-75.674321000000006</v>
      </c>
      <c r="J1093" s="4">
        <v>1560.8</v>
      </c>
      <c r="K1093" s="6">
        <v>43739</v>
      </c>
      <c r="L1093" s="6">
        <v>43769</v>
      </c>
      <c r="M1093" s="6">
        <f t="shared" si="185"/>
        <v>43753</v>
      </c>
      <c r="N1093" s="4">
        <f t="shared" si="186"/>
        <v>2019</v>
      </c>
      <c r="O1093" s="4">
        <f t="shared" si="187"/>
        <v>10</v>
      </c>
      <c r="P1093" s="7">
        <f t="shared" si="188"/>
        <v>30</v>
      </c>
      <c r="Q1093" s="12">
        <v>367.82475736793589</v>
      </c>
      <c r="R1093" s="9"/>
      <c r="S1093" s="4" t="s">
        <v>844</v>
      </c>
    </row>
    <row r="1094" spans="1:19" s="10" customFormat="1" x14ac:dyDescent="0.3">
      <c r="A1094" s="4" t="str">
        <f t="shared" si="189"/>
        <v>Pereira_201911</v>
      </c>
      <c r="B1094" s="39" t="s">
        <v>1532</v>
      </c>
      <c r="C1094" s="4" t="str">
        <f t="shared" si="184"/>
        <v>PER_01_201911</v>
      </c>
      <c r="D1094" s="4" t="s">
        <v>1468</v>
      </c>
      <c r="E1094" s="5">
        <v>-86.9</v>
      </c>
      <c r="F1094" s="5">
        <v>-11.96</v>
      </c>
      <c r="G1094" s="4"/>
      <c r="H1094" s="4">
        <v>4.8046340000000001</v>
      </c>
      <c r="I1094" s="4">
        <v>-75.674321000000006</v>
      </c>
      <c r="J1094" s="4">
        <v>1560.8</v>
      </c>
      <c r="K1094" s="6">
        <v>43770</v>
      </c>
      <c r="L1094" s="6">
        <v>43799</v>
      </c>
      <c r="M1094" s="6">
        <f t="shared" si="185"/>
        <v>43784</v>
      </c>
      <c r="N1094" s="4">
        <f t="shared" si="186"/>
        <v>2019</v>
      </c>
      <c r="O1094" s="4">
        <f t="shared" si="187"/>
        <v>11</v>
      </c>
      <c r="P1094" s="7">
        <f t="shared" si="188"/>
        <v>29</v>
      </c>
      <c r="Q1094" s="12">
        <v>803.55562378841375</v>
      </c>
      <c r="R1094" s="9"/>
      <c r="S1094" s="4" t="s">
        <v>844</v>
      </c>
    </row>
    <row r="1095" spans="1:19" s="10" customFormat="1" x14ac:dyDescent="0.3">
      <c r="A1095" s="4" t="str">
        <f t="shared" si="189"/>
        <v>Pereira_201912</v>
      </c>
      <c r="B1095" s="39" t="s">
        <v>1533</v>
      </c>
      <c r="C1095" s="4" t="str">
        <f t="shared" si="184"/>
        <v>PER_01_201912</v>
      </c>
      <c r="D1095" s="4" t="s">
        <v>1468</v>
      </c>
      <c r="E1095" s="5">
        <v>-51.4</v>
      </c>
      <c r="F1095" s="5">
        <v>-7.37</v>
      </c>
      <c r="G1095" s="4"/>
      <c r="H1095" s="4">
        <v>4.8046340000000001</v>
      </c>
      <c r="I1095" s="4">
        <v>-75.674321000000006</v>
      </c>
      <c r="J1095" s="4">
        <v>1560.8</v>
      </c>
      <c r="K1095" s="6">
        <v>43800</v>
      </c>
      <c r="L1095" s="6">
        <v>43830</v>
      </c>
      <c r="M1095" s="6">
        <f t="shared" si="185"/>
        <v>43814</v>
      </c>
      <c r="N1095" s="4">
        <f t="shared" si="186"/>
        <v>2019</v>
      </c>
      <c r="O1095" s="4">
        <f t="shared" si="187"/>
        <v>12</v>
      </c>
      <c r="P1095" s="7">
        <f t="shared" si="188"/>
        <v>30</v>
      </c>
      <c r="Q1095" s="12">
        <v>407.43665431525204</v>
      </c>
      <c r="R1095" s="9"/>
      <c r="S1095" s="4" t="s">
        <v>844</v>
      </c>
    </row>
    <row r="1096" spans="1:19" s="10" customFormat="1" x14ac:dyDescent="0.3">
      <c r="A1096" s="4" t="str">
        <f t="shared" si="189"/>
        <v>Pereira_20201</v>
      </c>
      <c r="B1096" s="39" t="s">
        <v>1534</v>
      </c>
      <c r="C1096" s="4" t="str">
        <f t="shared" si="184"/>
        <v>PER_01_20201</v>
      </c>
      <c r="D1096" s="4" t="s">
        <v>1468</v>
      </c>
      <c r="E1096" s="5">
        <v>-71.400000000000006</v>
      </c>
      <c r="F1096" s="5">
        <v>-9.73</v>
      </c>
      <c r="G1096" s="4"/>
      <c r="H1096" s="4">
        <v>4.8046340000000001</v>
      </c>
      <c r="I1096" s="4">
        <v>-75.674321000000006</v>
      </c>
      <c r="J1096" s="4">
        <v>1560.8</v>
      </c>
      <c r="K1096" s="6">
        <v>43831</v>
      </c>
      <c r="L1096" s="6">
        <v>43861</v>
      </c>
      <c r="M1096" s="6">
        <f t="shared" si="185"/>
        <v>43845</v>
      </c>
      <c r="N1096" s="4">
        <f t="shared" si="186"/>
        <v>2020</v>
      </c>
      <c r="O1096" s="4">
        <f t="shared" si="187"/>
        <v>1</v>
      </c>
      <c r="P1096" s="7">
        <f t="shared" si="188"/>
        <v>30</v>
      </c>
      <c r="Q1096" s="12">
        <v>311.23633315748424</v>
      </c>
      <c r="R1096" s="9"/>
      <c r="S1096" s="4" t="s">
        <v>844</v>
      </c>
    </row>
    <row r="1097" spans="1:19" s="10" customFormat="1" x14ac:dyDescent="0.3">
      <c r="A1097" s="4" t="str">
        <f t="shared" ref="A1097:A1128" si="190">D1097&amp;"_"&amp;YEAR(M1097)&amp;MONTH(M1097)</f>
        <v>Pereira_20202</v>
      </c>
      <c r="B1097" s="39" t="s">
        <v>1535</v>
      </c>
      <c r="C1097" s="4" t="str">
        <f t="shared" ref="C1097:C1158" si="191">"PER_01_"&amp;YEAR(M1097)&amp;""&amp;MONTH(M1097)</f>
        <v>PER_01_20202</v>
      </c>
      <c r="D1097" s="4" t="s">
        <v>1468</v>
      </c>
      <c r="E1097" s="5">
        <v>-25.6</v>
      </c>
      <c r="F1097" s="5">
        <v>-4.1100000000000003</v>
      </c>
      <c r="G1097" s="4"/>
      <c r="H1097" s="4">
        <v>4.8046340000000001</v>
      </c>
      <c r="I1097" s="4">
        <v>-75.674321000000006</v>
      </c>
      <c r="J1097" s="4">
        <v>1560.8</v>
      </c>
      <c r="K1097" s="6">
        <v>43862</v>
      </c>
      <c r="L1097" s="6">
        <v>43890</v>
      </c>
      <c r="M1097" s="6">
        <f t="shared" ref="M1097:M1140" si="192">K1097+14</f>
        <v>43876</v>
      </c>
      <c r="N1097" s="4">
        <f t="shared" si="186"/>
        <v>2020</v>
      </c>
      <c r="O1097" s="4">
        <f t="shared" si="187"/>
        <v>2</v>
      </c>
      <c r="P1097" s="7">
        <f t="shared" si="188"/>
        <v>28</v>
      </c>
      <c r="Q1097" s="12">
        <v>328.21286042061973</v>
      </c>
      <c r="R1097" s="9"/>
      <c r="S1097" s="4" t="s">
        <v>844</v>
      </c>
    </row>
    <row r="1098" spans="1:19" s="10" customFormat="1" x14ac:dyDescent="0.3">
      <c r="A1098" s="4" t="str">
        <f t="shared" si="190"/>
        <v>Pereira_20203</v>
      </c>
      <c r="B1098" s="39" t="s">
        <v>1536</v>
      </c>
      <c r="C1098" s="4" t="str">
        <f t="shared" si="191"/>
        <v>PER_01_20203</v>
      </c>
      <c r="D1098" s="4" t="s">
        <v>1468</v>
      </c>
      <c r="E1098" s="5">
        <v>-33.200000000000003</v>
      </c>
      <c r="F1098" s="5">
        <v>-5.68</v>
      </c>
      <c r="G1098" s="4"/>
      <c r="H1098" s="4">
        <v>4.8046340000000001</v>
      </c>
      <c r="I1098" s="4">
        <v>-75.674321000000006</v>
      </c>
      <c r="J1098" s="4">
        <v>1560.8</v>
      </c>
      <c r="K1098" s="6">
        <v>43891</v>
      </c>
      <c r="L1098" s="6">
        <v>43921</v>
      </c>
      <c r="M1098" s="6">
        <f t="shared" si="192"/>
        <v>43905</v>
      </c>
      <c r="N1098" s="4">
        <f t="shared" ref="N1098:N1140" si="193">YEAR(M1098)</f>
        <v>2020</v>
      </c>
      <c r="O1098" s="4">
        <f t="shared" ref="O1098:O1140" si="194">(MONTH(M1098))</f>
        <v>3</v>
      </c>
      <c r="P1098" s="7">
        <f t="shared" ref="P1098:P1140" si="195">L1098-K1098</f>
        <v>30</v>
      </c>
      <c r="Q1098" s="12">
        <v>274.73679954174287</v>
      </c>
      <c r="R1098" s="9"/>
      <c r="S1098" s="4" t="s">
        <v>844</v>
      </c>
    </row>
    <row r="1099" spans="1:19" s="10" customFormat="1" x14ac:dyDescent="0.3">
      <c r="A1099" s="4" t="str">
        <f t="shared" si="190"/>
        <v>Pereira_20204</v>
      </c>
      <c r="B1099" s="39" t="s">
        <v>1537</v>
      </c>
      <c r="C1099" s="4" t="str">
        <f t="shared" si="191"/>
        <v>PER_01_20204</v>
      </c>
      <c r="D1099" s="4" t="s">
        <v>1468</v>
      </c>
      <c r="E1099" s="5">
        <v>-33.5</v>
      </c>
      <c r="F1099" s="5">
        <v>-5.61</v>
      </c>
      <c r="G1099" s="4"/>
      <c r="H1099" s="4">
        <v>4.8046340000000001</v>
      </c>
      <c r="I1099" s="4">
        <v>-75.674321000000006</v>
      </c>
      <c r="J1099" s="4">
        <v>1560.8</v>
      </c>
      <c r="K1099" s="6">
        <v>43922</v>
      </c>
      <c r="L1099" s="6">
        <v>43951</v>
      </c>
      <c r="M1099" s="6">
        <f t="shared" si="192"/>
        <v>43936</v>
      </c>
      <c r="N1099" s="4">
        <f t="shared" si="193"/>
        <v>2020</v>
      </c>
      <c r="O1099" s="4">
        <f t="shared" si="194"/>
        <v>4</v>
      </c>
      <c r="P1099" s="7">
        <f t="shared" si="195"/>
        <v>29</v>
      </c>
      <c r="Q1099" s="12">
        <v>484.96279548357086</v>
      </c>
      <c r="R1099" s="9"/>
      <c r="S1099" s="4" t="s">
        <v>844</v>
      </c>
    </row>
    <row r="1100" spans="1:19" s="10" customFormat="1" x14ac:dyDescent="0.3">
      <c r="A1100" s="4" t="str">
        <f t="shared" si="190"/>
        <v>Pereira_20205</v>
      </c>
      <c r="B1100" s="39" t="s">
        <v>1538</v>
      </c>
      <c r="C1100" s="4" t="str">
        <f t="shared" si="191"/>
        <v>PER_01_20205</v>
      </c>
      <c r="D1100" s="4" t="s">
        <v>1468</v>
      </c>
      <c r="E1100" s="5">
        <v>-93.2</v>
      </c>
      <c r="F1100" s="5">
        <v>-13.07</v>
      </c>
      <c r="G1100" s="4"/>
      <c r="H1100" s="4">
        <v>4.8046340000000001</v>
      </c>
      <c r="I1100" s="4">
        <v>-75.674321000000006</v>
      </c>
      <c r="J1100" s="4">
        <v>1560.8</v>
      </c>
      <c r="K1100" s="6">
        <v>43952</v>
      </c>
      <c r="L1100" s="6">
        <v>43982</v>
      </c>
      <c r="M1100" s="6">
        <f t="shared" si="192"/>
        <v>43966</v>
      </c>
      <c r="N1100" s="4">
        <f t="shared" si="193"/>
        <v>2020</v>
      </c>
      <c r="O1100" s="4">
        <f t="shared" si="194"/>
        <v>5</v>
      </c>
      <c r="P1100" s="7">
        <f t="shared" si="195"/>
        <v>30</v>
      </c>
      <c r="Q1100" s="12">
        <v>437.14557702573921</v>
      </c>
      <c r="R1100" s="9"/>
      <c r="S1100" s="4" t="s">
        <v>844</v>
      </c>
    </row>
    <row r="1101" spans="1:19" s="10" customFormat="1" x14ac:dyDescent="0.3">
      <c r="A1101" s="4" t="str">
        <f t="shared" si="190"/>
        <v>Pereira_20206</v>
      </c>
      <c r="B1101" s="39" t="s">
        <v>1539</v>
      </c>
      <c r="C1101" s="4" t="str">
        <f t="shared" si="191"/>
        <v>PER_01_20206</v>
      </c>
      <c r="D1101" s="4" t="s">
        <v>1468</v>
      </c>
      <c r="E1101" s="5">
        <v>-103.7</v>
      </c>
      <c r="F1101" s="5">
        <v>-14.62</v>
      </c>
      <c r="G1101" s="4"/>
      <c r="H1101" s="4">
        <v>4.8046340000000001</v>
      </c>
      <c r="I1101" s="4">
        <v>-75.674321000000006</v>
      </c>
      <c r="J1101" s="4">
        <v>1560.8</v>
      </c>
      <c r="K1101" s="6">
        <v>43983</v>
      </c>
      <c r="L1101" s="6">
        <v>44012</v>
      </c>
      <c r="M1101" s="6">
        <f t="shared" si="192"/>
        <v>43997</v>
      </c>
      <c r="N1101" s="4">
        <f t="shared" si="193"/>
        <v>2020</v>
      </c>
      <c r="O1101" s="4">
        <f t="shared" si="194"/>
        <v>6</v>
      </c>
      <c r="P1101" s="7">
        <f t="shared" si="195"/>
        <v>29</v>
      </c>
      <c r="Q1101" s="12">
        <v>396.11896947316171</v>
      </c>
      <c r="R1101" s="9"/>
      <c r="S1101" s="4" t="s">
        <v>844</v>
      </c>
    </row>
    <row r="1102" spans="1:19" s="10" customFormat="1" x14ac:dyDescent="0.3">
      <c r="A1102" s="4" t="str">
        <f t="shared" si="190"/>
        <v>Pereira_20207</v>
      </c>
      <c r="B1102" s="39" t="s">
        <v>1540</v>
      </c>
      <c r="C1102" s="4" t="str">
        <f t="shared" si="191"/>
        <v>PER_01_20207</v>
      </c>
      <c r="D1102" s="4" t="s">
        <v>1468</v>
      </c>
      <c r="E1102" s="5">
        <v>-91.1</v>
      </c>
      <c r="F1102" s="5">
        <v>-13.01</v>
      </c>
      <c r="G1102" s="4"/>
      <c r="H1102" s="4">
        <v>4.8046340000000001</v>
      </c>
      <c r="I1102" s="4">
        <v>-75.674321000000006</v>
      </c>
      <c r="J1102" s="4">
        <v>1560.8</v>
      </c>
      <c r="K1102" s="6">
        <v>44013</v>
      </c>
      <c r="L1102" s="6">
        <v>44043</v>
      </c>
      <c r="M1102" s="6">
        <f t="shared" si="192"/>
        <v>44027</v>
      </c>
      <c r="N1102" s="4">
        <f t="shared" si="193"/>
        <v>2020</v>
      </c>
      <c r="O1102" s="4">
        <f t="shared" si="194"/>
        <v>7</v>
      </c>
      <c r="P1102" s="7">
        <f t="shared" si="195"/>
        <v>30</v>
      </c>
      <c r="Q1102" s="12">
        <v>418.75433915734243</v>
      </c>
      <c r="R1102" s="9"/>
      <c r="S1102" s="4" t="s">
        <v>844</v>
      </c>
    </row>
    <row r="1103" spans="1:19" s="10" customFormat="1" x14ac:dyDescent="0.3">
      <c r="A1103" s="4" t="str">
        <f t="shared" si="190"/>
        <v>Pereira_20208</v>
      </c>
      <c r="B1103" s="39" t="s">
        <v>1541</v>
      </c>
      <c r="C1103" s="4" t="str">
        <f t="shared" si="191"/>
        <v>PER_01_20208</v>
      </c>
      <c r="D1103" s="4" t="s">
        <v>1468</v>
      </c>
      <c r="E1103" s="5">
        <v>-66.599999999999994</v>
      </c>
      <c r="F1103" s="5">
        <v>-9.9600000000000009</v>
      </c>
      <c r="G1103" s="4"/>
      <c r="H1103" s="4">
        <v>4.8046340000000001</v>
      </c>
      <c r="I1103" s="4">
        <v>-75.674321000000006</v>
      </c>
      <c r="J1103" s="4">
        <v>1560.8</v>
      </c>
      <c r="K1103" s="6">
        <v>44044</v>
      </c>
      <c r="L1103" s="6">
        <v>44074</v>
      </c>
      <c r="M1103" s="6">
        <f t="shared" si="192"/>
        <v>44058</v>
      </c>
      <c r="N1103" s="4">
        <f t="shared" si="193"/>
        <v>2020</v>
      </c>
      <c r="O1103" s="4">
        <f t="shared" si="194"/>
        <v>8</v>
      </c>
      <c r="P1103" s="7">
        <f t="shared" si="195"/>
        <v>30</v>
      </c>
      <c r="Q1103" s="12">
        <v>294.25980589434869</v>
      </c>
      <c r="R1103" s="9"/>
      <c r="S1103" s="4" t="s">
        <v>844</v>
      </c>
    </row>
    <row r="1104" spans="1:19" s="10" customFormat="1" x14ac:dyDescent="0.3">
      <c r="A1104" s="4" t="str">
        <f t="shared" si="190"/>
        <v>Pereira_20209</v>
      </c>
      <c r="B1104" s="39" t="s">
        <v>1542</v>
      </c>
      <c r="C1104" s="4" t="str">
        <f t="shared" si="191"/>
        <v>PER_01_20209</v>
      </c>
      <c r="D1104" s="4" t="s">
        <v>1468</v>
      </c>
      <c r="E1104" s="5">
        <v>-62.1</v>
      </c>
      <c r="F1104" s="5">
        <v>-9.0399999999999991</v>
      </c>
      <c r="G1104" s="4"/>
      <c r="H1104" s="4">
        <v>4.8046340000000001</v>
      </c>
      <c r="I1104" s="4">
        <v>-75.674321000000006</v>
      </c>
      <c r="J1104" s="4">
        <v>1560.8</v>
      </c>
      <c r="K1104" s="6">
        <v>44075</v>
      </c>
      <c r="L1104" s="6">
        <v>44104</v>
      </c>
      <c r="M1104" s="6">
        <f t="shared" si="192"/>
        <v>44089</v>
      </c>
      <c r="N1104" s="4">
        <f t="shared" si="193"/>
        <v>2020</v>
      </c>
      <c r="O1104" s="4">
        <f t="shared" si="194"/>
        <v>9</v>
      </c>
      <c r="P1104" s="7">
        <f t="shared" si="195"/>
        <v>29</v>
      </c>
      <c r="Q1104" s="12">
        <v>356.50707252584556</v>
      </c>
      <c r="R1104" s="9"/>
      <c r="S1104" s="4" t="s">
        <v>844</v>
      </c>
    </row>
    <row r="1105" spans="1:19" s="10" customFormat="1" x14ac:dyDescent="0.3">
      <c r="A1105" s="4" t="str">
        <f t="shared" si="190"/>
        <v>Pereira_202010</v>
      </c>
      <c r="B1105" s="39" t="s">
        <v>1543</v>
      </c>
      <c r="C1105" s="4" t="str">
        <f t="shared" si="191"/>
        <v>PER_01_202010</v>
      </c>
      <c r="D1105" s="4" t="s">
        <v>1468</v>
      </c>
      <c r="E1105" s="5">
        <v>-50.4</v>
      </c>
      <c r="F1105" s="5">
        <v>-7.66</v>
      </c>
      <c r="G1105" s="4"/>
      <c r="H1105" s="4">
        <v>4.8046340000000001</v>
      </c>
      <c r="I1105" s="4">
        <v>-75.674321000000006</v>
      </c>
      <c r="J1105" s="4">
        <v>1560.8</v>
      </c>
      <c r="K1105" s="6">
        <v>44105</v>
      </c>
      <c r="L1105" s="6">
        <v>44135</v>
      </c>
      <c r="M1105" s="6">
        <f t="shared" si="192"/>
        <v>44119</v>
      </c>
      <c r="N1105" s="4">
        <f t="shared" si="193"/>
        <v>2020</v>
      </c>
      <c r="O1105" s="4">
        <f t="shared" si="194"/>
        <v>10</v>
      </c>
      <c r="P1105" s="7">
        <f t="shared" si="195"/>
        <v>30</v>
      </c>
      <c r="Q1105" s="12">
        <v>379.14244221002622</v>
      </c>
      <c r="R1105" s="9"/>
      <c r="S1105" s="4" t="s">
        <v>844</v>
      </c>
    </row>
    <row r="1106" spans="1:19" s="10" customFormat="1" x14ac:dyDescent="0.3">
      <c r="A1106" s="4" t="str">
        <f t="shared" si="190"/>
        <v>Pereira_202011</v>
      </c>
      <c r="B1106" s="39" t="s">
        <v>1544</v>
      </c>
      <c r="C1106" s="4" t="str">
        <f t="shared" si="191"/>
        <v>PER_01_202011</v>
      </c>
      <c r="D1106" s="4" t="s">
        <v>1468</v>
      </c>
      <c r="E1106" s="5">
        <v>-72.3</v>
      </c>
      <c r="F1106" s="5">
        <v>-10.48</v>
      </c>
      <c r="G1106" s="4"/>
      <c r="H1106" s="4">
        <v>4.8046340000000001</v>
      </c>
      <c r="I1106" s="4">
        <v>-75.674321000000006</v>
      </c>
      <c r="J1106" s="4">
        <v>1560.8</v>
      </c>
      <c r="K1106" s="6">
        <v>44136</v>
      </c>
      <c r="L1106" s="6">
        <v>44165</v>
      </c>
      <c r="M1106" s="6">
        <f t="shared" si="192"/>
        <v>44150</v>
      </c>
      <c r="N1106" s="4">
        <f t="shared" si="193"/>
        <v>2020</v>
      </c>
      <c r="O1106" s="4">
        <f t="shared" si="194"/>
        <v>11</v>
      </c>
      <c r="P1106" s="7">
        <f t="shared" si="195"/>
        <v>29</v>
      </c>
      <c r="Q1106" s="12">
        <v>441.38970884152309</v>
      </c>
      <c r="R1106" s="9"/>
      <c r="S1106" s="4" t="s">
        <v>844</v>
      </c>
    </row>
    <row r="1107" spans="1:19" s="10" customFormat="1" x14ac:dyDescent="0.3">
      <c r="A1107" s="4" t="str">
        <f t="shared" si="190"/>
        <v>Pereira_202012</v>
      </c>
      <c r="B1107" s="32" t="s">
        <v>1545</v>
      </c>
      <c r="C1107" s="4" t="str">
        <f t="shared" si="191"/>
        <v>PER_01_202012</v>
      </c>
      <c r="D1107" s="4" t="s">
        <v>1468</v>
      </c>
      <c r="E1107" s="32">
        <v>-49.2</v>
      </c>
      <c r="F1107" s="32">
        <v>-7.54</v>
      </c>
      <c r="G1107" s="4"/>
      <c r="H1107" s="4">
        <v>4.8046340000000001</v>
      </c>
      <c r="I1107" s="4">
        <v>-75.674321000000006</v>
      </c>
      <c r="J1107" s="4">
        <v>1560.8</v>
      </c>
      <c r="K1107" s="6">
        <v>44166</v>
      </c>
      <c r="L1107" s="6">
        <v>44196</v>
      </c>
      <c r="M1107" s="6">
        <f t="shared" si="192"/>
        <v>44180</v>
      </c>
      <c r="N1107" s="4">
        <f t="shared" si="193"/>
        <v>2020</v>
      </c>
      <c r="O1107" s="4">
        <f t="shared" si="194"/>
        <v>12</v>
      </c>
      <c r="P1107" s="7">
        <f t="shared" si="195"/>
        <v>30</v>
      </c>
      <c r="Q1107" s="12"/>
      <c r="R1107" s="9"/>
      <c r="S1107" s="4" t="s">
        <v>844</v>
      </c>
    </row>
    <row r="1108" spans="1:19" s="10" customFormat="1" x14ac:dyDescent="0.3">
      <c r="A1108" s="4" t="str">
        <f t="shared" si="190"/>
        <v>Pereira_20211</v>
      </c>
      <c r="B1108" s="32" t="s">
        <v>1546</v>
      </c>
      <c r="C1108" s="4" t="str">
        <f t="shared" si="191"/>
        <v>PER_01_20211</v>
      </c>
      <c r="D1108" s="4" t="s">
        <v>1468</v>
      </c>
      <c r="E1108" s="32">
        <v>-48</v>
      </c>
      <c r="F1108" s="32">
        <v>-7.4</v>
      </c>
      <c r="G1108" s="4"/>
      <c r="H1108" s="4">
        <v>4.8046340000000001</v>
      </c>
      <c r="I1108" s="4">
        <v>-75.674321000000006</v>
      </c>
      <c r="J1108" s="4">
        <v>1560.8</v>
      </c>
      <c r="K1108" s="6">
        <v>44197</v>
      </c>
      <c r="L1108" s="6">
        <v>44227</v>
      </c>
      <c r="M1108" s="6">
        <f t="shared" si="192"/>
        <v>44211</v>
      </c>
      <c r="N1108" s="4">
        <f t="shared" si="193"/>
        <v>2021</v>
      </c>
      <c r="O1108" s="4">
        <f t="shared" si="194"/>
        <v>1</v>
      </c>
      <c r="P1108" s="7">
        <f t="shared" si="195"/>
        <v>30</v>
      </c>
      <c r="Q1108" s="12"/>
      <c r="R1108" s="9"/>
      <c r="S1108" s="4" t="s">
        <v>844</v>
      </c>
    </row>
    <row r="1109" spans="1:19" s="10" customFormat="1" x14ac:dyDescent="0.3">
      <c r="A1109" s="4" t="str">
        <f t="shared" si="190"/>
        <v>Pereira_20212</v>
      </c>
      <c r="B1109" s="32" t="s">
        <v>1547</v>
      </c>
      <c r="C1109" s="4" t="str">
        <f t="shared" si="191"/>
        <v>PER_01_20212</v>
      </c>
      <c r="D1109" s="4" t="s">
        <v>1468</v>
      </c>
      <c r="E1109" s="32">
        <v>-25.3</v>
      </c>
      <c r="F1109" s="32">
        <v>-4.6100000000000003</v>
      </c>
      <c r="G1109" s="4"/>
      <c r="H1109" s="4">
        <v>4.8046340000000001</v>
      </c>
      <c r="I1109" s="4">
        <v>-75.674321000000006</v>
      </c>
      <c r="J1109" s="4">
        <v>1560.8</v>
      </c>
      <c r="K1109" s="6">
        <v>44228</v>
      </c>
      <c r="L1109" s="6">
        <v>44255</v>
      </c>
      <c r="M1109" s="6">
        <f t="shared" si="192"/>
        <v>44242</v>
      </c>
      <c r="N1109" s="4">
        <f t="shared" si="193"/>
        <v>2021</v>
      </c>
      <c r="O1109" s="4">
        <f t="shared" si="194"/>
        <v>2</v>
      </c>
      <c r="P1109" s="7">
        <f t="shared" si="195"/>
        <v>27</v>
      </c>
      <c r="Q1109" s="12"/>
      <c r="R1109" s="9"/>
      <c r="S1109" s="4" t="s">
        <v>844</v>
      </c>
    </row>
    <row r="1110" spans="1:19" s="10" customFormat="1" x14ac:dyDescent="0.3">
      <c r="A1110" s="4" t="str">
        <f t="shared" si="190"/>
        <v>Pereira_20213</v>
      </c>
      <c r="B1110" s="32" t="s">
        <v>1548</v>
      </c>
      <c r="C1110" s="4" t="str">
        <f t="shared" si="191"/>
        <v>PER_01_20213</v>
      </c>
      <c r="D1110" s="4" t="s">
        <v>1468</v>
      </c>
      <c r="E1110" s="32">
        <v>-68.900000000000006</v>
      </c>
      <c r="F1110" s="32">
        <v>-9.99</v>
      </c>
      <c r="G1110" s="4"/>
      <c r="H1110" s="4">
        <v>4.8046340000000001</v>
      </c>
      <c r="I1110" s="4">
        <v>-75.674321000000006</v>
      </c>
      <c r="J1110" s="4">
        <v>1560.8</v>
      </c>
      <c r="K1110" s="6">
        <v>44256</v>
      </c>
      <c r="L1110" s="6">
        <v>44286</v>
      </c>
      <c r="M1110" s="6">
        <f t="shared" si="192"/>
        <v>44270</v>
      </c>
      <c r="N1110" s="4">
        <f t="shared" si="193"/>
        <v>2021</v>
      </c>
      <c r="O1110" s="4">
        <f t="shared" si="194"/>
        <v>3</v>
      </c>
      <c r="P1110" s="7">
        <f t="shared" si="195"/>
        <v>30</v>
      </c>
      <c r="Q1110" s="12"/>
      <c r="R1110" s="9"/>
      <c r="S1110" s="4" t="s">
        <v>844</v>
      </c>
    </row>
    <row r="1111" spans="1:19" s="10" customFormat="1" x14ac:dyDescent="0.3">
      <c r="A1111" s="4" t="str">
        <f t="shared" si="190"/>
        <v>Pereira_20214</v>
      </c>
      <c r="B1111" s="32" t="s">
        <v>1549</v>
      </c>
      <c r="C1111" s="4" t="str">
        <f t="shared" si="191"/>
        <v>PER_01_20214</v>
      </c>
      <c r="D1111" s="4" t="s">
        <v>1468</v>
      </c>
      <c r="E1111" s="32">
        <v>-80.2</v>
      </c>
      <c r="F1111" s="32">
        <v>-11.25</v>
      </c>
      <c r="G1111" s="4"/>
      <c r="H1111" s="4">
        <v>4.8046340000000001</v>
      </c>
      <c r="I1111" s="4">
        <v>-75.674321000000006</v>
      </c>
      <c r="J1111" s="4">
        <v>1560.8</v>
      </c>
      <c r="K1111" s="6">
        <v>44287</v>
      </c>
      <c r="L1111" s="6">
        <v>44316</v>
      </c>
      <c r="M1111" s="6">
        <f t="shared" si="192"/>
        <v>44301</v>
      </c>
      <c r="N1111" s="4">
        <f t="shared" si="193"/>
        <v>2021</v>
      </c>
      <c r="O1111" s="4">
        <f t="shared" si="194"/>
        <v>4</v>
      </c>
      <c r="P1111" s="7">
        <f t="shared" si="195"/>
        <v>29</v>
      </c>
      <c r="Q1111" s="12"/>
      <c r="R1111" s="9"/>
      <c r="S1111" s="4" t="s">
        <v>844</v>
      </c>
    </row>
    <row r="1112" spans="1:19" s="10" customFormat="1" x14ac:dyDescent="0.3">
      <c r="A1112" s="4" t="str">
        <f t="shared" si="190"/>
        <v>Pereira_20215</v>
      </c>
      <c r="B1112" s="32" t="s">
        <v>1550</v>
      </c>
      <c r="C1112" s="4" t="str">
        <f t="shared" si="191"/>
        <v>PER_01_20215</v>
      </c>
      <c r="D1112" s="4" t="s">
        <v>1468</v>
      </c>
      <c r="E1112" s="32">
        <v>-104.2</v>
      </c>
      <c r="F1112" s="32">
        <v>-14.28</v>
      </c>
      <c r="G1112" s="4"/>
      <c r="H1112" s="4">
        <v>4.8046340000000001</v>
      </c>
      <c r="I1112" s="4">
        <v>-75.674321000000006</v>
      </c>
      <c r="J1112" s="4">
        <v>1560.8</v>
      </c>
      <c r="K1112" s="6">
        <v>44317</v>
      </c>
      <c r="L1112" s="6">
        <v>44347</v>
      </c>
      <c r="M1112" s="6">
        <f t="shared" si="192"/>
        <v>44331</v>
      </c>
      <c r="N1112" s="4">
        <f t="shared" si="193"/>
        <v>2021</v>
      </c>
      <c r="O1112" s="4">
        <f t="shared" si="194"/>
        <v>5</v>
      </c>
      <c r="P1112" s="7">
        <f t="shared" si="195"/>
        <v>30</v>
      </c>
      <c r="Q1112" s="12"/>
      <c r="R1112" s="9"/>
      <c r="S1112" s="4" t="s">
        <v>844</v>
      </c>
    </row>
    <row r="1113" spans="1:19" s="10" customFormat="1" x14ac:dyDescent="0.3">
      <c r="A1113" s="4" t="str">
        <f t="shared" si="190"/>
        <v>Pereira_20216</v>
      </c>
      <c r="B1113" s="32" t="s">
        <v>1551</v>
      </c>
      <c r="C1113" s="4" t="str">
        <f t="shared" si="191"/>
        <v>PER_01_20216</v>
      </c>
      <c r="D1113" s="4" t="s">
        <v>1468</v>
      </c>
      <c r="E1113" s="32">
        <v>-115.9</v>
      </c>
      <c r="F1113" s="32">
        <v>-15.78</v>
      </c>
      <c r="G1113" s="4"/>
      <c r="H1113" s="4">
        <v>4.8046340000000001</v>
      </c>
      <c r="I1113" s="4">
        <v>-75.674321000000006</v>
      </c>
      <c r="J1113" s="4">
        <v>1560.8</v>
      </c>
      <c r="K1113" s="6">
        <v>44348</v>
      </c>
      <c r="L1113" s="6">
        <v>44377</v>
      </c>
      <c r="M1113" s="6">
        <f t="shared" si="192"/>
        <v>44362</v>
      </c>
      <c r="N1113" s="4">
        <f t="shared" si="193"/>
        <v>2021</v>
      </c>
      <c r="O1113" s="4">
        <f t="shared" si="194"/>
        <v>6</v>
      </c>
      <c r="P1113" s="7">
        <f t="shared" si="195"/>
        <v>29</v>
      </c>
      <c r="Q1113" s="12"/>
      <c r="R1113" s="9"/>
      <c r="S1113" s="4" t="s">
        <v>844</v>
      </c>
    </row>
    <row r="1114" spans="1:19" s="10" customFormat="1" x14ac:dyDescent="0.3">
      <c r="A1114" s="4" t="str">
        <f t="shared" si="190"/>
        <v>Pereira_20218</v>
      </c>
      <c r="B1114" s="32" t="s">
        <v>1552</v>
      </c>
      <c r="C1114" s="4" t="str">
        <f t="shared" si="191"/>
        <v>PER_01_20218</v>
      </c>
      <c r="D1114" s="4" t="s">
        <v>1468</v>
      </c>
      <c r="E1114" s="32">
        <v>-90.9</v>
      </c>
      <c r="F1114" s="32">
        <v>-12.93</v>
      </c>
      <c r="G1114" s="4"/>
      <c r="H1114" s="4">
        <v>4.8046340000000001</v>
      </c>
      <c r="I1114" s="4">
        <v>-75.674321000000006</v>
      </c>
      <c r="J1114" s="4">
        <v>1560.8</v>
      </c>
      <c r="K1114" s="6">
        <v>44409</v>
      </c>
      <c r="L1114" s="6">
        <v>44439</v>
      </c>
      <c r="M1114" s="6">
        <f t="shared" si="192"/>
        <v>44423</v>
      </c>
      <c r="N1114" s="4">
        <f t="shared" si="193"/>
        <v>2021</v>
      </c>
      <c r="O1114" s="4">
        <f t="shared" si="194"/>
        <v>8</v>
      </c>
      <c r="P1114" s="7">
        <f t="shared" si="195"/>
        <v>30</v>
      </c>
      <c r="Q1114" s="12"/>
      <c r="R1114" s="9"/>
      <c r="S1114" s="4" t="s">
        <v>844</v>
      </c>
    </row>
    <row r="1115" spans="1:19" s="10" customFormat="1" x14ac:dyDescent="0.3">
      <c r="A1115" s="4" t="str">
        <f t="shared" si="190"/>
        <v>Pereira_20219</v>
      </c>
      <c r="B1115" s="32" t="s">
        <v>1553</v>
      </c>
      <c r="C1115" s="4" t="str">
        <f t="shared" si="191"/>
        <v>PER_01_20219</v>
      </c>
      <c r="D1115" s="4" t="s">
        <v>1468</v>
      </c>
      <c r="E1115" s="32">
        <v>-66.3</v>
      </c>
      <c r="F1115" s="32">
        <v>-9.56</v>
      </c>
      <c r="G1115" s="4"/>
      <c r="H1115" s="4">
        <v>4.8046340000000001</v>
      </c>
      <c r="I1115" s="4">
        <v>-75.674321000000006</v>
      </c>
      <c r="J1115" s="4">
        <v>1560.8</v>
      </c>
      <c r="K1115" s="6">
        <v>44440</v>
      </c>
      <c r="L1115" s="6">
        <v>44469</v>
      </c>
      <c r="M1115" s="6">
        <f t="shared" si="192"/>
        <v>44454</v>
      </c>
      <c r="N1115" s="4">
        <f t="shared" si="193"/>
        <v>2021</v>
      </c>
      <c r="O1115" s="4">
        <f t="shared" si="194"/>
        <v>9</v>
      </c>
      <c r="P1115" s="7">
        <f t="shared" si="195"/>
        <v>29</v>
      </c>
      <c r="Q1115" s="12"/>
      <c r="R1115" s="9"/>
      <c r="S1115" s="4" t="s">
        <v>844</v>
      </c>
    </row>
    <row r="1116" spans="1:19" s="10" customFormat="1" x14ac:dyDescent="0.3">
      <c r="A1116" s="4" t="str">
        <f t="shared" si="190"/>
        <v>Pereira_202110</v>
      </c>
      <c r="B1116" s="32" t="s">
        <v>1554</v>
      </c>
      <c r="C1116" s="4" t="str">
        <f t="shared" si="191"/>
        <v>PER_01_202110</v>
      </c>
      <c r="D1116" s="4" t="s">
        <v>1468</v>
      </c>
      <c r="E1116" s="32">
        <v>-76</v>
      </c>
      <c r="F1116" s="32">
        <v>-10.87</v>
      </c>
      <c r="G1116" s="4"/>
      <c r="H1116" s="4">
        <v>4.8046340000000001</v>
      </c>
      <c r="I1116" s="4">
        <v>-75.674321000000006</v>
      </c>
      <c r="J1116" s="4">
        <v>1560.8</v>
      </c>
      <c r="K1116" s="6">
        <v>44470</v>
      </c>
      <c r="L1116" s="6">
        <v>44500</v>
      </c>
      <c r="M1116" s="6">
        <f t="shared" si="192"/>
        <v>44484</v>
      </c>
      <c r="N1116" s="4">
        <f t="shared" si="193"/>
        <v>2021</v>
      </c>
      <c r="O1116" s="4">
        <f t="shared" si="194"/>
        <v>10</v>
      </c>
      <c r="P1116" s="7">
        <f t="shared" si="195"/>
        <v>30</v>
      </c>
      <c r="Q1116" s="12"/>
      <c r="R1116" s="9"/>
      <c r="S1116" s="4" t="s">
        <v>844</v>
      </c>
    </row>
    <row r="1117" spans="1:19" s="10" customFormat="1" x14ac:dyDescent="0.3">
      <c r="A1117" s="4" t="str">
        <f t="shared" si="190"/>
        <v>Pereira_202111</v>
      </c>
      <c r="B1117" s="32" t="s">
        <v>1555</v>
      </c>
      <c r="C1117" s="4" t="str">
        <f t="shared" si="191"/>
        <v>PER_01_202111</v>
      </c>
      <c r="D1117" s="4" t="s">
        <v>1468</v>
      </c>
      <c r="E1117" s="32">
        <v>-85.8</v>
      </c>
      <c r="F1117" s="32">
        <v>-12.04</v>
      </c>
      <c r="G1117" s="4"/>
      <c r="H1117" s="4">
        <v>4.8046340000000001</v>
      </c>
      <c r="I1117" s="4">
        <v>-75.674321000000006</v>
      </c>
      <c r="J1117" s="4">
        <v>1560.8</v>
      </c>
      <c r="K1117" s="6">
        <v>44501</v>
      </c>
      <c r="L1117" s="6">
        <v>44530</v>
      </c>
      <c r="M1117" s="6">
        <f t="shared" si="192"/>
        <v>44515</v>
      </c>
      <c r="N1117" s="4">
        <f t="shared" si="193"/>
        <v>2021</v>
      </c>
      <c r="O1117" s="4">
        <f t="shared" si="194"/>
        <v>11</v>
      </c>
      <c r="P1117" s="7">
        <f t="shared" si="195"/>
        <v>29</v>
      </c>
      <c r="Q1117" s="12"/>
      <c r="R1117" s="9"/>
      <c r="S1117" s="4" t="s">
        <v>844</v>
      </c>
    </row>
    <row r="1118" spans="1:19" s="10" customFormat="1" x14ac:dyDescent="0.3">
      <c r="A1118" s="4" t="str">
        <f t="shared" si="190"/>
        <v>Pereira_202112</v>
      </c>
      <c r="B1118" s="32" t="s">
        <v>1556</v>
      </c>
      <c r="C1118" s="4" t="str">
        <f t="shared" si="191"/>
        <v>PER_01_202112</v>
      </c>
      <c r="D1118" s="4" t="s">
        <v>1468</v>
      </c>
      <c r="E1118" s="32">
        <v>-45.2</v>
      </c>
      <c r="F1118" s="32">
        <v>-6.77</v>
      </c>
      <c r="G1118" s="4"/>
      <c r="H1118" s="4">
        <v>4.8046340000000001</v>
      </c>
      <c r="I1118" s="4">
        <v>-75.674321000000006</v>
      </c>
      <c r="J1118" s="4">
        <v>1560.8</v>
      </c>
      <c r="K1118" s="6">
        <v>44531</v>
      </c>
      <c r="L1118" s="6">
        <v>44561</v>
      </c>
      <c r="M1118" s="6">
        <f t="shared" si="192"/>
        <v>44545</v>
      </c>
      <c r="N1118" s="4">
        <f t="shared" si="193"/>
        <v>2021</v>
      </c>
      <c r="O1118" s="4">
        <f t="shared" si="194"/>
        <v>12</v>
      </c>
      <c r="P1118" s="7">
        <f t="shared" si="195"/>
        <v>30</v>
      </c>
      <c r="Q1118" s="12"/>
      <c r="R1118" s="9"/>
      <c r="S1118" s="4" t="s">
        <v>844</v>
      </c>
    </row>
    <row r="1119" spans="1:19" s="10" customFormat="1" x14ac:dyDescent="0.3">
      <c r="A1119" s="4" t="str">
        <f t="shared" si="190"/>
        <v>Pereira_20221</v>
      </c>
      <c r="B1119" s="32" t="s">
        <v>1557</v>
      </c>
      <c r="C1119" s="4" t="str">
        <f t="shared" si="191"/>
        <v>PER_01_20221</v>
      </c>
      <c r="D1119" s="4" t="s">
        <v>1468</v>
      </c>
      <c r="E1119" s="32">
        <v>-26.5</v>
      </c>
      <c r="F1119" s="32">
        <v>-4.6500000000000004</v>
      </c>
      <c r="G1119" s="4"/>
      <c r="H1119" s="4">
        <v>4.8046340000000001</v>
      </c>
      <c r="I1119" s="4">
        <v>-75.674321000000006</v>
      </c>
      <c r="J1119" s="4">
        <v>1560.8</v>
      </c>
      <c r="K1119" s="6">
        <v>44562</v>
      </c>
      <c r="L1119" s="6">
        <v>44592</v>
      </c>
      <c r="M1119" s="6">
        <f t="shared" si="192"/>
        <v>44576</v>
      </c>
      <c r="N1119" s="4">
        <f t="shared" si="193"/>
        <v>2022</v>
      </c>
      <c r="O1119" s="4">
        <f t="shared" si="194"/>
        <v>1</v>
      </c>
      <c r="P1119" s="7">
        <f t="shared" si="195"/>
        <v>30</v>
      </c>
      <c r="Q1119" s="12"/>
      <c r="R1119" s="9"/>
      <c r="S1119" s="4" t="s">
        <v>844</v>
      </c>
    </row>
    <row r="1120" spans="1:19" s="10" customFormat="1" x14ac:dyDescent="0.3">
      <c r="A1120" s="4" t="str">
        <f t="shared" si="190"/>
        <v>Pereira_20222</v>
      </c>
      <c r="B1120" s="32" t="s">
        <v>1558</v>
      </c>
      <c r="C1120" s="4" t="str">
        <f t="shared" si="191"/>
        <v>PER_01_20222</v>
      </c>
      <c r="D1120" s="4" t="s">
        <v>1468</v>
      </c>
      <c r="E1120" s="32">
        <v>-25.2</v>
      </c>
      <c r="F1120" s="32">
        <v>-4.5999999999999996</v>
      </c>
      <c r="G1120" s="4"/>
      <c r="H1120" s="4">
        <v>4.8046340000000001</v>
      </c>
      <c r="I1120" s="4">
        <v>-75.674321000000006</v>
      </c>
      <c r="J1120" s="4">
        <v>1560.8</v>
      </c>
      <c r="K1120" s="6">
        <v>44593</v>
      </c>
      <c r="L1120" s="6">
        <v>44620</v>
      </c>
      <c r="M1120" s="6">
        <f t="shared" si="192"/>
        <v>44607</v>
      </c>
      <c r="N1120" s="4">
        <f t="shared" si="193"/>
        <v>2022</v>
      </c>
      <c r="O1120" s="4">
        <f t="shared" si="194"/>
        <v>2</v>
      </c>
      <c r="P1120" s="7">
        <f t="shared" si="195"/>
        <v>27</v>
      </c>
      <c r="Q1120" s="12">
        <v>733.55364717252178</v>
      </c>
      <c r="R1120" s="9" t="s">
        <v>1559</v>
      </c>
      <c r="S1120" s="4" t="s">
        <v>844</v>
      </c>
    </row>
    <row r="1121" spans="1:19" s="10" customFormat="1" x14ac:dyDescent="0.3">
      <c r="A1121" s="4" t="str">
        <f t="shared" si="190"/>
        <v>Pereira_20223</v>
      </c>
      <c r="B1121" s="32" t="s">
        <v>1560</v>
      </c>
      <c r="C1121" s="4" t="str">
        <f t="shared" si="191"/>
        <v>PER_01_20223</v>
      </c>
      <c r="D1121" s="4" t="s">
        <v>1468</v>
      </c>
      <c r="E1121" s="32">
        <v>-71.400000000000006</v>
      </c>
      <c r="F1121" s="32">
        <v>-9.11</v>
      </c>
      <c r="G1121" s="4"/>
      <c r="H1121" s="4">
        <v>4.8046340000000001</v>
      </c>
      <c r="I1121" s="4">
        <v>-75.674321000000006</v>
      </c>
      <c r="J1121" s="4">
        <v>1560.8</v>
      </c>
      <c r="K1121" s="6">
        <v>44621</v>
      </c>
      <c r="L1121" s="6">
        <v>44651</v>
      </c>
      <c r="M1121" s="6">
        <f t="shared" si="192"/>
        <v>44635</v>
      </c>
      <c r="N1121" s="4">
        <f t="shared" si="193"/>
        <v>2022</v>
      </c>
      <c r="O1121" s="4">
        <f t="shared" si="194"/>
        <v>3</v>
      </c>
      <c r="P1121" s="7">
        <f t="shared" si="195"/>
        <v>30</v>
      </c>
      <c r="Q1121" s="12">
        <v>642.73271942735232</v>
      </c>
      <c r="R1121" s="9" t="s">
        <v>1561</v>
      </c>
      <c r="S1121" s="4" t="s">
        <v>844</v>
      </c>
    </row>
    <row r="1122" spans="1:19" s="10" customFormat="1" x14ac:dyDescent="0.3">
      <c r="A1122" s="4" t="str">
        <f t="shared" si="190"/>
        <v>Pereira_20224</v>
      </c>
      <c r="B1122" s="32" t="s">
        <v>1562</v>
      </c>
      <c r="C1122" s="4" t="str">
        <f t="shared" si="191"/>
        <v>PER_01_20224</v>
      </c>
      <c r="D1122" s="4" t="s">
        <v>1468</v>
      </c>
      <c r="E1122" s="32">
        <v>-111.2</v>
      </c>
      <c r="F1122" s="32">
        <v>-14.86</v>
      </c>
      <c r="G1122" s="4"/>
      <c r="H1122" s="4">
        <v>4.8046340000000001</v>
      </c>
      <c r="I1122" s="4">
        <v>-75.674321000000006</v>
      </c>
      <c r="J1122" s="4">
        <v>1560.8</v>
      </c>
      <c r="K1122" s="6">
        <v>44652</v>
      </c>
      <c r="L1122" s="6">
        <v>44681</v>
      </c>
      <c r="M1122" s="6">
        <f t="shared" si="192"/>
        <v>44666</v>
      </c>
      <c r="N1122" s="4">
        <f t="shared" si="193"/>
        <v>2022</v>
      </c>
      <c r="O1122" s="4">
        <f t="shared" si="194"/>
        <v>4</v>
      </c>
      <c r="P1122" s="7">
        <f t="shared" si="195"/>
        <v>29</v>
      </c>
      <c r="Q1122" s="12">
        <v>656.70516984968617</v>
      </c>
      <c r="R1122" s="9" t="s">
        <v>1563</v>
      </c>
      <c r="S1122" s="4" t="s">
        <v>844</v>
      </c>
    </row>
    <row r="1123" spans="1:19" s="10" customFormat="1" x14ac:dyDescent="0.3">
      <c r="A1123" s="4" t="str">
        <f t="shared" si="190"/>
        <v>Pereira_20225</v>
      </c>
      <c r="B1123" s="32" t="s">
        <v>1564</v>
      </c>
      <c r="C1123" s="4" t="str">
        <f t="shared" si="191"/>
        <v>PER_01_20225</v>
      </c>
      <c r="D1123" s="4" t="s">
        <v>1468</v>
      </c>
      <c r="E1123" s="32">
        <v>-117.5</v>
      </c>
      <c r="F1123" s="32">
        <v>-15.79</v>
      </c>
      <c r="G1123" s="4"/>
      <c r="H1123" s="4">
        <v>4.8046340000000001</v>
      </c>
      <c r="I1123" s="4">
        <v>-75.674321000000006</v>
      </c>
      <c r="J1123" s="4">
        <v>1560.8</v>
      </c>
      <c r="K1123" s="6">
        <v>44682</v>
      </c>
      <c r="L1123" s="6">
        <v>44712</v>
      </c>
      <c r="M1123" s="6">
        <f t="shared" si="192"/>
        <v>44696</v>
      </c>
      <c r="N1123" s="4">
        <f t="shared" si="193"/>
        <v>2022</v>
      </c>
      <c r="O1123" s="4">
        <f t="shared" si="194"/>
        <v>5</v>
      </c>
      <c r="P1123" s="7">
        <f t="shared" si="195"/>
        <v>30</v>
      </c>
      <c r="Q1123" s="12">
        <v>565.88424210451672</v>
      </c>
      <c r="R1123" s="9" t="s">
        <v>1565</v>
      </c>
      <c r="S1123" s="4" t="s">
        <v>844</v>
      </c>
    </row>
    <row r="1124" spans="1:19" s="10" customFormat="1" x14ac:dyDescent="0.3">
      <c r="A1124" s="4" t="str">
        <f t="shared" si="190"/>
        <v>Pereira_20226</v>
      </c>
      <c r="B1124" s="32" t="s">
        <v>1566</v>
      </c>
      <c r="C1124" s="4" t="str">
        <f t="shared" si="191"/>
        <v>PER_01_20226</v>
      </c>
      <c r="D1124" s="4" t="s">
        <v>1468</v>
      </c>
      <c r="E1124" s="32">
        <v>-124.7</v>
      </c>
      <c r="F1124" s="32">
        <v>-17.05</v>
      </c>
      <c r="G1124" s="4"/>
      <c r="H1124" s="4">
        <v>4.8046340000000001</v>
      </c>
      <c r="I1124" s="4">
        <v>-75.674321000000006</v>
      </c>
      <c r="J1124" s="4">
        <v>1560.8</v>
      </c>
      <c r="K1124" s="6">
        <f>L1123+1</f>
        <v>44713</v>
      </c>
      <c r="L1124" s="6">
        <f>K1124+29</f>
        <v>44742</v>
      </c>
      <c r="M1124" s="6">
        <f t="shared" si="192"/>
        <v>44727</v>
      </c>
      <c r="N1124" s="4">
        <f t="shared" si="193"/>
        <v>2022</v>
      </c>
      <c r="O1124" s="4">
        <f t="shared" si="194"/>
        <v>6</v>
      </c>
      <c r="P1124" s="7">
        <f t="shared" si="195"/>
        <v>29</v>
      </c>
      <c r="Q1124" s="12">
        <v>265.47655802434122</v>
      </c>
      <c r="R1124" s="9" t="s">
        <v>1567</v>
      </c>
      <c r="S1124" s="4" t="s">
        <v>844</v>
      </c>
    </row>
    <row r="1125" spans="1:19" s="10" customFormat="1" x14ac:dyDescent="0.3">
      <c r="A1125" s="4" t="str">
        <f t="shared" si="190"/>
        <v>Pereira_20227</v>
      </c>
      <c r="B1125" s="32" t="s">
        <v>1568</v>
      </c>
      <c r="C1125" s="4" t="str">
        <f t="shared" si="191"/>
        <v>PER_01_20227</v>
      </c>
      <c r="D1125" s="4" t="s">
        <v>1468</v>
      </c>
      <c r="E1125" s="32">
        <v>-85.5</v>
      </c>
      <c r="F1125" s="32">
        <v>-10.95</v>
      </c>
      <c r="G1125" s="4"/>
      <c r="H1125" s="4">
        <v>4.8046340000000001</v>
      </c>
      <c r="I1125" s="4">
        <v>-75.674321000000006</v>
      </c>
      <c r="J1125" s="4">
        <v>1560.8</v>
      </c>
      <c r="K1125" s="6">
        <f t="shared" ref="K1125:K1140" si="196">L1124+1</f>
        <v>44743</v>
      </c>
      <c r="L1125" s="6">
        <f>K1125+30</f>
        <v>44773</v>
      </c>
      <c r="M1125" s="6">
        <f t="shared" si="192"/>
        <v>44757</v>
      </c>
      <c r="N1125" s="4">
        <f t="shared" si="193"/>
        <v>2022</v>
      </c>
      <c r="O1125" s="4">
        <f t="shared" si="194"/>
        <v>7</v>
      </c>
      <c r="P1125" s="7">
        <f t="shared" si="195"/>
        <v>30</v>
      </c>
      <c r="Q1125" s="12">
        <v>248.01099499642402</v>
      </c>
      <c r="R1125" s="9" t="s">
        <v>1569</v>
      </c>
      <c r="S1125" s="4" t="s">
        <v>844</v>
      </c>
    </row>
    <row r="1126" spans="1:19" s="10" customFormat="1" x14ac:dyDescent="0.3">
      <c r="A1126" s="4" t="str">
        <f t="shared" si="190"/>
        <v>Pereira_20228</v>
      </c>
      <c r="B1126" s="32" t="s">
        <v>1570</v>
      </c>
      <c r="C1126" s="4" t="str">
        <f t="shared" si="191"/>
        <v>PER_01_20228</v>
      </c>
      <c r="D1126" s="4" t="s">
        <v>1468</v>
      </c>
      <c r="E1126" s="32">
        <v>-58.7</v>
      </c>
      <c r="F1126" s="32">
        <v>-7.82</v>
      </c>
      <c r="G1126" s="4"/>
      <c r="H1126" s="4">
        <v>4.8046340000000001</v>
      </c>
      <c r="I1126" s="4">
        <v>-75.674321000000006</v>
      </c>
      <c r="J1126" s="4">
        <v>1560.8</v>
      </c>
      <c r="K1126" s="6">
        <f t="shared" si="196"/>
        <v>44774</v>
      </c>
      <c r="L1126" s="6">
        <f>K1126+30</f>
        <v>44804</v>
      </c>
      <c r="M1126" s="6">
        <f t="shared" si="192"/>
        <v>44788</v>
      </c>
      <c r="N1126" s="4">
        <f t="shared" si="193"/>
        <v>2022</v>
      </c>
      <c r="O1126" s="4">
        <f t="shared" si="194"/>
        <v>8</v>
      </c>
      <c r="P1126" s="7">
        <f t="shared" si="195"/>
        <v>30</v>
      </c>
      <c r="Q1126" s="12">
        <v>300.40768408017556</v>
      </c>
      <c r="R1126" s="9" t="s">
        <v>1571</v>
      </c>
      <c r="S1126" s="4" t="s">
        <v>844</v>
      </c>
    </row>
    <row r="1127" spans="1:19" s="10" customFormat="1" x14ac:dyDescent="0.3">
      <c r="A1127" s="4" t="str">
        <f t="shared" si="190"/>
        <v>Pereira_20229</v>
      </c>
      <c r="B1127" s="32" t="s">
        <v>1572</v>
      </c>
      <c r="C1127" s="4" t="str">
        <f t="shared" si="191"/>
        <v>PER_01_20229</v>
      </c>
      <c r="D1127" s="4" t="s">
        <v>1468</v>
      </c>
      <c r="E1127" s="32">
        <v>-71.5</v>
      </c>
      <c r="F1127" s="32">
        <v>-9.4600000000000009</v>
      </c>
      <c r="G1127" s="4"/>
      <c r="H1127" s="4">
        <v>4.8046340000000001</v>
      </c>
      <c r="I1127" s="4">
        <v>-75.674321000000006</v>
      </c>
      <c r="J1127" s="4">
        <v>1560.8</v>
      </c>
      <c r="K1127" s="6">
        <f t="shared" si="196"/>
        <v>44805</v>
      </c>
      <c r="L1127" s="6">
        <f>K1127+29</f>
        <v>44834</v>
      </c>
      <c r="M1127" s="6">
        <f t="shared" si="192"/>
        <v>44819</v>
      </c>
      <c r="N1127" s="4">
        <f t="shared" si="193"/>
        <v>2022</v>
      </c>
      <c r="O1127" s="4">
        <f t="shared" si="194"/>
        <v>9</v>
      </c>
      <c r="P1127" s="7">
        <f t="shared" si="195"/>
        <v>29</v>
      </c>
      <c r="Q1127" s="12">
        <v>366.77682358626089</v>
      </c>
      <c r="R1127" s="9" t="s">
        <v>1573</v>
      </c>
      <c r="S1127" s="4" t="s">
        <v>844</v>
      </c>
    </row>
    <row r="1128" spans="1:19" s="10" customFormat="1" x14ac:dyDescent="0.3">
      <c r="A1128" s="4" t="str">
        <f t="shared" si="190"/>
        <v>Pereira_202210</v>
      </c>
      <c r="B1128" s="32" t="s">
        <v>1574</v>
      </c>
      <c r="C1128" s="4" t="str">
        <f t="shared" si="191"/>
        <v>PER_01_202210</v>
      </c>
      <c r="D1128" s="4" t="s">
        <v>1468</v>
      </c>
      <c r="E1128" s="32">
        <v>-85.9</v>
      </c>
      <c r="F1128" s="32">
        <v>-11.42</v>
      </c>
      <c r="G1128" s="4"/>
      <c r="H1128" s="4">
        <v>4.8046340000000001</v>
      </c>
      <c r="I1128" s="4">
        <v>-75.674321000000006</v>
      </c>
      <c r="J1128" s="4">
        <v>1560.8</v>
      </c>
      <c r="K1128" s="6">
        <f t="shared" si="196"/>
        <v>44835</v>
      </c>
      <c r="L1128" s="6">
        <f>K1128+30</f>
        <v>44865</v>
      </c>
      <c r="M1128" s="6">
        <f t="shared" si="192"/>
        <v>44849</v>
      </c>
      <c r="N1128" s="4">
        <f t="shared" si="193"/>
        <v>2022</v>
      </c>
      <c r="O1128" s="4">
        <f t="shared" si="194"/>
        <v>10</v>
      </c>
      <c r="P1128" s="7">
        <f t="shared" si="195"/>
        <v>30</v>
      </c>
      <c r="Q1128" s="12">
        <v>475.06331435934743</v>
      </c>
      <c r="R1128" s="9" t="s">
        <v>1575</v>
      </c>
      <c r="S1128" s="4" t="s">
        <v>844</v>
      </c>
    </row>
    <row r="1129" spans="1:19" s="10" customFormat="1" x14ac:dyDescent="0.3">
      <c r="A1129" s="4" t="str">
        <f t="shared" ref="A1129:A1158" si="197">D1129&amp;"_"&amp;YEAR(M1129)&amp;MONTH(M1129)</f>
        <v>Pereira_202211</v>
      </c>
      <c r="B1129" s="32" t="s">
        <v>1576</v>
      </c>
      <c r="C1129" s="4" t="str">
        <f t="shared" si="191"/>
        <v>PER_01_202211</v>
      </c>
      <c r="D1129" s="4" t="s">
        <v>1468</v>
      </c>
      <c r="E1129" s="32">
        <v>-104</v>
      </c>
      <c r="F1129" s="32">
        <v>-13.89</v>
      </c>
      <c r="G1129" s="4"/>
      <c r="H1129" s="4">
        <v>4.8046340000000001</v>
      </c>
      <c r="I1129" s="4">
        <v>-75.674321000000006</v>
      </c>
      <c r="J1129" s="4">
        <v>1560.8</v>
      </c>
      <c r="K1129" s="6">
        <f t="shared" si="196"/>
        <v>44866</v>
      </c>
      <c r="L1129" s="6">
        <f>K1129+29</f>
        <v>44895</v>
      </c>
      <c r="M1129" s="6">
        <f t="shared" si="192"/>
        <v>44880</v>
      </c>
      <c r="N1129" s="4">
        <f t="shared" si="193"/>
        <v>2022</v>
      </c>
      <c r="O1129" s="4">
        <f t="shared" si="194"/>
        <v>11</v>
      </c>
      <c r="P1129" s="7">
        <f t="shared" si="195"/>
        <v>29</v>
      </c>
      <c r="Q1129" s="12">
        <v>417.77626762777902</v>
      </c>
      <c r="R1129" s="9" t="s">
        <v>1577</v>
      </c>
      <c r="S1129" s="4" t="s">
        <v>844</v>
      </c>
    </row>
    <row r="1130" spans="1:19" s="10" customFormat="1" x14ac:dyDescent="0.3">
      <c r="A1130" s="4" t="str">
        <f t="shared" si="197"/>
        <v>Pereira_202212</v>
      </c>
      <c r="B1130" s="32" t="s">
        <v>1578</v>
      </c>
      <c r="C1130" s="4" t="str">
        <f t="shared" si="191"/>
        <v>PER_01_202212</v>
      </c>
      <c r="D1130" s="4" t="s">
        <v>1468</v>
      </c>
      <c r="E1130" s="32">
        <v>-48.3</v>
      </c>
      <c r="F1130" s="32">
        <v>-6.77</v>
      </c>
      <c r="G1130" s="4"/>
      <c r="H1130" s="4">
        <v>4.8046340000000001</v>
      </c>
      <c r="I1130" s="4">
        <v>-75.674321000000006</v>
      </c>
      <c r="J1130" s="4">
        <v>1560.8</v>
      </c>
      <c r="K1130" s="6">
        <f t="shared" si="196"/>
        <v>44896</v>
      </c>
      <c r="L1130" s="6">
        <f>K1130+30</f>
        <v>44926</v>
      </c>
      <c r="M1130" s="6">
        <f t="shared" si="192"/>
        <v>44910</v>
      </c>
      <c r="N1130" s="4">
        <f t="shared" si="193"/>
        <v>2022</v>
      </c>
      <c r="O1130" s="4">
        <f t="shared" si="194"/>
        <v>12</v>
      </c>
      <c r="P1130" s="7">
        <f t="shared" si="195"/>
        <v>30</v>
      </c>
      <c r="Q1130" s="12">
        <v>198.40879599713921</v>
      </c>
      <c r="R1130" s="9" t="s">
        <v>1579</v>
      </c>
      <c r="S1130" s="4" t="s">
        <v>844</v>
      </c>
    </row>
    <row r="1131" spans="1:19" s="10" customFormat="1" x14ac:dyDescent="0.3">
      <c r="A1131" s="4" t="str">
        <f t="shared" si="197"/>
        <v>Pereira_20231</v>
      </c>
      <c r="B1131" s="32" t="s">
        <v>1580</v>
      </c>
      <c r="C1131" s="4" t="str">
        <f t="shared" si="191"/>
        <v>PER_01_20231</v>
      </c>
      <c r="D1131" s="4" t="s">
        <v>1468</v>
      </c>
      <c r="E1131" s="32">
        <v>-43.7</v>
      </c>
      <c r="F1131" s="32">
        <v>-5.89</v>
      </c>
      <c r="G1131" s="4"/>
      <c r="H1131" s="4">
        <v>4.8046340000000001</v>
      </c>
      <c r="I1131" s="4">
        <v>-75.674321000000006</v>
      </c>
      <c r="J1131" s="4">
        <v>1560.8</v>
      </c>
      <c r="K1131" s="6">
        <f t="shared" si="196"/>
        <v>44927</v>
      </c>
      <c r="L1131" s="6">
        <f>K1131+30</f>
        <v>44957</v>
      </c>
      <c r="M1131" s="6">
        <f t="shared" si="192"/>
        <v>44941</v>
      </c>
      <c r="N1131" s="4">
        <f t="shared" si="193"/>
        <v>2023</v>
      </c>
      <c r="O1131" s="4">
        <f t="shared" si="194"/>
        <v>1</v>
      </c>
      <c r="P1131" s="7">
        <f t="shared" si="195"/>
        <v>30</v>
      </c>
      <c r="Q1131" s="12" t="s">
        <v>1581</v>
      </c>
      <c r="R1131" s="9" t="s">
        <v>1582</v>
      </c>
      <c r="S1131" s="4" t="s">
        <v>844</v>
      </c>
    </row>
    <row r="1132" spans="1:19" s="10" customFormat="1" x14ac:dyDescent="0.3">
      <c r="A1132" s="4" t="str">
        <f t="shared" si="197"/>
        <v>Pereira_20232</v>
      </c>
      <c r="B1132" s="32" t="s">
        <v>1583</v>
      </c>
      <c r="C1132" s="4" t="str">
        <f t="shared" si="191"/>
        <v>PER_01_20232</v>
      </c>
      <c r="D1132" s="4" t="s">
        <v>1468</v>
      </c>
      <c r="E1132" s="32">
        <v>-26.3</v>
      </c>
      <c r="F1132" s="32">
        <v>-4.54</v>
      </c>
      <c r="G1132" s="4"/>
      <c r="H1132" s="4">
        <v>4.8046340000000001</v>
      </c>
      <c r="I1132" s="4">
        <v>-75.674321000000006</v>
      </c>
      <c r="J1132" s="4">
        <v>1560.8</v>
      </c>
      <c r="K1132" s="6">
        <f t="shared" si="196"/>
        <v>44958</v>
      </c>
      <c r="L1132" s="6">
        <f>K1132+29</f>
        <v>44987</v>
      </c>
      <c r="M1132" s="6">
        <f t="shared" si="192"/>
        <v>44972</v>
      </c>
      <c r="N1132" s="4">
        <f t="shared" si="193"/>
        <v>2023</v>
      </c>
      <c r="O1132" s="4">
        <f t="shared" si="194"/>
        <v>2</v>
      </c>
      <c r="P1132" s="7">
        <f t="shared" si="195"/>
        <v>29</v>
      </c>
      <c r="Q1132" s="12">
        <v>71.259497153902117</v>
      </c>
      <c r="R1132" s="9" t="s">
        <v>1584</v>
      </c>
      <c r="S1132" s="4" t="s">
        <v>844</v>
      </c>
    </row>
    <row r="1133" spans="1:19" s="10" customFormat="1" x14ac:dyDescent="0.3">
      <c r="A1133" s="4" t="str">
        <f t="shared" si="197"/>
        <v>Pereira_20233</v>
      </c>
      <c r="B1133" s="32" t="s">
        <v>1585</v>
      </c>
      <c r="C1133" s="4" t="str">
        <f t="shared" si="191"/>
        <v>PER_01_20233</v>
      </c>
      <c r="D1133" s="4" t="s">
        <v>1468</v>
      </c>
      <c r="E1133" s="32">
        <v>-75.099999999999994</v>
      </c>
      <c r="F1133" s="32">
        <v>-10.9</v>
      </c>
      <c r="G1133" s="4"/>
      <c r="H1133" s="4">
        <v>4.8046340000000001</v>
      </c>
      <c r="I1133" s="4">
        <v>-75.674321000000006</v>
      </c>
      <c r="J1133" s="4">
        <v>1560.8</v>
      </c>
      <c r="K1133" s="6">
        <f t="shared" si="196"/>
        <v>44988</v>
      </c>
      <c r="L1133" s="6">
        <f>K1133+29</f>
        <v>45017</v>
      </c>
      <c r="M1133" s="6">
        <f t="shared" si="192"/>
        <v>45002</v>
      </c>
      <c r="N1133" s="4">
        <f t="shared" si="193"/>
        <v>2023</v>
      </c>
      <c r="O1133" s="4">
        <f t="shared" si="194"/>
        <v>3</v>
      </c>
      <c r="P1133" s="7">
        <f t="shared" si="195"/>
        <v>29</v>
      </c>
      <c r="Q1133" s="12">
        <v>357.69473081174391</v>
      </c>
      <c r="R1133" s="9" t="s">
        <v>1586</v>
      </c>
      <c r="S1133" s="4" t="s">
        <v>844</v>
      </c>
    </row>
    <row r="1134" spans="1:19" s="10" customFormat="1" x14ac:dyDescent="0.3">
      <c r="A1134" s="4" t="str">
        <f t="shared" si="197"/>
        <v>Pereira_20234</v>
      </c>
      <c r="B1134" s="32" t="s">
        <v>1587</v>
      </c>
      <c r="C1134" s="4" t="str">
        <f t="shared" si="191"/>
        <v>PER_01_20234</v>
      </c>
      <c r="D1134" s="4" t="s">
        <v>1468</v>
      </c>
      <c r="E1134" s="32">
        <v>-54.6</v>
      </c>
      <c r="F1134" s="32">
        <v>-8</v>
      </c>
      <c r="G1134" s="15"/>
      <c r="H1134" s="4">
        <v>4.8046340000000001</v>
      </c>
      <c r="I1134" s="4">
        <v>-75.674321000000006</v>
      </c>
      <c r="J1134" s="4">
        <v>1560.8</v>
      </c>
      <c r="K1134" s="6">
        <f t="shared" si="196"/>
        <v>45018</v>
      </c>
      <c r="L1134" s="6">
        <f>K1134+28</f>
        <v>45046</v>
      </c>
      <c r="M1134" s="6">
        <f t="shared" si="192"/>
        <v>45032</v>
      </c>
      <c r="N1134" s="4">
        <f t="shared" si="193"/>
        <v>2023</v>
      </c>
      <c r="O1134" s="4">
        <f t="shared" si="194"/>
        <v>4</v>
      </c>
      <c r="P1134" s="7">
        <f t="shared" si="195"/>
        <v>28</v>
      </c>
      <c r="Q1134" s="31">
        <v>171.16251767358841</v>
      </c>
      <c r="R1134" s="9" t="s">
        <v>1588</v>
      </c>
      <c r="S1134" s="4" t="s">
        <v>844</v>
      </c>
    </row>
    <row r="1135" spans="1:19" s="10" customFormat="1" x14ac:dyDescent="0.3">
      <c r="A1135" s="4" t="str">
        <f t="shared" si="197"/>
        <v>Pereira_20235</v>
      </c>
      <c r="B1135" s="32" t="s">
        <v>1589</v>
      </c>
      <c r="C1135" s="4" t="str">
        <f t="shared" si="191"/>
        <v>PER_01_20235</v>
      </c>
      <c r="D1135" s="4" t="s">
        <v>1468</v>
      </c>
      <c r="E1135" s="32">
        <v>-88.9</v>
      </c>
      <c r="F1135" s="32">
        <v>-12.09</v>
      </c>
      <c r="G1135" s="15"/>
      <c r="H1135" s="4">
        <v>4.8046340000000001</v>
      </c>
      <c r="I1135" s="4">
        <v>-75.674321000000006</v>
      </c>
      <c r="J1135" s="4">
        <v>1560.8</v>
      </c>
      <c r="K1135" s="6">
        <f t="shared" si="196"/>
        <v>45047</v>
      </c>
      <c r="L1135" s="6">
        <f>K1135+30</f>
        <v>45077</v>
      </c>
      <c r="M1135" s="6">
        <f t="shared" si="192"/>
        <v>45061</v>
      </c>
      <c r="N1135" s="4">
        <f t="shared" si="193"/>
        <v>2023</v>
      </c>
      <c r="O1135" s="4">
        <f t="shared" si="194"/>
        <v>5</v>
      </c>
      <c r="P1135" s="7">
        <f t="shared" si="195"/>
        <v>30</v>
      </c>
      <c r="Q1135" s="31">
        <v>345.11952543164358</v>
      </c>
      <c r="R1135" s="9" t="s">
        <v>1590</v>
      </c>
      <c r="S1135" s="4" t="s">
        <v>844</v>
      </c>
    </row>
    <row r="1136" spans="1:19" s="10" customFormat="1" x14ac:dyDescent="0.3">
      <c r="A1136" s="4" t="str">
        <f t="shared" si="197"/>
        <v>Pereira_20236</v>
      </c>
      <c r="B1136" s="32" t="s">
        <v>1591</v>
      </c>
      <c r="C1136" s="4" t="str">
        <f t="shared" si="191"/>
        <v>PER_01_20236</v>
      </c>
      <c r="D1136" s="4" t="s">
        <v>1468</v>
      </c>
      <c r="E1136" s="32">
        <v>-68.099999999999994</v>
      </c>
      <c r="F1136" s="32">
        <v>-9.8800000000000008</v>
      </c>
      <c r="G1136" s="15"/>
      <c r="H1136" s="4">
        <v>4.8046340000000001</v>
      </c>
      <c r="I1136" s="4">
        <v>-75.674321000000006</v>
      </c>
      <c r="J1136" s="4">
        <v>1560.8</v>
      </c>
      <c r="K1136" s="6">
        <f t="shared" si="196"/>
        <v>45078</v>
      </c>
      <c r="L1136" s="6">
        <f>K1136+29</f>
        <v>45107</v>
      </c>
      <c r="M1136" s="6">
        <f t="shared" si="192"/>
        <v>45092</v>
      </c>
      <c r="N1136" s="4">
        <f t="shared" si="193"/>
        <v>2023</v>
      </c>
      <c r="O1136" s="4">
        <f t="shared" si="194"/>
        <v>6</v>
      </c>
      <c r="P1136" s="7">
        <f t="shared" si="195"/>
        <v>29</v>
      </c>
      <c r="Q1136" s="31">
        <v>146.01210691338767</v>
      </c>
      <c r="R1136" s="9" t="s">
        <v>1592</v>
      </c>
      <c r="S1136" s="4" t="s">
        <v>844</v>
      </c>
    </row>
    <row r="1137" spans="1:19" s="10" customFormat="1" x14ac:dyDescent="0.3">
      <c r="A1137" s="4" t="str">
        <f t="shared" si="197"/>
        <v>Pereira_20237</v>
      </c>
      <c r="B1137" s="32" t="s">
        <v>1593</v>
      </c>
      <c r="C1137" s="4" t="str">
        <f t="shared" si="191"/>
        <v>PER_01_20237</v>
      </c>
      <c r="D1137" s="4" t="s">
        <v>1468</v>
      </c>
      <c r="E1137" s="32">
        <v>-56</v>
      </c>
      <c r="F1137" s="32">
        <v>-8.26</v>
      </c>
      <c r="G1137" s="15"/>
      <c r="H1137" s="4">
        <v>4.8046340000000001</v>
      </c>
      <c r="I1137" s="4">
        <v>-75.674321000000006</v>
      </c>
      <c r="J1137" s="4">
        <v>1560.8</v>
      </c>
      <c r="K1137" s="6">
        <f t="shared" si="196"/>
        <v>45108</v>
      </c>
      <c r="L1137" s="6">
        <f>K1137+30</f>
        <v>45138</v>
      </c>
      <c r="M1137" s="6">
        <f t="shared" si="192"/>
        <v>45122</v>
      </c>
      <c r="N1137" s="4">
        <f t="shared" si="193"/>
        <v>2023</v>
      </c>
      <c r="O1137" s="4">
        <f t="shared" si="194"/>
        <v>7</v>
      </c>
      <c r="P1137" s="7">
        <f t="shared" si="195"/>
        <v>30</v>
      </c>
      <c r="Q1137" s="31">
        <v>113.52615968146169</v>
      </c>
      <c r="R1137" s="9" t="s">
        <v>1594</v>
      </c>
      <c r="S1137" s="4" t="s">
        <v>844</v>
      </c>
    </row>
    <row r="1138" spans="1:19" s="10" customFormat="1" x14ac:dyDescent="0.3">
      <c r="A1138" s="4" t="str">
        <f t="shared" si="197"/>
        <v>Pereira_20238</v>
      </c>
      <c r="B1138" s="32" t="s">
        <v>1595</v>
      </c>
      <c r="C1138" s="4" t="str">
        <f t="shared" si="191"/>
        <v>PER_01_20238</v>
      </c>
      <c r="D1138" s="4" t="s">
        <v>1468</v>
      </c>
      <c r="E1138" s="32">
        <v>-55.5</v>
      </c>
      <c r="F1138" s="32">
        <v>-8.52</v>
      </c>
      <c r="G1138" s="15"/>
      <c r="H1138" s="4">
        <v>4.8046340000000001</v>
      </c>
      <c r="I1138" s="4">
        <v>-75.674321000000006</v>
      </c>
      <c r="J1138" s="4">
        <v>1560.8</v>
      </c>
      <c r="K1138" s="6">
        <f t="shared" si="196"/>
        <v>45139</v>
      </c>
      <c r="L1138" s="6">
        <f>K1138+30</f>
        <v>45169</v>
      </c>
      <c r="M1138" s="6">
        <f t="shared" si="192"/>
        <v>45153</v>
      </c>
      <c r="N1138" s="4">
        <f t="shared" si="193"/>
        <v>2023</v>
      </c>
      <c r="O1138" s="4">
        <f t="shared" si="194"/>
        <v>8</v>
      </c>
      <c r="P1138" s="7">
        <f t="shared" si="195"/>
        <v>30</v>
      </c>
      <c r="Q1138" s="31">
        <v>300.40768408017556</v>
      </c>
      <c r="R1138" s="9" t="s">
        <v>1596</v>
      </c>
      <c r="S1138" s="4" t="s">
        <v>844</v>
      </c>
    </row>
    <row r="1139" spans="1:19" s="10" customFormat="1" x14ac:dyDescent="0.3">
      <c r="A1139" s="4" t="str">
        <f t="shared" si="197"/>
        <v>Pereira_20239</v>
      </c>
      <c r="B1139" s="32" t="s">
        <v>1597</v>
      </c>
      <c r="C1139" s="4" t="str">
        <f t="shared" si="191"/>
        <v>PER_01_20239</v>
      </c>
      <c r="D1139" s="4" t="s">
        <v>1468</v>
      </c>
      <c r="E1139" s="32">
        <v>-23.3</v>
      </c>
      <c r="F1139" s="32">
        <v>-4.16</v>
      </c>
      <c r="G1139" s="15"/>
      <c r="H1139" s="4">
        <v>4.8046340000000001</v>
      </c>
      <c r="I1139" s="4">
        <v>-75.674321000000006</v>
      </c>
      <c r="J1139" s="4">
        <v>1560.8</v>
      </c>
      <c r="K1139" s="6">
        <f t="shared" si="196"/>
        <v>45170</v>
      </c>
      <c r="L1139" s="6">
        <f>K1139+29</f>
        <v>45199</v>
      </c>
      <c r="M1139" s="6">
        <f t="shared" si="192"/>
        <v>45184</v>
      </c>
      <c r="N1139" s="4">
        <f t="shared" si="193"/>
        <v>2023</v>
      </c>
      <c r="O1139" s="4">
        <f t="shared" si="194"/>
        <v>9</v>
      </c>
      <c r="P1139" s="7">
        <f t="shared" si="195"/>
        <v>29</v>
      </c>
      <c r="Q1139" s="31">
        <v>42.615973788117927</v>
      </c>
      <c r="R1139" s="9" t="s">
        <v>1598</v>
      </c>
      <c r="S1139" s="4" t="s">
        <v>844</v>
      </c>
    </row>
    <row r="1140" spans="1:19" s="10" customFormat="1" x14ac:dyDescent="0.3">
      <c r="A1140" s="4" t="str">
        <f t="shared" si="197"/>
        <v>Pereira_202310</v>
      </c>
      <c r="B1140" s="32" t="s">
        <v>1599</v>
      </c>
      <c r="C1140" s="4" t="str">
        <f t="shared" si="191"/>
        <v>PER_01_202310</v>
      </c>
      <c r="D1140" s="4" t="s">
        <v>1468</v>
      </c>
      <c r="E1140" s="32">
        <v>-77.3</v>
      </c>
      <c r="F1140" s="32">
        <v>-11.01</v>
      </c>
      <c r="G1140" s="15"/>
      <c r="H1140" s="4">
        <v>4.8046340000000001</v>
      </c>
      <c r="I1140" s="4">
        <v>-75.674321000000006</v>
      </c>
      <c r="J1140" s="4">
        <v>1560.8</v>
      </c>
      <c r="K1140" s="6">
        <f t="shared" si="196"/>
        <v>45200</v>
      </c>
      <c r="L1140" s="6">
        <f>K1140+30</f>
        <v>45230</v>
      </c>
      <c r="M1140" s="6">
        <f t="shared" si="192"/>
        <v>45214</v>
      </c>
      <c r="N1140" s="4">
        <f t="shared" si="193"/>
        <v>2023</v>
      </c>
      <c r="O1140" s="4">
        <f t="shared" si="194"/>
        <v>10</v>
      </c>
      <c r="P1140" s="7">
        <f t="shared" si="195"/>
        <v>30</v>
      </c>
      <c r="Q1140" s="31">
        <v>204.6963986871894</v>
      </c>
      <c r="R1140" s="9" t="s">
        <v>1600</v>
      </c>
      <c r="S1140" s="4" t="s">
        <v>844</v>
      </c>
    </row>
    <row r="1141" spans="1:19" s="10" customFormat="1" x14ac:dyDescent="0.3">
      <c r="A1141" s="4" t="str">
        <f t="shared" si="197"/>
        <v>Pereira_202311</v>
      </c>
      <c r="B1141" s="32" t="s">
        <v>1601</v>
      </c>
      <c r="C1141" s="4" t="str">
        <f t="shared" si="191"/>
        <v>PER_01_202311</v>
      </c>
      <c r="D1141" s="4" t="s">
        <v>1468</v>
      </c>
      <c r="E1141" s="32">
        <v>-103.7</v>
      </c>
      <c r="F1141" s="32">
        <v>-14.27</v>
      </c>
      <c r="G1141" s="15"/>
      <c r="H1141" s="4">
        <v>4.8046340000000001</v>
      </c>
      <c r="I1141" s="4">
        <v>-75.674321000000006</v>
      </c>
      <c r="J1141" s="4">
        <v>1560.8</v>
      </c>
      <c r="K1141" s="6">
        <f>L1140+1</f>
        <v>45231</v>
      </c>
      <c r="L1141" s="6">
        <f>K1141+29</f>
        <v>45260</v>
      </c>
      <c r="M1141" s="6">
        <f>K1141+14</f>
        <v>45245</v>
      </c>
      <c r="N1141" s="4">
        <f>YEAR(M1141)</f>
        <v>2023</v>
      </c>
      <c r="O1141" s="4">
        <f>(MONTH(M1141))</f>
        <v>11</v>
      </c>
      <c r="P1141" s="7">
        <f>L1141-K1141</f>
        <v>29</v>
      </c>
      <c r="Q1141" s="12">
        <v>456.20050628919682</v>
      </c>
      <c r="R1141" s="9" t="s">
        <v>1602</v>
      </c>
      <c r="S1141" s="4" t="s">
        <v>844</v>
      </c>
    </row>
    <row r="1142" spans="1:19" s="10" customFormat="1" x14ac:dyDescent="0.3">
      <c r="A1142" s="4" t="str">
        <f t="shared" si="197"/>
        <v>Pereira_202312</v>
      </c>
      <c r="B1142" s="32" t="s">
        <v>1603</v>
      </c>
      <c r="C1142" s="4" t="str">
        <f t="shared" si="191"/>
        <v>PER_01_202312</v>
      </c>
      <c r="D1142" s="4" t="s">
        <v>1468</v>
      </c>
      <c r="E1142" s="32">
        <v>-50.8</v>
      </c>
      <c r="F1142" s="32">
        <v>-7.3</v>
      </c>
      <c r="G1142" s="15"/>
      <c r="H1142" s="4">
        <v>4.8046340000000001</v>
      </c>
      <c r="I1142" s="4">
        <v>-75.674321000000006</v>
      </c>
      <c r="J1142" s="4">
        <v>1560.8</v>
      </c>
      <c r="K1142" s="6">
        <f t="shared" ref="K1142:K1147" si="198">L1141+1</f>
        <v>45261</v>
      </c>
      <c r="L1142" s="6">
        <f>K1142+30</f>
        <v>45291</v>
      </c>
      <c r="M1142" s="6">
        <f t="shared" ref="M1142:M1147" si="199">K1142+14</f>
        <v>45275</v>
      </c>
      <c r="N1142" s="4">
        <f t="shared" ref="N1142:N1158" si="200">YEAR(M1142)</f>
        <v>2023</v>
      </c>
      <c r="O1142" s="4">
        <f t="shared" ref="O1142:O1158" si="201">(MONTH(M1142))</f>
        <v>12</v>
      </c>
      <c r="P1142" s="7">
        <f t="shared" ref="P1142:P1158" si="202">L1142-K1142</f>
        <v>30</v>
      </c>
      <c r="Q1142" s="12">
        <v>169.06665011023836</v>
      </c>
      <c r="R1142" s="9" t="s">
        <v>1604</v>
      </c>
      <c r="S1142" s="4" t="s">
        <v>844</v>
      </c>
    </row>
    <row r="1143" spans="1:19" s="10" customFormat="1" x14ac:dyDescent="0.3">
      <c r="A1143" s="4" t="str">
        <f t="shared" si="197"/>
        <v>Pereira_20241</v>
      </c>
      <c r="B1143" s="32" t="s">
        <v>1605</v>
      </c>
      <c r="C1143" s="4" t="str">
        <f t="shared" si="191"/>
        <v>PER_01_20241</v>
      </c>
      <c r="D1143" s="4" t="s">
        <v>1468</v>
      </c>
      <c r="E1143" s="32">
        <v>-21</v>
      </c>
      <c r="F1143" s="32">
        <v>-3.57</v>
      </c>
      <c r="G1143" s="15"/>
      <c r="H1143" s="4">
        <v>4.8046340000000001</v>
      </c>
      <c r="I1143" s="4">
        <v>-75.674321000000006</v>
      </c>
      <c r="J1143" s="4">
        <v>1560.8</v>
      </c>
      <c r="K1143" s="6">
        <f t="shared" si="198"/>
        <v>45292</v>
      </c>
      <c r="L1143" s="6">
        <f>K1143+31</f>
        <v>45323</v>
      </c>
      <c r="M1143" s="6">
        <f t="shared" si="199"/>
        <v>45306</v>
      </c>
      <c r="N1143" s="4">
        <f t="shared" si="200"/>
        <v>2024</v>
      </c>
      <c r="O1143" s="4">
        <f t="shared" si="201"/>
        <v>1</v>
      </c>
      <c r="P1143" s="7">
        <f t="shared" si="202"/>
        <v>31</v>
      </c>
      <c r="Q1143" s="12">
        <v>48.903576478168112</v>
      </c>
      <c r="R1143" s="9" t="s">
        <v>1606</v>
      </c>
      <c r="S1143" s="4" t="s">
        <v>844</v>
      </c>
    </row>
    <row r="1144" spans="1:19" s="10" customFormat="1" x14ac:dyDescent="0.3">
      <c r="A1144" s="4" t="str">
        <f t="shared" si="197"/>
        <v>Pereira_20242</v>
      </c>
      <c r="B1144" s="32" t="s">
        <v>1607</v>
      </c>
      <c r="C1144" s="4" t="str">
        <f t="shared" si="191"/>
        <v>PER_01_20242</v>
      </c>
      <c r="D1144" s="4" t="s">
        <v>1468</v>
      </c>
      <c r="E1144" s="32">
        <v>-16.5</v>
      </c>
      <c r="F1144" s="32">
        <v>-3.64</v>
      </c>
      <c r="G1144" s="15"/>
      <c r="H1144" s="4">
        <v>4.8046340000000001</v>
      </c>
      <c r="I1144" s="4">
        <v>-75.674321000000006</v>
      </c>
      <c r="J1144" s="4">
        <v>1560.8</v>
      </c>
      <c r="K1144" s="6">
        <f t="shared" si="198"/>
        <v>45324</v>
      </c>
      <c r="L1144" s="6">
        <f>K1144+29</f>
        <v>45353</v>
      </c>
      <c r="M1144" s="6">
        <f t="shared" si="199"/>
        <v>45338</v>
      </c>
      <c r="N1144" s="4">
        <f t="shared" si="200"/>
        <v>2024</v>
      </c>
      <c r="O1144" s="4">
        <f t="shared" si="201"/>
        <v>2</v>
      </c>
      <c r="P1144" s="7">
        <f t="shared" si="202"/>
        <v>29</v>
      </c>
      <c r="Q1144" s="12">
        <v>195.61430591267245</v>
      </c>
      <c r="R1144" s="9" t="s">
        <v>1608</v>
      </c>
      <c r="S1144" s="4" t="s">
        <v>844</v>
      </c>
    </row>
    <row r="1145" spans="1:19" s="10" customFormat="1" x14ac:dyDescent="0.3">
      <c r="A1145" s="4" t="str">
        <f t="shared" si="197"/>
        <v>Pereira_20243</v>
      </c>
      <c r="B1145" s="32" t="s">
        <v>1609</v>
      </c>
      <c r="C1145" s="4" t="str">
        <f t="shared" si="191"/>
        <v>PER_01_20243</v>
      </c>
      <c r="D1145" s="4" t="s">
        <v>1468</v>
      </c>
      <c r="E1145" s="32">
        <v>-14.2</v>
      </c>
      <c r="F1145" s="32">
        <v>-3.38</v>
      </c>
      <c r="G1145" s="15"/>
      <c r="H1145" s="4">
        <v>4.8046340000000001</v>
      </c>
      <c r="I1145" s="4">
        <v>-75.674321000000006</v>
      </c>
      <c r="J1145" s="4">
        <v>1560.8</v>
      </c>
      <c r="K1145" s="6">
        <f t="shared" si="198"/>
        <v>45354</v>
      </c>
      <c r="L1145" s="6">
        <f>K1145+29</f>
        <v>45383</v>
      </c>
      <c r="M1145" s="6">
        <f t="shared" si="199"/>
        <v>45368</v>
      </c>
      <c r="N1145" s="4">
        <f t="shared" si="200"/>
        <v>2024</v>
      </c>
      <c r="O1145" s="4">
        <f t="shared" si="201"/>
        <v>3</v>
      </c>
      <c r="P1145" s="7">
        <f t="shared" si="202"/>
        <v>29</v>
      </c>
      <c r="Q1145" s="12">
        <v>279.44900844667495</v>
      </c>
      <c r="R1145" s="9" t="s">
        <v>1610</v>
      </c>
      <c r="S1145" s="4" t="s">
        <v>844</v>
      </c>
    </row>
    <row r="1146" spans="1:19" s="10" customFormat="1" x14ac:dyDescent="0.3">
      <c r="A1146" s="4" t="str">
        <f t="shared" si="197"/>
        <v>Pereira_20244</v>
      </c>
      <c r="B1146" s="32" t="s">
        <v>1611</v>
      </c>
      <c r="C1146" s="4" t="str">
        <f t="shared" si="191"/>
        <v>PER_01_20244</v>
      </c>
      <c r="D1146" s="4" t="s">
        <v>1468</v>
      </c>
      <c r="E1146" s="32">
        <v>-104.4</v>
      </c>
      <c r="F1146" s="32">
        <v>-14.35</v>
      </c>
      <c r="G1146" s="15"/>
      <c r="H1146" s="4">
        <v>4.8046340000000001</v>
      </c>
      <c r="I1146" s="4">
        <v>-75.674321000000006</v>
      </c>
      <c r="J1146" s="4">
        <v>1560.8</v>
      </c>
      <c r="K1146" s="6">
        <f t="shared" si="198"/>
        <v>45384</v>
      </c>
      <c r="L1146" s="6">
        <f>K1146+29</f>
        <v>45413</v>
      </c>
      <c r="M1146" s="6">
        <f t="shared" si="199"/>
        <v>45398</v>
      </c>
      <c r="N1146" s="4">
        <f t="shared" si="200"/>
        <v>2024</v>
      </c>
      <c r="O1146" s="4">
        <f t="shared" si="201"/>
        <v>4</v>
      </c>
      <c r="P1146" s="7">
        <f t="shared" si="202"/>
        <v>29</v>
      </c>
      <c r="Q1146" s="12">
        <v>338.83192274159336</v>
      </c>
      <c r="R1146" s="9" t="s">
        <v>1612</v>
      </c>
      <c r="S1146" s="4" t="s">
        <v>844</v>
      </c>
    </row>
    <row r="1147" spans="1:19" s="10" customFormat="1" x14ac:dyDescent="0.3">
      <c r="A1147" s="4" t="str">
        <f t="shared" si="197"/>
        <v>Pereira_20245</v>
      </c>
      <c r="B1147" s="32" t="s">
        <v>1613</v>
      </c>
      <c r="C1147" s="4" t="str">
        <f t="shared" si="191"/>
        <v>PER_01_20245</v>
      </c>
      <c r="D1147" s="4" t="s">
        <v>1468</v>
      </c>
      <c r="E1147" s="32">
        <v>-113.2</v>
      </c>
      <c r="F1147" s="32">
        <v>-15.36</v>
      </c>
      <c r="G1147" s="15"/>
      <c r="H1147" s="4">
        <v>4.8046340000000001</v>
      </c>
      <c r="I1147" s="4">
        <v>-75.674321000000006</v>
      </c>
      <c r="J1147" s="4">
        <v>1560.8</v>
      </c>
      <c r="K1147" s="6">
        <f t="shared" si="198"/>
        <v>45414</v>
      </c>
      <c r="L1147" s="6">
        <f>K1147+30</f>
        <v>45444</v>
      </c>
      <c r="M1147" s="6">
        <f t="shared" si="199"/>
        <v>45428</v>
      </c>
      <c r="N1147" s="4">
        <f t="shared" si="200"/>
        <v>2024</v>
      </c>
      <c r="O1147" s="4">
        <f t="shared" si="201"/>
        <v>5</v>
      </c>
      <c r="P1147" s="7">
        <f t="shared" si="202"/>
        <v>30</v>
      </c>
      <c r="Q1147" s="15"/>
      <c r="R1147" s="9" t="s">
        <v>1614</v>
      </c>
      <c r="S1147" s="4" t="s">
        <v>844</v>
      </c>
    </row>
    <row r="1148" spans="1:19" s="10" customFormat="1" x14ac:dyDescent="0.3">
      <c r="A1148" s="4" t="str">
        <f t="shared" si="197"/>
        <v>Pereira_20246</v>
      </c>
      <c r="B1148" s="32" t="s">
        <v>1615</v>
      </c>
      <c r="C1148" s="4" t="str">
        <f t="shared" si="191"/>
        <v>PER_01_20246</v>
      </c>
      <c r="D1148" s="4" t="s">
        <v>1468</v>
      </c>
      <c r="E1148" s="32">
        <v>-105.5</v>
      </c>
      <c r="F1148" s="32">
        <v>-14.56</v>
      </c>
      <c r="G1148" s="15"/>
      <c r="H1148" s="4">
        <v>4.8046340000000001</v>
      </c>
      <c r="I1148" s="4">
        <v>-75.674321000000006</v>
      </c>
      <c r="J1148" s="4">
        <v>1560.8</v>
      </c>
      <c r="K1148" s="6">
        <f>L1147+1</f>
        <v>45445</v>
      </c>
      <c r="L1148" s="6">
        <f>K1148+29</f>
        <v>45474</v>
      </c>
      <c r="M1148" s="6">
        <f>K1148+14</f>
        <v>45459</v>
      </c>
      <c r="N1148" s="4">
        <f t="shared" si="200"/>
        <v>2024</v>
      </c>
      <c r="O1148" s="4">
        <f t="shared" si="201"/>
        <v>6</v>
      </c>
      <c r="P1148" s="7">
        <f t="shared" si="202"/>
        <v>29</v>
      </c>
      <c r="Q1148" s="31"/>
      <c r="R1148" s="9" t="s">
        <v>1614</v>
      </c>
      <c r="S1148" s="4" t="s">
        <v>844</v>
      </c>
    </row>
    <row r="1149" spans="1:19" s="10" customFormat="1" x14ac:dyDescent="0.3">
      <c r="A1149" s="4" t="str">
        <f t="shared" si="197"/>
        <v>Pereira_20247</v>
      </c>
      <c r="B1149" s="32" t="s">
        <v>1616</v>
      </c>
      <c r="C1149" s="4" t="str">
        <f t="shared" si="191"/>
        <v>PER_01_20247</v>
      </c>
      <c r="D1149" s="4" t="s">
        <v>1468</v>
      </c>
      <c r="E1149" s="32">
        <v>-74.900000000000006</v>
      </c>
      <c r="F1149" s="32">
        <v>-10.71</v>
      </c>
      <c r="G1149" s="15"/>
      <c r="H1149" s="4">
        <v>4.8046340000000001</v>
      </c>
      <c r="I1149" s="4">
        <v>-75.674321000000006</v>
      </c>
      <c r="J1149" s="4">
        <v>1560.8</v>
      </c>
      <c r="K1149" s="6">
        <f>L1148+1</f>
        <v>45475</v>
      </c>
      <c r="L1149" s="6">
        <f>K1149+29</f>
        <v>45504</v>
      </c>
      <c r="M1149" s="6">
        <f>K1149+14</f>
        <v>45489</v>
      </c>
      <c r="N1149" s="4">
        <f t="shared" si="200"/>
        <v>2024</v>
      </c>
      <c r="O1149" s="4">
        <f t="shared" si="201"/>
        <v>7</v>
      </c>
      <c r="P1149" s="7">
        <f t="shared" si="202"/>
        <v>29</v>
      </c>
      <c r="Q1149" s="31"/>
      <c r="R1149" s="9" t="s">
        <v>1614</v>
      </c>
      <c r="S1149" s="4" t="s">
        <v>844</v>
      </c>
    </row>
    <row r="1150" spans="1:19" s="10" customFormat="1" x14ac:dyDescent="0.3">
      <c r="A1150" s="4" t="str">
        <f t="shared" si="197"/>
        <v>Pereira_20248</v>
      </c>
      <c r="B1150" s="32" t="s">
        <v>1617</v>
      </c>
      <c r="C1150" s="4" t="str">
        <f t="shared" si="191"/>
        <v>PER_01_20248</v>
      </c>
      <c r="D1150" s="4" t="s">
        <v>1468</v>
      </c>
      <c r="E1150" s="32">
        <v>-46.7</v>
      </c>
      <c r="F1150" s="32">
        <v>-7.56</v>
      </c>
      <c r="G1150" s="15"/>
      <c r="H1150" s="4">
        <v>4.8046340000000001</v>
      </c>
      <c r="I1150" s="4">
        <v>-75.674321000000006</v>
      </c>
      <c r="J1150" s="4">
        <v>1560.8</v>
      </c>
      <c r="K1150" s="6">
        <f t="shared" ref="K1150:K1159" si="203">L1149+1</f>
        <v>45505</v>
      </c>
      <c r="L1150" s="6">
        <f>K1150+30</f>
        <v>45535</v>
      </c>
      <c r="M1150" s="6">
        <f t="shared" ref="M1150:M1159" si="204">K1150+14</f>
        <v>45519</v>
      </c>
      <c r="N1150" s="4">
        <f t="shared" si="200"/>
        <v>2024</v>
      </c>
      <c r="O1150" s="4">
        <f t="shared" si="201"/>
        <v>8</v>
      </c>
      <c r="P1150" s="7">
        <f t="shared" si="202"/>
        <v>30</v>
      </c>
      <c r="Q1150" s="31"/>
      <c r="R1150" s="9" t="s">
        <v>1614</v>
      </c>
      <c r="S1150" s="4" t="s">
        <v>844</v>
      </c>
    </row>
    <row r="1151" spans="1:19" s="10" customFormat="1" x14ac:dyDescent="0.3">
      <c r="A1151" s="4" t="str">
        <f t="shared" si="197"/>
        <v>Pereira_20249</v>
      </c>
      <c r="B1151" s="32" t="s">
        <v>1618</v>
      </c>
      <c r="C1151" s="4" t="str">
        <f t="shared" si="191"/>
        <v>PER_01_20249</v>
      </c>
      <c r="D1151" s="4" t="s">
        <v>1468</v>
      </c>
      <c r="E1151" s="32">
        <v>-33.6</v>
      </c>
      <c r="F1151" s="32">
        <v>-3.76</v>
      </c>
      <c r="G1151" s="15"/>
      <c r="H1151" s="4">
        <v>4.8046340000000001</v>
      </c>
      <c r="I1151" s="4">
        <v>-75.674321000000006</v>
      </c>
      <c r="J1151" s="4">
        <v>1560.8</v>
      </c>
      <c r="K1151" s="6">
        <f t="shared" si="203"/>
        <v>45536</v>
      </c>
      <c r="L1151" s="6">
        <f>K1151+29</f>
        <v>45565</v>
      </c>
      <c r="M1151" s="6">
        <f t="shared" si="204"/>
        <v>45550</v>
      </c>
      <c r="N1151" s="4">
        <f t="shared" si="200"/>
        <v>2024</v>
      </c>
      <c r="O1151" s="4">
        <f t="shared" si="201"/>
        <v>9</v>
      </c>
      <c r="P1151" s="7">
        <f t="shared" si="202"/>
        <v>29</v>
      </c>
      <c r="Q1151" s="31"/>
      <c r="R1151" s="9" t="s">
        <v>1614</v>
      </c>
      <c r="S1151" s="4" t="s">
        <v>844</v>
      </c>
    </row>
    <row r="1152" spans="1:19" s="10" customFormat="1" x14ac:dyDescent="0.3">
      <c r="A1152" s="4" t="str">
        <f t="shared" si="197"/>
        <v>Pereira_202410</v>
      </c>
      <c r="B1152" s="32" t="s">
        <v>1619</v>
      </c>
      <c r="C1152" s="4" t="str">
        <f t="shared" si="191"/>
        <v>PER_01_202410</v>
      </c>
      <c r="D1152" s="4" t="s">
        <v>1468</v>
      </c>
      <c r="E1152" s="32">
        <v>-69</v>
      </c>
      <c r="F1152" s="32">
        <v>-9.65</v>
      </c>
      <c r="G1152" s="15"/>
      <c r="H1152" s="4">
        <v>4.8046340000000001</v>
      </c>
      <c r="I1152" s="4">
        <v>-75.674321000000006</v>
      </c>
      <c r="J1152" s="4">
        <v>1560.8</v>
      </c>
      <c r="K1152" s="6">
        <f t="shared" si="203"/>
        <v>45566</v>
      </c>
      <c r="L1152" s="6">
        <f>K1152+30</f>
        <v>45596</v>
      </c>
      <c r="M1152" s="6">
        <f t="shared" si="204"/>
        <v>45580</v>
      </c>
      <c r="N1152" s="4">
        <f t="shared" si="200"/>
        <v>2024</v>
      </c>
      <c r="O1152" s="4">
        <f t="shared" si="201"/>
        <v>10</v>
      </c>
      <c r="P1152" s="7">
        <f t="shared" si="202"/>
        <v>30</v>
      </c>
      <c r="Q1152" s="31"/>
      <c r="R1152" s="9" t="s">
        <v>1614</v>
      </c>
      <c r="S1152" s="4" t="s">
        <v>844</v>
      </c>
    </row>
    <row r="1153" spans="1:19" s="10" customFormat="1" x14ac:dyDescent="0.3">
      <c r="A1153" s="4" t="str">
        <f t="shared" si="197"/>
        <v>Pereira_202411</v>
      </c>
      <c r="B1153" s="32" t="s">
        <v>1620</v>
      </c>
      <c r="C1153" s="4" t="str">
        <f t="shared" si="191"/>
        <v>PER_01_202411</v>
      </c>
      <c r="D1153" s="4" t="s">
        <v>1468</v>
      </c>
      <c r="E1153" s="32">
        <v>-65.599999999999994</v>
      </c>
      <c r="F1153" s="32">
        <v>-9.1999999999999993</v>
      </c>
      <c r="G1153" s="15"/>
      <c r="H1153" s="4">
        <v>4.8046340000000001</v>
      </c>
      <c r="I1153" s="4">
        <v>-75.674321000000006</v>
      </c>
      <c r="J1153" s="4">
        <v>1560.8</v>
      </c>
      <c r="K1153" s="6">
        <f t="shared" si="203"/>
        <v>45597</v>
      </c>
      <c r="L1153" s="6">
        <f>K1153+29</f>
        <v>45626</v>
      </c>
      <c r="M1153" s="6">
        <f t="shared" si="204"/>
        <v>45611</v>
      </c>
      <c r="N1153" s="4">
        <f t="shared" si="200"/>
        <v>2024</v>
      </c>
      <c r="O1153" s="4">
        <f t="shared" si="201"/>
        <v>11</v>
      </c>
      <c r="P1153" s="7">
        <f t="shared" si="202"/>
        <v>29</v>
      </c>
      <c r="Q1153" s="31"/>
      <c r="R1153" s="9" t="s">
        <v>1621</v>
      </c>
      <c r="S1153" s="4" t="s">
        <v>844</v>
      </c>
    </row>
    <row r="1154" spans="1:19" s="10" customFormat="1" x14ac:dyDescent="0.3">
      <c r="A1154" s="4" t="str">
        <f t="shared" si="197"/>
        <v>Pereira_202412</v>
      </c>
      <c r="B1154" s="32" t="s">
        <v>1622</v>
      </c>
      <c r="C1154" s="4" t="str">
        <f t="shared" si="191"/>
        <v>PER_01_202412</v>
      </c>
      <c r="D1154" s="4" t="s">
        <v>1468</v>
      </c>
      <c r="E1154" s="32">
        <v>-45.5</v>
      </c>
      <c r="F1154" s="32">
        <v>-7.03</v>
      </c>
      <c r="G1154" s="15"/>
      <c r="H1154" s="4">
        <v>4.8046340000000001</v>
      </c>
      <c r="I1154" s="4">
        <v>-75.674321000000006</v>
      </c>
      <c r="J1154" s="4">
        <v>1560.8</v>
      </c>
      <c r="K1154" s="6">
        <f t="shared" si="203"/>
        <v>45627</v>
      </c>
      <c r="L1154" s="6">
        <f>K1154+30</f>
        <v>45657</v>
      </c>
      <c r="M1154" s="6">
        <f t="shared" si="204"/>
        <v>45641</v>
      </c>
      <c r="N1154" s="4">
        <f t="shared" si="200"/>
        <v>2024</v>
      </c>
      <c r="O1154" s="4">
        <f t="shared" si="201"/>
        <v>12</v>
      </c>
      <c r="P1154" s="7">
        <f t="shared" si="202"/>
        <v>30</v>
      </c>
      <c r="Q1154" s="31"/>
      <c r="R1154" s="9" t="s">
        <v>1614</v>
      </c>
      <c r="S1154" s="4" t="s">
        <v>844</v>
      </c>
    </row>
    <row r="1155" spans="1:19" s="10" customFormat="1" x14ac:dyDescent="0.3">
      <c r="A1155" s="4" t="str">
        <f t="shared" si="197"/>
        <v>Pereira_20251</v>
      </c>
      <c r="B1155" s="32" t="s">
        <v>1623</v>
      </c>
      <c r="C1155" s="4" t="str">
        <f t="shared" si="191"/>
        <v>PER_01_20251</v>
      </c>
      <c r="D1155" s="4" t="s">
        <v>1468</v>
      </c>
      <c r="E1155" s="32">
        <v>-55.6</v>
      </c>
      <c r="F1155" s="32">
        <v>-8.35</v>
      </c>
      <c r="G1155" s="15"/>
      <c r="H1155" s="4">
        <v>4.8046340000000001</v>
      </c>
      <c r="I1155" s="4">
        <v>-75.674321000000006</v>
      </c>
      <c r="J1155" s="4">
        <v>1560.8</v>
      </c>
      <c r="K1155" s="6">
        <f t="shared" si="203"/>
        <v>45658</v>
      </c>
      <c r="L1155" s="6">
        <f>K1155+30</f>
        <v>45688</v>
      </c>
      <c r="M1155" s="6">
        <f t="shared" si="204"/>
        <v>45672</v>
      </c>
      <c r="N1155" s="4">
        <f t="shared" si="200"/>
        <v>2025</v>
      </c>
      <c r="O1155" s="4">
        <f t="shared" si="201"/>
        <v>1</v>
      </c>
      <c r="P1155" s="7">
        <f t="shared" si="202"/>
        <v>30</v>
      </c>
      <c r="Q1155" s="31"/>
      <c r="R1155" s="9" t="s">
        <v>1621</v>
      </c>
      <c r="S1155" s="4" t="s">
        <v>844</v>
      </c>
    </row>
    <row r="1156" spans="1:19" s="10" customFormat="1" x14ac:dyDescent="0.3">
      <c r="A1156" s="4" t="str">
        <f t="shared" si="197"/>
        <v>Pereira_20252</v>
      </c>
      <c r="B1156" s="32" t="s">
        <v>1624</v>
      </c>
      <c r="C1156" s="4" t="str">
        <f t="shared" si="191"/>
        <v>PER_01_20252</v>
      </c>
      <c r="D1156" s="4" t="s">
        <v>1468</v>
      </c>
      <c r="E1156" s="32">
        <v>-57.9</v>
      </c>
      <c r="F1156" s="32">
        <v>-8.73</v>
      </c>
      <c r="G1156" s="15"/>
      <c r="H1156" s="4">
        <v>4.8046340000000001</v>
      </c>
      <c r="I1156" s="4">
        <v>-75.674321000000006</v>
      </c>
      <c r="J1156" s="4">
        <v>1560.8</v>
      </c>
      <c r="K1156" s="6">
        <f t="shared" si="203"/>
        <v>45689</v>
      </c>
      <c r="L1156" s="6">
        <f>K1156+28</f>
        <v>45717</v>
      </c>
      <c r="M1156" s="6">
        <f t="shared" si="204"/>
        <v>45703</v>
      </c>
      <c r="N1156" s="4">
        <f t="shared" si="200"/>
        <v>2025</v>
      </c>
      <c r="O1156" s="4">
        <f t="shared" si="201"/>
        <v>2</v>
      </c>
      <c r="P1156" s="7">
        <f t="shared" si="202"/>
        <v>28</v>
      </c>
      <c r="Q1156" s="31"/>
      <c r="R1156" s="9" t="s">
        <v>1614</v>
      </c>
      <c r="S1156" s="4" t="s">
        <v>844</v>
      </c>
    </row>
    <row r="1157" spans="1:19" s="10" customFormat="1" x14ac:dyDescent="0.3">
      <c r="A1157" s="4" t="str">
        <f t="shared" si="197"/>
        <v>Pereira_20253</v>
      </c>
      <c r="B1157" s="32" t="s">
        <v>1625</v>
      </c>
      <c r="C1157" s="4" t="str">
        <f t="shared" si="191"/>
        <v>PER_01_20253</v>
      </c>
      <c r="D1157" s="4" t="s">
        <v>1468</v>
      </c>
      <c r="E1157" s="32">
        <v>-43.6</v>
      </c>
      <c r="F1157" s="32">
        <v>-7.01</v>
      </c>
      <c r="G1157" s="15"/>
      <c r="H1157" s="4">
        <v>4.8046340000000001</v>
      </c>
      <c r="I1157" s="4">
        <v>-75.674321000000006</v>
      </c>
      <c r="J1157" s="4">
        <v>1560.8</v>
      </c>
      <c r="K1157" s="6">
        <f t="shared" si="203"/>
        <v>45718</v>
      </c>
      <c r="L1157" s="6">
        <f>K1157+30</f>
        <v>45748</v>
      </c>
      <c r="M1157" s="6">
        <f t="shared" si="204"/>
        <v>45732</v>
      </c>
      <c r="N1157" s="4">
        <f t="shared" si="200"/>
        <v>2025</v>
      </c>
      <c r="O1157" s="4">
        <f t="shared" si="201"/>
        <v>3</v>
      </c>
      <c r="P1157" s="7">
        <f t="shared" si="202"/>
        <v>30</v>
      </c>
      <c r="Q1157" s="31"/>
      <c r="R1157" s="9" t="s">
        <v>1626</v>
      </c>
      <c r="S1157" s="4" t="s">
        <v>844</v>
      </c>
    </row>
    <row r="1158" spans="1:19" s="10" customFormat="1" x14ac:dyDescent="0.3">
      <c r="A1158" s="4" t="str">
        <f t="shared" si="197"/>
        <v>Pereira_20254</v>
      </c>
      <c r="B1158" s="32" t="s">
        <v>1627</v>
      </c>
      <c r="C1158" s="4" t="str">
        <f t="shared" si="191"/>
        <v>PER_01_20254</v>
      </c>
      <c r="D1158" s="4" t="s">
        <v>1468</v>
      </c>
      <c r="E1158" s="32">
        <v>-67.2</v>
      </c>
      <c r="F1158" s="32">
        <v>-9.18</v>
      </c>
      <c r="G1158" s="15"/>
      <c r="H1158" s="4">
        <v>4.8046340000000001</v>
      </c>
      <c r="I1158" s="4">
        <v>-75.674321000000006</v>
      </c>
      <c r="J1158" s="4">
        <v>1560.8</v>
      </c>
      <c r="K1158" s="6">
        <f t="shared" si="203"/>
        <v>45749</v>
      </c>
      <c r="L1158" s="6">
        <f>K1158+30</f>
        <v>45779</v>
      </c>
      <c r="M1158" s="6">
        <f t="shared" si="204"/>
        <v>45763</v>
      </c>
      <c r="N1158" s="4">
        <f t="shared" si="200"/>
        <v>2025</v>
      </c>
      <c r="O1158" s="4">
        <f t="shared" si="201"/>
        <v>4</v>
      </c>
      <c r="P1158" s="7">
        <f t="shared" si="202"/>
        <v>30</v>
      </c>
      <c r="Q1158" s="31"/>
      <c r="R1158" s="9" t="s">
        <v>1626</v>
      </c>
      <c r="S1158" s="4" t="s">
        <v>844</v>
      </c>
    </row>
    <row r="1159" spans="1:19" s="10" customFormat="1" ht="13.2" customHeight="1" x14ac:dyDescent="0.3">
      <c r="A1159" s="4"/>
      <c r="B1159" s="32"/>
      <c r="C1159" s="4"/>
      <c r="D1159" s="4"/>
      <c r="E1159" s="32"/>
      <c r="F1159" s="32"/>
      <c r="G1159" s="15"/>
      <c r="H1159" s="4"/>
      <c r="I1159" s="4"/>
      <c r="J1159" s="4"/>
      <c r="K1159" s="6">
        <f t="shared" si="203"/>
        <v>45780</v>
      </c>
      <c r="L1159" s="6">
        <f>K1159+28</f>
        <v>45808</v>
      </c>
      <c r="M1159" s="6">
        <f t="shared" si="204"/>
        <v>45794</v>
      </c>
      <c r="N1159" s="4"/>
      <c r="O1159" s="4"/>
      <c r="P1159" s="7"/>
      <c r="Q1159" s="31"/>
      <c r="R1159" s="9"/>
      <c r="S1159" s="4" t="s">
        <v>844</v>
      </c>
    </row>
    <row r="1160" spans="1:19" s="10" customFormat="1" x14ac:dyDescent="0.3">
      <c r="A1160" s="4" t="str">
        <f t="shared" ref="A1160:A1166" si="205">D1160&amp;"_"&amp;YEAR(M1160)&amp;"0"&amp;MONTH(M1160)</f>
        <v>Anserma_202103</v>
      </c>
      <c r="B1160" s="32"/>
      <c r="C1160" s="4" t="str">
        <f>"ANS_01_"&amp;YEAR(M1160)&amp;"0"&amp;MONTH(M1160)</f>
        <v>ANS_01_202103</v>
      </c>
      <c r="D1160" s="4" t="s">
        <v>1628</v>
      </c>
      <c r="E1160" s="32">
        <v>-80.599999999999994</v>
      </c>
      <c r="F1160" s="32">
        <v>-10.61</v>
      </c>
      <c r="G1160" s="4"/>
      <c r="H1160" s="4">
        <v>5.2249439999999998</v>
      </c>
      <c r="I1160" s="4">
        <v>-75.789805000000001</v>
      </c>
      <c r="J1160" s="4">
        <v>1700</v>
      </c>
      <c r="K1160" s="6">
        <v>44256</v>
      </c>
      <c r="L1160" s="6">
        <v>44287</v>
      </c>
      <c r="M1160" s="6">
        <f t="shared" ref="M1160:M1185" si="206">K1160+14</f>
        <v>44270</v>
      </c>
      <c r="N1160" s="4">
        <f>YEAR(M1160)</f>
        <v>2021</v>
      </c>
      <c r="O1160" s="4">
        <f>(MONTH(M1160))</f>
        <v>3</v>
      </c>
      <c r="P1160" s="7">
        <f>L1160-K1160</f>
        <v>31</v>
      </c>
      <c r="Q1160" s="12"/>
      <c r="R1160" s="9"/>
      <c r="S1160" s="4" t="s">
        <v>844</v>
      </c>
    </row>
    <row r="1161" spans="1:19" s="10" customFormat="1" x14ac:dyDescent="0.3">
      <c r="A1161" s="4" t="str">
        <f t="shared" si="205"/>
        <v>Anserma_202104</v>
      </c>
      <c r="B1161" s="32"/>
      <c r="C1161" s="4" t="str">
        <f t="shared" ref="C1161:C1166" si="207">"ANS_01_"&amp;YEAR(M1161)&amp;"0"&amp;MONTH(M1161)</f>
        <v>ANS_01_202104</v>
      </c>
      <c r="D1161" s="4" t="s">
        <v>1628</v>
      </c>
      <c r="E1161" s="32">
        <v>-86</v>
      </c>
      <c r="F1161" s="32">
        <v>-10.45</v>
      </c>
      <c r="G1161" s="4"/>
      <c r="H1161" s="4">
        <v>5.2249439999999998</v>
      </c>
      <c r="I1161" s="4">
        <v>-75.789805000000001</v>
      </c>
      <c r="J1161" s="4">
        <v>1700</v>
      </c>
      <c r="K1161" s="6">
        <f>L1160+1</f>
        <v>44288</v>
      </c>
      <c r="L1161" s="6">
        <f>K1161+28</f>
        <v>44316</v>
      </c>
      <c r="M1161" s="6">
        <f t="shared" si="206"/>
        <v>44302</v>
      </c>
      <c r="N1161" s="4">
        <f t="shared" ref="N1161:N1171" si="208">YEAR(M1161)</f>
        <v>2021</v>
      </c>
      <c r="O1161" s="4">
        <f t="shared" ref="O1161:O1171" si="209">(MONTH(M1161))</f>
        <v>4</v>
      </c>
      <c r="P1161" s="7">
        <f t="shared" ref="P1161:P1171" si="210">L1161-K1161</f>
        <v>28</v>
      </c>
      <c r="Q1161" s="12"/>
      <c r="R1161" s="9"/>
      <c r="S1161" s="4" t="s">
        <v>844</v>
      </c>
    </row>
    <row r="1162" spans="1:19" s="10" customFormat="1" x14ac:dyDescent="0.3">
      <c r="A1162" s="4" t="str">
        <f t="shared" si="205"/>
        <v>Anserma_202105</v>
      </c>
      <c r="B1162" s="32"/>
      <c r="C1162" s="4" t="str">
        <f t="shared" si="207"/>
        <v>ANS_01_202105</v>
      </c>
      <c r="D1162" s="4" t="s">
        <v>1628</v>
      </c>
      <c r="E1162" s="32">
        <v>-101.7</v>
      </c>
      <c r="F1162" s="32">
        <v>-13.38</v>
      </c>
      <c r="G1162" s="4"/>
      <c r="H1162" s="4">
        <v>5.2249439999999998</v>
      </c>
      <c r="I1162" s="4">
        <v>-75.789805000000001</v>
      </c>
      <c r="J1162" s="4">
        <v>1700</v>
      </c>
      <c r="K1162" s="6">
        <f t="shared" ref="K1162:K1171" si="211">L1161+1</f>
        <v>44317</v>
      </c>
      <c r="L1162" s="6">
        <f>K1162+30</f>
        <v>44347</v>
      </c>
      <c r="M1162" s="6">
        <f t="shared" si="206"/>
        <v>44331</v>
      </c>
      <c r="N1162" s="4">
        <f t="shared" si="208"/>
        <v>2021</v>
      </c>
      <c r="O1162" s="4">
        <f t="shared" si="209"/>
        <v>5</v>
      </c>
      <c r="P1162" s="7">
        <f t="shared" si="210"/>
        <v>30</v>
      </c>
      <c r="Q1162" s="12"/>
      <c r="R1162" s="9"/>
      <c r="S1162" s="4" t="s">
        <v>844</v>
      </c>
    </row>
    <row r="1163" spans="1:19" s="10" customFormat="1" x14ac:dyDescent="0.3">
      <c r="A1163" s="4" t="str">
        <f t="shared" si="205"/>
        <v>Anserma_202106</v>
      </c>
      <c r="B1163" s="32"/>
      <c r="C1163" s="4" t="str">
        <f>"ANS_01_"&amp;YEAR(M1163)&amp;"0"&amp;MONTH(M1163)</f>
        <v>ANS_01_202106</v>
      </c>
      <c r="D1163" s="4" t="s">
        <v>1628</v>
      </c>
      <c r="E1163" s="32">
        <v>-99.5</v>
      </c>
      <c r="F1163" s="32">
        <v>-11.59</v>
      </c>
      <c r="G1163" s="4"/>
      <c r="H1163" s="4">
        <v>5.2249439999999998</v>
      </c>
      <c r="I1163" s="4">
        <v>-75.789805000000001</v>
      </c>
      <c r="J1163" s="4">
        <v>1700</v>
      </c>
      <c r="K1163" s="6">
        <f t="shared" si="211"/>
        <v>44348</v>
      </c>
      <c r="L1163" s="6">
        <f>K1163+29</f>
        <v>44377</v>
      </c>
      <c r="M1163" s="6">
        <f>K1163+14</f>
        <v>44362</v>
      </c>
      <c r="N1163" s="4">
        <f>YEAR(M1163)</f>
        <v>2021</v>
      </c>
      <c r="O1163" s="4">
        <f>(MONTH(M1163))</f>
        <v>6</v>
      </c>
      <c r="P1163" s="7">
        <f>L1163-K1163</f>
        <v>29</v>
      </c>
      <c r="Q1163" s="12"/>
      <c r="R1163" s="9"/>
      <c r="S1163" s="4" t="s">
        <v>844</v>
      </c>
    </row>
    <row r="1164" spans="1:19" s="10" customFormat="1" x14ac:dyDescent="0.3">
      <c r="A1164" s="4" t="str">
        <f t="shared" si="205"/>
        <v>Anserma_202107</v>
      </c>
      <c r="B1164" s="32"/>
      <c r="C1164" s="4" t="str">
        <f t="shared" si="207"/>
        <v>ANS_01_202107</v>
      </c>
      <c r="D1164" s="4" t="s">
        <v>1628</v>
      </c>
      <c r="E1164" s="32">
        <v>-69.599999999999994</v>
      </c>
      <c r="F1164" s="32">
        <v>-7.81</v>
      </c>
      <c r="G1164" s="4"/>
      <c r="H1164" s="4">
        <v>5.2249439999999998</v>
      </c>
      <c r="I1164" s="4">
        <v>-75.789805000000001</v>
      </c>
      <c r="J1164" s="4">
        <v>1700</v>
      </c>
      <c r="K1164" s="6">
        <f>L1163+1</f>
        <v>44378</v>
      </c>
      <c r="L1164" s="6">
        <f>K1164+31</f>
        <v>44409</v>
      </c>
      <c r="M1164" s="6">
        <f>K1164+14</f>
        <v>44392</v>
      </c>
      <c r="N1164" s="4">
        <f>YEAR(M1164)</f>
        <v>2021</v>
      </c>
      <c r="O1164" s="4">
        <f>(MONTH(M1164))</f>
        <v>7</v>
      </c>
      <c r="P1164" s="7">
        <f>L1164-K1164</f>
        <v>31</v>
      </c>
      <c r="Q1164" s="12"/>
      <c r="R1164" s="9"/>
      <c r="S1164" s="4" t="s">
        <v>844</v>
      </c>
    </row>
    <row r="1165" spans="1:19" s="10" customFormat="1" x14ac:dyDescent="0.3">
      <c r="A1165" s="4" t="str">
        <f t="shared" si="205"/>
        <v>Anserma_202108</v>
      </c>
      <c r="B1165" s="32"/>
      <c r="C1165" s="4" t="str">
        <f t="shared" si="207"/>
        <v>ANS_01_202108</v>
      </c>
      <c r="D1165" s="4" t="s">
        <v>1628</v>
      </c>
      <c r="E1165" s="32">
        <v>-85.2</v>
      </c>
      <c r="F1165" s="32">
        <v>-11.52</v>
      </c>
      <c r="G1165" s="4"/>
      <c r="H1165" s="4">
        <v>5.2249439999999998</v>
      </c>
      <c r="I1165" s="4">
        <v>-75.789805000000001</v>
      </c>
      <c r="J1165" s="4">
        <v>1700</v>
      </c>
      <c r="K1165" s="6">
        <f t="shared" si="211"/>
        <v>44410</v>
      </c>
      <c r="L1165" s="6">
        <f>K1165+29</f>
        <v>44439</v>
      </c>
      <c r="M1165" s="6">
        <f t="shared" si="206"/>
        <v>44424</v>
      </c>
      <c r="N1165" s="4">
        <f t="shared" si="208"/>
        <v>2021</v>
      </c>
      <c r="O1165" s="4">
        <f t="shared" si="209"/>
        <v>8</v>
      </c>
      <c r="P1165" s="7">
        <f t="shared" si="210"/>
        <v>29</v>
      </c>
      <c r="Q1165" s="12"/>
      <c r="R1165" s="9"/>
      <c r="S1165" s="4" t="s">
        <v>844</v>
      </c>
    </row>
    <row r="1166" spans="1:19" s="10" customFormat="1" x14ac:dyDescent="0.3">
      <c r="A1166" s="4" t="str">
        <f t="shared" si="205"/>
        <v>Anserma_202109</v>
      </c>
      <c r="B1166" s="32"/>
      <c r="C1166" s="4" t="str">
        <f t="shared" si="207"/>
        <v>ANS_01_202109</v>
      </c>
      <c r="D1166" s="4" t="s">
        <v>1628</v>
      </c>
      <c r="E1166" s="32">
        <v>-57.2</v>
      </c>
      <c r="F1166" s="32">
        <v>-5.77</v>
      </c>
      <c r="G1166" s="4"/>
      <c r="H1166" s="4">
        <v>5.2249439999999998</v>
      </c>
      <c r="I1166" s="4">
        <v>-75.789805000000001</v>
      </c>
      <c r="J1166" s="4">
        <v>1700</v>
      </c>
      <c r="K1166" s="6">
        <f t="shared" si="211"/>
        <v>44440</v>
      </c>
      <c r="L1166" s="6">
        <f>K1166+29</f>
        <v>44469</v>
      </c>
      <c r="M1166" s="6">
        <f t="shared" si="206"/>
        <v>44454</v>
      </c>
      <c r="N1166" s="4">
        <f t="shared" si="208"/>
        <v>2021</v>
      </c>
      <c r="O1166" s="4">
        <f t="shared" si="209"/>
        <v>9</v>
      </c>
      <c r="P1166" s="7">
        <f t="shared" si="210"/>
        <v>29</v>
      </c>
      <c r="Q1166" s="12"/>
      <c r="R1166" s="9"/>
      <c r="S1166" s="4" t="s">
        <v>844</v>
      </c>
    </row>
    <row r="1167" spans="1:19" s="10" customFormat="1" x14ac:dyDescent="0.3">
      <c r="A1167" s="4" t="str">
        <f>D1167&amp;"_"&amp;YEAR(M1167)&amp;MONTH(M1167)</f>
        <v>Anserma_202110</v>
      </c>
      <c r="B1167" s="32"/>
      <c r="C1167" s="4" t="str">
        <f>"ANS_01_"&amp;YEAR(M1167)&amp;""&amp;MONTH(M1167)</f>
        <v>ANS_01_202110</v>
      </c>
      <c r="D1167" s="4" t="s">
        <v>1628</v>
      </c>
      <c r="E1167" s="32">
        <v>-68.5</v>
      </c>
      <c r="F1167" s="32">
        <v>-8.34</v>
      </c>
      <c r="G1167" s="4"/>
      <c r="H1167" s="4">
        <v>5.2249439999999998</v>
      </c>
      <c r="I1167" s="4">
        <v>-75.789805000000001</v>
      </c>
      <c r="J1167" s="4">
        <v>1700</v>
      </c>
      <c r="K1167" s="6">
        <f t="shared" si="211"/>
        <v>44470</v>
      </c>
      <c r="L1167" s="6">
        <f>K1167+31</f>
        <v>44501</v>
      </c>
      <c r="M1167" s="6">
        <f t="shared" si="206"/>
        <v>44484</v>
      </c>
      <c r="N1167" s="4">
        <f t="shared" si="208"/>
        <v>2021</v>
      </c>
      <c r="O1167" s="4">
        <f t="shared" si="209"/>
        <v>10</v>
      </c>
      <c r="P1167" s="7">
        <f t="shared" si="210"/>
        <v>31</v>
      </c>
      <c r="Q1167" s="12"/>
      <c r="R1167" s="9"/>
      <c r="S1167" s="4" t="s">
        <v>844</v>
      </c>
    </row>
    <row r="1168" spans="1:19" s="10" customFormat="1" x14ac:dyDescent="0.3">
      <c r="A1168" s="4" t="str">
        <f>D1168&amp;"_"&amp;YEAR(M1168)&amp;MONTH(M1168)</f>
        <v>Anserma_202111</v>
      </c>
      <c r="B1168" s="32"/>
      <c r="C1168" s="4" t="str">
        <f>"ANS_01_"&amp;YEAR(M1168)&amp;""&amp;MONTH(M1168)</f>
        <v>ANS_01_202111</v>
      </c>
      <c r="D1168" s="4" t="s">
        <v>1628</v>
      </c>
      <c r="E1168" s="32">
        <v>-71.8</v>
      </c>
      <c r="F1168" s="32">
        <v>-9.08</v>
      </c>
      <c r="G1168" s="4"/>
      <c r="H1168" s="4">
        <v>5.2249439999999998</v>
      </c>
      <c r="I1168" s="4">
        <v>-75.789805000000001</v>
      </c>
      <c r="J1168" s="4">
        <v>1700</v>
      </c>
      <c r="K1168" s="6">
        <f t="shared" si="211"/>
        <v>44502</v>
      </c>
      <c r="L1168" s="6">
        <f>K1168+28</f>
        <v>44530</v>
      </c>
      <c r="M1168" s="6">
        <f t="shared" si="206"/>
        <v>44516</v>
      </c>
      <c r="N1168" s="4">
        <f t="shared" si="208"/>
        <v>2021</v>
      </c>
      <c r="O1168" s="4">
        <f t="shared" si="209"/>
        <v>11</v>
      </c>
      <c r="P1168" s="7">
        <f t="shared" si="210"/>
        <v>28</v>
      </c>
      <c r="Q1168" s="12"/>
      <c r="R1168" s="9"/>
      <c r="S1168" s="4" t="s">
        <v>844</v>
      </c>
    </row>
    <row r="1169" spans="1:24" s="10" customFormat="1" x14ac:dyDescent="0.3">
      <c r="A1169" s="4" t="str">
        <f>D1169&amp;"_"&amp;YEAR(M1169)&amp;MONTH(M1169)</f>
        <v>Anserma_202112</v>
      </c>
      <c r="B1169" s="32"/>
      <c r="C1169" s="4" t="str">
        <f>"ANS_01_"&amp;YEAR(M1169)&amp;""&amp;MONTH(M1169)</f>
        <v>ANS_01_202112</v>
      </c>
      <c r="D1169" s="4" t="s">
        <v>1628</v>
      </c>
      <c r="E1169" s="32">
        <v>-28.7</v>
      </c>
      <c r="F1169" s="32">
        <v>-4.9000000000000004</v>
      </c>
      <c r="G1169" s="4"/>
      <c r="H1169" s="4">
        <v>5.2249439999999998</v>
      </c>
      <c r="I1169" s="4">
        <v>-75.789805000000001</v>
      </c>
      <c r="J1169" s="4">
        <v>1700</v>
      </c>
      <c r="K1169" s="6">
        <f t="shared" si="211"/>
        <v>44531</v>
      </c>
      <c r="L1169" s="6">
        <f>K1169+34</f>
        <v>44565</v>
      </c>
      <c r="M1169" s="6">
        <f t="shared" si="206"/>
        <v>44545</v>
      </c>
      <c r="N1169" s="4">
        <f t="shared" si="208"/>
        <v>2021</v>
      </c>
      <c r="O1169" s="4">
        <f t="shared" si="209"/>
        <v>12</v>
      </c>
      <c r="P1169" s="7">
        <f t="shared" si="210"/>
        <v>34</v>
      </c>
      <c r="Q1169" s="12"/>
      <c r="R1169" s="9"/>
      <c r="S1169" s="4" t="s">
        <v>844</v>
      </c>
    </row>
    <row r="1170" spans="1:24" s="10" customFormat="1" x14ac:dyDescent="0.3">
      <c r="A1170" s="4" t="str">
        <f t="shared" ref="A1170:A1178" si="212">D1170&amp;"_"&amp;YEAR(M1170)&amp;"0"&amp;MONTH(M1170)</f>
        <v>Anserma_202201</v>
      </c>
      <c r="B1170" s="32"/>
      <c r="C1170" s="4" t="str">
        <f t="shared" ref="C1170:C1178" si="213">"ANS_01_"&amp;YEAR(M1170)&amp;"0"&amp;MONTH(M1170)</f>
        <v>ANS_01_202201</v>
      </c>
      <c r="D1170" s="4" t="s">
        <v>1628</v>
      </c>
      <c r="E1170" s="32">
        <v>-27</v>
      </c>
      <c r="F1170" s="32">
        <v>-5.0199999999999996</v>
      </c>
      <c r="G1170" s="4"/>
      <c r="H1170" s="4">
        <v>5.2249439999999998</v>
      </c>
      <c r="I1170" s="4">
        <v>-75.789805000000001</v>
      </c>
      <c r="J1170" s="4">
        <v>1700</v>
      </c>
      <c r="K1170" s="6">
        <f t="shared" si="211"/>
        <v>44566</v>
      </c>
      <c r="L1170" s="6">
        <f>K1170+26</f>
        <v>44592</v>
      </c>
      <c r="M1170" s="6">
        <f t="shared" si="206"/>
        <v>44580</v>
      </c>
      <c r="N1170" s="4">
        <f t="shared" si="208"/>
        <v>2022</v>
      </c>
      <c r="O1170" s="4">
        <f t="shared" si="209"/>
        <v>1</v>
      </c>
      <c r="P1170" s="7">
        <f t="shared" si="210"/>
        <v>26</v>
      </c>
      <c r="Q1170" s="12">
        <v>118.76582858983686</v>
      </c>
      <c r="R1170" s="9" t="s">
        <v>1629</v>
      </c>
      <c r="S1170" s="4" t="s">
        <v>844</v>
      </c>
    </row>
    <row r="1171" spans="1:24" s="50" customFormat="1" x14ac:dyDescent="0.3">
      <c r="A1171" s="4" t="str">
        <f t="shared" si="212"/>
        <v>Anserma_202202</v>
      </c>
      <c r="B1171" s="32"/>
      <c r="C1171" s="4" t="str">
        <f t="shared" si="213"/>
        <v>ANS_01_202202</v>
      </c>
      <c r="D1171" s="4" t="s">
        <v>1628</v>
      </c>
      <c r="E1171" s="32" t="s">
        <v>1630</v>
      </c>
      <c r="F1171" s="32" t="s">
        <v>1630</v>
      </c>
      <c r="G1171" s="4"/>
      <c r="H1171" s="4">
        <v>5.2249439999999998</v>
      </c>
      <c r="I1171" s="4">
        <v>-75.789805000000001</v>
      </c>
      <c r="J1171" s="4">
        <v>1700</v>
      </c>
      <c r="K1171" s="6">
        <f t="shared" si="211"/>
        <v>44593</v>
      </c>
      <c r="L1171" s="6">
        <f>K1171+26</f>
        <v>44619</v>
      </c>
      <c r="M1171" s="6">
        <f t="shared" si="206"/>
        <v>44607</v>
      </c>
      <c r="N1171" s="4">
        <f t="shared" si="208"/>
        <v>2022</v>
      </c>
      <c r="O1171" s="4">
        <f t="shared" si="209"/>
        <v>2</v>
      </c>
      <c r="P1171" s="7">
        <f t="shared" si="210"/>
        <v>26</v>
      </c>
      <c r="Q1171" s="12"/>
      <c r="R1171" s="9" t="s">
        <v>1631</v>
      </c>
      <c r="S1171" s="4"/>
      <c r="T1171" s="10"/>
      <c r="U1171" s="10"/>
      <c r="V1171" s="10"/>
      <c r="W1171" s="10"/>
      <c r="X1171" s="10"/>
    </row>
    <row r="1172" spans="1:24" s="11" customFormat="1" x14ac:dyDescent="0.3">
      <c r="A1172" s="4" t="str">
        <f t="shared" si="212"/>
        <v>Anserma_202203</v>
      </c>
      <c r="B1172" s="32" t="s">
        <v>1632</v>
      </c>
      <c r="C1172" s="4" t="str">
        <f t="shared" si="213"/>
        <v>ANS_01_202203</v>
      </c>
      <c r="D1172" s="4" t="s">
        <v>1628</v>
      </c>
      <c r="E1172" s="32">
        <v>-33.6</v>
      </c>
      <c r="F1172" s="32">
        <v>-5.46</v>
      </c>
      <c r="G1172" s="4"/>
      <c r="H1172" s="4">
        <v>5.2249439999999998</v>
      </c>
      <c r="I1172" s="4">
        <v>-75.789805000000001</v>
      </c>
      <c r="J1172" s="4">
        <v>1700</v>
      </c>
      <c r="K1172" s="6">
        <v>44621</v>
      </c>
      <c r="L1172" s="6">
        <v>44651</v>
      </c>
      <c r="M1172" s="6">
        <f t="shared" si="206"/>
        <v>44635</v>
      </c>
      <c r="N1172" s="4">
        <f>YEAR(M1172)</f>
        <v>2022</v>
      </c>
      <c r="O1172" s="4">
        <f>(MONTH(M1172))</f>
        <v>3</v>
      </c>
      <c r="P1172" s="7">
        <f>L1172-K1172</f>
        <v>30</v>
      </c>
      <c r="Q1172" s="12">
        <v>412.18728745884556</v>
      </c>
      <c r="R1172" s="9" t="s">
        <v>1631</v>
      </c>
      <c r="S1172" s="4" t="s">
        <v>844</v>
      </c>
      <c r="T1172" s="10"/>
      <c r="U1172" s="10"/>
      <c r="V1172" s="10"/>
      <c r="W1172" s="10"/>
      <c r="X1172" s="10"/>
    </row>
    <row r="1173" spans="1:24" s="11" customFormat="1" x14ac:dyDescent="0.3">
      <c r="A1173" s="4" t="str">
        <f t="shared" si="212"/>
        <v>Anserma_202204</v>
      </c>
      <c r="B1173" s="32" t="s">
        <v>1633</v>
      </c>
      <c r="C1173" s="4" t="str">
        <f t="shared" si="213"/>
        <v>ANS_01_202204</v>
      </c>
      <c r="D1173" s="4" t="s">
        <v>1628</v>
      </c>
      <c r="E1173" s="32">
        <v>-66.7</v>
      </c>
      <c r="F1173" s="32">
        <v>-9.6300000000000008</v>
      </c>
      <c r="G1173" s="4"/>
      <c r="H1173" s="4">
        <v>5.2249439999999998</v>
      </c>
      <c r="I1173" s="4">
        <v>-75.789805000000001</v>
      </c>
      <c r="J1173" s="4">
        <v>1700</v>
      </c>
      <c r="K1173" s="6">
        <v>44652</v>
      </c>
      <c r="L1173" s="6">
        <v>44681</v>
      </c>
      <c r="M1173" s="6">
        <f t="shared" si="206"/>
        <v>44666</v>
      </c>
      <c r="N1173" s="4">
        <f t="shared" ref="N1173:N1185" si="214">YEAR(M1173)</f>
        <v>2022</v>
      </c>
      <c r="O1173" s="4">
        <f t="shared" ref="O1173:O1185" si="215">(MONTH(M1173))</f>
        <v>4</v>
      </c>
      <c r="P1173" s="7">
        <f t="shared" ref="P1173:P1185" si="216">L1173-K1173</f>
        <v>29</v>
      </c>
      <c r="Q1173" s="12">
        <v>279.44900844667495</v>
      </c>
      <c r="R1173" s="9" t="s">
        <v>1631</v>
      </c>
      <c r="S1173" s="4" t="s">
        <v>844</v>
      </c>
      <c r="T1173" s="10"/>
      <c r="U1173" s="10"/>
      <c r="V1173" s="10"/>
      <c r="W1173" s="10"/>
      <c r="X1173" s="10"/>
    </row>
    <row r="1174" spans="1:24" s="50" customFormat="1" x14ac:dyDescent="0.3">
      <c r="A1174" s="4" t="str">
        <f t="shared" si="212"/>
        <v>Anserma_202205</v>
      </c>
      <c r="B1174" s="32"/>
      <c r="C1174" s="4" t="str">
        <f t="shared" si="213"/>
        <v>ANS_01_202205</v>
      </c>
      <c r="D1174" s="4" t="s">
        <v>1628</v>
      </c>
      <c r="E1174" s="32" t="s">
        <v>1630</v>
      </c>
      <c r="F1174" s="32" t="s">
        <v>1630</v>
      </c>
      <c r="G1174" s="4"/>
      <c r="H1174" s="4">
        <v>5.2249439999999998</v>
      </c>
      <c r="I1174" s="4">
        <v>-75.789805000000001</v>
      </c>
      <c r="J1174" s="4">
        <v>1700</v>
      </c>
      <c r="K1174" s="6">
        <v>44682</v>
      </c>
      <c r="L1174" s="6">
        <v>44742</v>
      </c>
      <c r="M1174" s="6">
        <f t="shared" si="206"/>
        <v>44696</v>
      </c>
      <c r="N1174" s="4">
        <f t="shared" si="214"/>
        <v>2022</v>
      </c>
      <c r="O1174" s="4">
        <f t="shared" si="215"/>
        <v>5</v>
      </c>
      <c r="P1174" s="7">
        <f t="shared" si="216"/>
        <v>60</v>
      </c>
      <c r="Q1174" s="12"/>
      <c r="R1174" s="9" t="s">
        <v>1634</v>
      </c>
      <c r="S1174" s="4"/>
      <c r="T1174" s="10"/>
      <c r="U1174" s="10"/>
      <c r="V1174" s="10"/>
      <c r="W1174" s="10"/>
      <c r="X1174" s="10"/>
    </row>
    <row r="1175" spans="1:24" s="11" customFormat="1" x14ac:dyDescent="0.3">
      <c r="A1175" s="4" t="str">
        <f t="shared" si="212"/>
        <v>Anserma_202206</v>
      </c>
      <c r="B1175" s="32" t="s">
        <v>1635</v>
      </c>
      <c r="C1175" s="4" t="str">
        <f t="shared" si="213"/>
        <v>ANS_01_202206</v>
      </c>
      <c r="D1175" s="4" t="s">
        <v>1628</v>
      </c>
      <c r="E1175" s="32">
        <v>-124.7</v>
      </c>
      <c r="F1175" s="32">
        <v>-15.95</v>
      </c>
      <c r="G1175" s="4"/>
      <c r="H1175" s="4">
        <v>5.2249439999999998</v>
      </c>
      <c r="I1175" s="4">
        <v>-75.789805000000001</v>
      </c>
      <c r="J1175" s="4">
        <v>1700</v>
      </c>
      <c r="K1175" s="6">
        <v>44713</v>
      </c>
      <c r="L1175" s="6">
        <v>44742</v>
      </c>
      <c r="M1175" s="6">
        <f t="shared" si="206"/>
        <v>44727</v>
      </c>
      <c r="N1175" s="4">
        <f t="shared" si="214"/>
        <v>2022</v>
      </c>
      <c r="O1175" s="4">
        <f t="shared" si="215"/>
        <v>6</v>
      </c>
      <c r="P1175" s="7">
        <f t="shared" si="216"/>
        <v>29</v>
      </c>
      <c r="Q1175" s="4">
        <v>0</v>
      </c>
      <c r="R1175" s="9" t="s">
        <v>1636</v>
      </c>
      <c r="S1175" s="4" t="s">
        <v>844</v>
      </c>
      <c r="T1175" s="10"/>
      <c r="U1175" s="10"/>
      <c r="V1175" s="10"/>
      <c r="W1175" s="10"/>
      <c r="X1175" s="10"/>
    </row>
    <row r="1176" spans="1:24" s="11" customFormat="1" x14ac:dyDescent="0.3">
      <c r="A1176" s="4" t="str">
        <f t="shared" si="212"/>
        <v>Anserma_202207</v>
      </c>
      <c r="B1176" s="32" t="s">
        <v>1637</v>
      </c>
      <c r="C1176" s="4" t="str">
        <f t="shared" si="213"/>
        <v>ANS_01_202207</v>
      </c>
      <c r="D1176" s="4" t="s">
        <v>1628</v>
      </c>
      <c r="E1176" s="32">
        <v>-93.6</v>
      </c>
      <c r="F1176" s="32">
        <v>-11.41</v>
      </c>
      <c r="G1176" s="4"/>
      <c r="H1176" s="4">
        <v>5.2249439999999998</v>
      </c>
      <c r="I1176" s="4">
        <v>-75.789805000000001</v>
      </c>
      <c r="J1176" s="4">
        <v>1700</v>
      </c>
      <c r="K1176" s="6">
        <v>44743</v>
      </c>
      <c r="L1176" s="6">
        <v>44773</v>
      </c>
      <c r="M1176" s="6">
        <f t="shared" si="206"/>
        <v>44757</v>
      </c>
      <c r="N1176" s="4">
        <f t="shared" si="214"/>
        <v>2022</v>
      </c>
      <c r="O1176" s="4">
        <f t="shared" si="215"/>
        <v>7</v>
      </c>
      <c r="P1176" s="7">
        <f t="shared" si="216"/>
        <v>30</v>
      </c>
      <c r="Q1176" s="12">
        <v>314.38013450250929</v>
      </c>
      <c r="R1176" s="9" t="s">
        <v>1638</v>
      </c>
      <c r="S1176" s="4" t="s">
        <v>844</v>
      </c>
      <c r="T1176" s="10"/>
      <c r="U1176" s="10"/>
      <c r="V1176" s="10"/>
      <c r="W1176" s="10"/>
      <c r="X1176" s="10"/>
    </row>
    <row r="1177" spans="1:24" s="11" customFormat="1" x14ac:dyDescent="0.3">
      <c r="A1177" s="4" t="str">
        <f t="shared" si="212"/>
        <v>Anserma_202208</v>
      </c>
      <c r="B1177" s="32" t="s">
        <v>1639</v>
      </c>
      <c r="C1177" s="4" t="str">
        <f t="shared" si="213"/>
        <v>ANS_01_202208</v>
      </c>
      <c r="D1177" s="4" t="s">
        <v>1628</v>
      </c>
      <c r="E1177" s="32">
        <v>-76.400000000000006</v>
      </c>
      <c r="F1177" s="32">
        <v>-10.92</v>
      </c>
      <c r="G1177" s="4"/>
      <c r="H1177" s="4">
        <v>5.2249439999999998</v>
      </c>
      <c r="I1177" s="4">
        <v>-75.789805000000001</v>
      </c>
      <c r="J1177" s="4">
        <v>1700</v>
      </c>
      <c r="K1177" s="6">
        <v>44774</v>
      </c>
      <c r="L1177" s="6">
        <v>44804</v>
      </c>
      <c r="M1177" s="6">
        <f t="shared" si="206"/>
        <v>44788</v>
      </c>
      <c r="N1177" s="4">
        <f t="shared" si="214"/>
        <v>2022</v>
      </c>
      <c r="O1177" s="4">
        <f t="shared" si="215"/>
        <v>8</v>
      </c>
      <c r="P1177" s="7">
        <f t="shared" si="216"/>
        <v>30</v>
      </c>
      <c r="Q1177" s="12">
        <v>349.31126055834369</v>
      </c>
      <c r="R1177" s="9"/>
      <c r="S1177" s="4" t="s">
        <v>844</v>
      </c>
      <c r="T1177" s="10"/>
      <c r="U1177" s="10"/>
      <c r="V1177" s="10"/>
      <c r="W1177" s="10"/>
      <c r="X1177" s="10"/>
    </row>
    <row r="1178" spans="1:24" s="11" customFormat="1" x14ac:dyDescent="0.3">
      <c r="A1178" s="4" t="str">
        <f t="shared" si="212"/>
        <v>Anserma_202209</v>
      </c>
      <c r="B1178" s="32" t="s">
        <v>1640</v>
      </c>
      <c r="C1178" s="4" t="str">
        <f t="shared" si="213"/>
        <v>ANS_01_202209</v>
      </c>
      <c r="D1178" s="4" t="s">
        <v>1628</v>
      </c>
      <c r="E1178" s="32">
        <v>-73.599999999999994</v>
      </c>
      <c r="F1178" s="32">
        <v>-9.7100000000000009</v>
      </c>
      <c r="G1178" s="4"/>
      <c r="H1178" s="4">
        <v>5.2249439999999998</v>
      </c>
      <c r="I1178" s="4">
        <v>-75.789805000000001</v>
      </c>
      <c r="J1178" s="4">
        <v>1700</v>
      </c>
      <c r="K1178" s="6">
        <v>44805</v>
      </c>
      <c r="L1178" s="6">
        <v>44834</v>
      </c>
      <c r="M1178" s="6">
        <f t="shared" si="206"/>
        <v>44819</v>
      </c>
      <c r="N1178" s="4">
        <f t="shared" si="214"/>
        <v>2022</v>
      </c>
      <c r="O1178" s="4">
        <f t="shared" si="215"/>
        <v>9</v>
      </c>
      <c r="P1178" s="7">
        <f t="shared" si="216"/>
        <v>29</v>
      </c>
      <c r="Q1178" s="12">
        <v>159.28593481460473</v>
      </c>
      <c r="R1178" s="9" t="s">
        <v>1641</v>
      </c>
      <c r="S1178" s="4" t="s">
        <v>844</v>
      </c>
      <c r="T1178" s="10"/>
      <c r="U1178" s="10"/>
      <c r="V1178" s="10"/>
      <c r="W1178" s="10"/>
      <c r="X1178" s="10"/>
    </row>
    <row r="1179" spans="1:24" s="11" customFormat="1" x14ac:dyDescent="0.3">
      <c r="A1179" s="4" t="str">
        <f>D1179&amp;"_"&amp;YEAR(M1179)&amp;MONTH(M1179)</f>
        <v>Anserma_202210</v>
      </c>
      <c r="B1179" s="32" t="s">
        <v>1642</v>
      </c>
      <c r="C1179" s="4" t="str">
        <f>"ANS_01_"&amp;YEAR(M1179)&amp;""&amp;MONTH(M1179)</f>
        <v>ANS_01_202210</v>
      </c>
      <c r="D1179" s="4" t="s">
        <v>1628</v>
      </c>
      <c r="E1179" s="32">
        <v>-89.5</v>
      </c>
      <c r="F1179" s="32">
        <v>-12.02</v>
      </c>
      <c r="G1179" s="4"/>
      <c r="H1179" s="4">
        <v>5.2249439999999998</v>
      </c>
      <c r="I1179" s="4">
        <v>-75.789805000000001</v>
      </c>
      <c r="J1179" s="4">
        <v>1700</v>
      </c>
      <c r="K1179" s="6">
        <v>44835</v>
      </c>
      <c r="L1179" s="6">
        <v>44865</v>
      </c>
      <c r="M1179" s="6">
        <f t="shared" si="206"/>
        <v>44849</v>
      </c>
      <c r="N1179" s="4">
        <f t="shared" si="214"/>
        <v>2022</v>
      </c>
      <c r="O1179" s="4">
        <f t="shared" si="215"/>
        <v>10</v>
      </c>
      <c r="P1179" s="7">
        <f t="shared" si="216"/>
        <v>30</v>
      </c>
      <c r="Q1179" s="12">
        <v>359.79059837509402</v>
      </c>
      <c r="R1179" s="9" t="s">
        <v>1643</v>
      </c>
      <c r="S1179" s="4" t="s">
        <v>844</v>
      </c>
      <c r="T1179" s="10"/>
      <c r="U1179" s="10"/>
      <c r="V1179" s="10"/>
      <c r="W1179" s="10"/>
      <c r="X1179" s="10"/>
    </row>
    <row r="1180" spans="1:24" s="11" customFormat="1" x14ac:dyDescent="0.3">
      <c r="A1180" s="4" t="str">
        <f>D1180&amp;"_"&amp;YEAR(M1180)&amp;MONTH(M1180)</f>
        <v>Anserma_202211</v>
      </c>
      <c r="B1180" s="32" t="s">
        <v>1644</v>
      </c>
      <c r="C1180" s="4" t="str">
        <f>"ANS_01_"&amp;YEAR(M1180)&amp;""&amp;MONTH(M1180)</f>
        <v>ANS_01_202211</v>
      </c>
      <c r="D1180" s="4" t="s">
        <v>1628</v>
      </c>
      <c r="E1180" s="5">
        <v>-105.7</v>
      </c>
      <c r="F1180" s="32">
        <v>-14.78</v>
      </c>
      <c r="G1180" s="4"/>
      <c r="H1180" s="4">
        <v>5.2249439999999998</v>
      </c>
      <c r="I1180" s="4">
        <v>-75.789805000000001</v>
      </c>
      <c r="J1180" s="4">
        <v>1700</v>
      </c>
      <c r="K1180" s="6">
        <f t="shared" ref="K1180:K1185" si="217">L1179+1</f>
        <v>44866</v>
      </c>
      <c r="L1180" s="6">
        <f>K1180+29</f>
        <v>44895</v>
      </c>
      <c r="M1180" s="6">
        <f t="shared" si="206"/>
        <v>44880</v>
      </c>
      <c r="N1180" s="4">
        <f t="shared" si="214"/>
        <v>2022</v>
      </c>
      <c r="O1180" s="4">
        <f t="shared" si="215"/>
        <v>11</v>
      </c>
      <c r="P1180" s="7">
        <f t="shared" si="216"/>
        <v>29</v>
      </c>
      <c r="Q1180" s="12">
        <v>182.34047801145539</v>
      </c>
      <c r="R1180" s="9"/>
      <c r="S1180" s="4" t="s">
        <v>844</v>
      </c>
      <c r="T1180" s="10"/>
      <c r="U1180" s="10"/>
      <c r="V1180" s="10"/>
      <c r="W1180" s="10"/>
      <c r="X1180" s="10"/>
    </row>
    <row r="1181" spans="1:24" s="11" customFormat="1" x14ac:dyDescent="0.3">
      <c r="A1181" s="4" t="str">
        <f>D1181&amp;"_"&amp;YEAR(M1181)&amp;MONTH(M1181)</f>
        <v>Anserma_202212</v>
      </c>
      <c r="B1181" s="32" t="s">
        <v>1645</v>
      </c>
      <c r="C1181" s="4" t="str">
        <f>"ANS_01_"&amp;YEAR(M1181)&amp;""&amp;MONTH(M1181)</f>
        <v>ANS_01_202212</v>
      </c>
      <c r="D1181" s="4" t="s">
        <v>1628</v>
      </c>
      <c r="E1181" s="5">
        <v>-42.2</v>
      </c>
      <c r="F1181" s="32">
        <v>-6.56</v>
      </c>
      <c r="G1181" s="4"/>
      <c r="H1181" s="4">
        <v>5.2249439999999998</v>
      </c>
      <c r="I1181" s="4">
        <v>-75.789805000000001</v>
      </c>
      <c r="J1181" s="4">
        <v>1700</v>
      </c>
      <c r="K1181" s="6">
        <f t="shared" si="217"/>
        <v>44896</v>
      </c>
      <c r="L1181" s="6">
        <f>K1181+30</f>
        <v>44926</v>
      </c>
      <c r="M1181" s="6">
        <f t="shared" si="206"/>
        <v>44910</v>
      </c>
      <c r="N1181" s="4">
        <f t="shared" si="214"/>
        <v>2022</v>
      </c>
      <c r="O1181" s="4">
        <f t="shared" si="215"/>
        <v>12</v>
      </c>
      <c r="P1181" s="7">
        <f t="shared" si="216"/>
        <v>30</v>
      </c>
      <c r="Q1181" s="12">
        <v>216.57298154617308</v>
      </c>
      <c r="R1181" s="9" t="s">
        <v>1646</v>
      </c>
      <c r="S1181" s="4" t="s">
        <v>844</v>
      </c>
      <c r="T1181" s="10"/>
      <c r="U1181" s="10"/>
      <c r="V1181" s="10"/>
      <c r="W1181" s="10"/>
      <c r="X1181" s="10"/>
    </row>
    <row r="1182" spans="1:24" s="11" customFormat="1" x14ac:dyDescent="0.3">
      <c r="A1182" s="4" t="str">
        <f t="shared" ref="A1182:A1212" si="218">D1182&amp;"_"&amp;YEAR(M1182)&amp;"0"&amp;MONTH(M1182)</f>
        <v>Anserma_202301</v>
      </c>
      <c r="B1182" s="32" t="s">
        <v>1647</v>
      </c>
      <c r="C1182" s="4" t="str">
        <f t="shared" ref="C1182:C1212" si="219">"ANS_01_"&amp;YEAR(M1182)&amp;"0"&amp;MONTH(M1182)</f>
        <v>ANS_01_202301</v>
      </c>
      <c r="D1182" s="4" t="s">
        <v>1628</v>
      </c>
      <c r="E1182" s="5">
        <v>-70.3</v>
      </c>
      <c r="F1182" s="5">
        <v>-10.029999999999999</v>
      </c>
      <c r="G1182" s="4"/>
      <c r="H1182" s="4">
        <v>5.2249439999999998</v>
      </c>
      <c r="I1182" s="4">
        <v>-75.789805000000001</v>
      </c>
      <c r="J1182" s="4">
        <v>1700</v>
      </c>
      <c r="K1182" s="6">
        <f t="shared" si="217"/>
        <v>44927</v>
      </c>
      <c r="L1182" s="6">
        <f>K1182+30</f>
        <v>44957</v>
      </c>
      <c r="M1182" s="6">
        <f t="shared" si="206"/>
        <v>44941</v>
      </c>
      <c r="N1182" s="4">
        <f t="shared" si="214"/>
        <v>2023</v>
      </c>
      <c r="O1182" s="4">
        <f t="shared" si="215"/>
        <v>1</v>
      </c>
      <c r="P1182" s="7">
        <f t="shared" si="216"/>
        <v>30</v>
      </c>
      <c r="Q1182" s="12">
        <v>150.90246456120448</v>
      </c>
      <c r="R1182" s="9"/>
      <c r="S1182" s="4" t="s">
        <v>844</v>
      </c>
      <c r="T1182" s="10"/>
      <c r="U1182" s="10"/>
      <c r="V1182" s="10"/>
      <c r="W1182" s="10"/>
      <c r="X1182" s="10"/>
    </row>
    <row r="1183" spans="1:24" s="11" customFormat="1" x14ac:dyDescent="0.3">
      <c r="A1183" s="4" t="str">
        <f t="shared" si="218"/>
        <v>Anserma_202302</v>
      </c>
      <c r="B1183" s="32" t="s">
        <v>1648</v>
      </c>
      <c r="C1183" s="4" t="str">
        <f t="shared" si="219"/>
        <v>ANS_01_202302</v>
      </c>
      <c r="D1183" s="4" t="s">
        <v>1628</v>
      </c>
      <c r="E1183" s="5">
        <v>-32.5</v>
      </c>
      <c r="F1183" s="5">
        <v>-5.52</v>
      </c>
      <c r="G1183" s="4"/>
      <c r="H1183" s="4">
        <v>5.2249439999999998</v>
      </c>
      <c r="I1183" s="4">
        <v>-75.789805000000001</v>
      </c>
      <c r="J1183" s="4">
        <v>1700</v>
      </c>
      <c r="K1183" s="6">
        <f t="shared" si="217"/>
        <v>44958</v>
      </c>
      <c r="L1183" s="6">
        <f>K1183+27</f>
        <v>44985</v>
      </c>
      <c r="M1183" s="6">
        <f t="shared" si="206"/>
        <v>44972</v>
      </c>
      <c r="N1183" s="4">
        <f t="shared" si="214"/>
        <v>2023</v>
      </c>
      <c r="O1183" s="4">
        <f t="shared" si="215"/>
        <v>2</v>
      </c>
      <c r="P1183" s="7">
        <f t="shared" si="216"/>
        <v>27</v>
      </c>
      <c r="Q1183" s="12">
        <v>167.66940506800498</v>
      </c>
      <c r="R1183" s="9"/>
      <c r="S1183" s="4" t="s">
        <v>844</v>
      </c>
      <c r="T1183" s="10"/>
      <c r="U1183" s="10"/>
      <c r="V1183" s="10"/>
      <c r="W1183" s="10"/>
      <c r="X1183" s="10"/>
    </row>
    <row r="1184" spans="1:24" s="11" customFormat="1" x14ac:dyDescent="0.3">
      <c r="A1184" s="4" t="str">
        <f t="shared" si="218"/>
        <v>Anserma_202303</v>
      </c>
      <c r="B1184" s="32" t="s">
        <v>1649</v>
      </c>
      <c r="C1184" s="4" t="str">
        <f t="shared" si="219"/>
        <v>ANS_01_202303</v>
      </c>
      <c r="D1184" s="4" t="s">
        <v>1628</v>
      </c>
      <c r="E1184" s="5">
        <v>-72.900000000000006</v>
      </c>
      <c r="F1184" s="5">
        <v>-10.31</v>
      </c>
      <c r="G1184" s="4"/>
      <c r="H1184" s="4">
        <v>5.2249439999999998</v>
      </c>
      <c r="I1184" s="4">
        <v>-75.789805000000001</v>
      </c>
      <c r="J1184" s="4">
        <v>1700</v>
      </c>
      <c r="K1184" s="6">
        <f t="shared" si="217"/>
        <v>44986</v>
      </c>
      <c r="L1184" s="6">
        <f>K1184+30</f>
        <v>45016</v>
      </c>
      <c r="M1184" s="6">
        <f t="shared" si="206"/>
        <v>45000</v>
      </c>
      <c r="N1184" s="4">
        <f t="shared" si="214"/>
        <v>2023</v>
      </c>
      <c r="O1184" s="4">
        <f t="shared" si="215"/>
        <v>3</v>
      </c>
      <c r="P1184" s="7">
        <f t="shared" si="216"/>
        <v>30</v>
      </c>
      <c r="Q1184" s="12">
        <v>244.51788239084058</v>
      </c>
      <c r="R1184" s="9"/>
      <c r="S1184" s="4" t="s">
        <v>844</v>
      </c>
      <c r="T1184" s="10"/>
      <c r="U1184" s="10"/>
      <c r="V1184" s="10"/>
      <c r="W1184" s="10"/>
      <c r="X1184" s="10"/>
    </row>
    <row r="1185" spans="1:24" s="11" customFormat="1" x14ac:dyDescent="0.3">
      <c r="A1185" s="4" t="str">
        <f t="shared" si="218"/>
        <v>Anserma_202304</v>
      </c>
      <c r="B1185" s="32" t="s">
        <v>1650</v>
      </c>
      <c r="C1185" s="4" t="str">
        <f t="shared" si="219"/>
        <v>ANS_01_202304</v>
      </c>
      <c r="D1185" s="4" t="s">
        <v>1628</v>
      </c>
      <c r="E1185" s="5">
        <v>-38.700000000000003</v>
      </c>
      <c r="F1185" s="5">
        <v>-6.2</v>
      </c>
      <c r="G1185" s="4"/>
      <c r="H1185" s="4">
        <v>5.2249439999999998</v>
      </c>
      <c r="I1185" s="4">
        <v>-75.789805000000001</v>
      </c>
      <c r="J1185" s="4">
        <v>1700</v>
      </c>
      <c r="K1185" s="6">
        <f t="shared" si="217"/>
        <v>45017</v>
      </c>
      <c r="L1185" s="6">
        <f>K1185+29</f>
        <v>45046</v>
      </c>
      <c r="M1185" s="6">
        <f t="shared" si="206"/>
        <v>45031</v>
      </c>
      <c r="N1185" s="4">
        <f t="shared" si="214"/>
        <v>2023</v>
      </c>
      <c r="O1185" s="4">
        <f t="shared" si="215"/>
        <v>4</v>
      </c>
      <c r="P1185" s="7">
        <f t="shared" si="216"/>
        <v>29</v>
      </c>
      <c r="Q1185" s="12">
        <v>251.50410760200745</v>
      </c>
      <c r="R1185" s="9"/>
      <c r="S1185" s="4" t="s">
        <v>844</v>
      </c>
      <c r="T1185" s="10"/>
      <c r="U1185" s="10"/>
      <c r="V1185" s="10"/>
      <c r="W1185" s="10"/>
      <c r="X1185" s="10"/>
    </row>
    <row r="1186" spans="1:24" s="11" customFormat="1" x14ac:dyDescent="0.3">
      <c r="A1186" s="4" t="str">
        <f t="shared" si="218"/>
        <v>Anserma_202305</v>
      </c>
      <c r="B1186" s="32" t="s">
        <v>1651</v>
      </c>
      <c r="C1186" s="4" t="str">
        <f t="shared" si="219"/>
        <v>ANS_01_202305</v>
      </c>
      <c r="D1186" s="4" t="s">
        <v>1628</v>
      </c>
      <c r="E1186" s="5">
        <v>-105</v>
      </c>
      <c r="F1186" s="5">
        <v>-13.94</v>
      </c>
      <c r="G1186" s="4"/>
      <c r="H1186" s="4">
        <v>5.2249439999999998</v>
      </c>
      <c r="I1186" s="4">
        <v>-75.789805000000001</v>
      </c>
      <c r="J1186" s="4">
        <v>1700</v>
      </c>
      <c r="K1186" s="6">
        <f>L1185+1</f>
        <v>45047</v>
      </c>
      <c r="L1186" s="6">
        <f>K1186+30</f>
        <v>45077</v>
      </c>
      <c r="M1186" s="6">
        <f>K1186+14</f>
        <v>45061</v>
      </c>
      <c r="N1186" s="4">
        <f>YEAR(M1186)</f>
        <v>2023</v>
      </c>
      <c r="O1186" s="4">
        <f>(MONTH(M1186))</f>
        <v>5</v>
      </c>
      <c r="P1186" s="7">
        <f>L1186-K1186</f>
        <v>30</v>
      </c>
      <c r="Q1186" s="12">
        <v>234.03854457409028</v>
      </c>
      <c r="R1186" s="9"/>
      <c r="S1186" s="4" t="s">
        <v>844</v>
      </c>
      <c r="T1186" s="10"/>
      <c r="U1186" s="10"/>
      <c r="V1186" s="10"/>
      <c r="W1186" s="10"/>
      <c r="X1186" s="10"/>
    </row>
    <row r="1187" spans="1:24" s="11" customFormat="1" x14ac:dyDescent="0.3">
      <c r="A1187" s="4" t="str">
        <f t="shared" si="218"/>
        <v>Anserma_202306</v>
      </c>
      <c r="B1187" s="32" t="s">
        <v>1652</v>
      </c>
      <c r="C1187" s="4" t="str">
        <f t="shared" si="219"/>
        <v>ANS_01_202306</v>
      </c>
      <c r="D1187" s="4" t="s">
        <v>1628</v>
      </c>
      <c r="E1187" s="5">
        <v>-61.8</v>
      </c>
      <c r="F1187" s="5">
        <v>-9.11</v>
      </c>
      <c r="G1187" s="4"/>
      <c r="H1187" s="4">
        <v>5.2249439999999998</v>
      </c>
      <c r="I1187" s="4">
        <v>-75.789805000000001</v>
      </c>
      <c r="J1187" s="4">
        <v>1700</v>
      </c>
      <c r="K1187" s="6">
        <f>L1186+1</f>
        <v>45078</v>
      </c>
      <c r="L1187" s="6">
        <f>K1187+29</f>
        <v>45107</v>
      </c>
      <c r="M1187" s="6">
        <f>K1187+14</f>
        <v>45092</v>
      </c>
      <c r="N1187" s="4">
        <f>YEAR(M1187)</f>
        <v>2023</v>
      </c>
      <c r="O1187" s="4">
        <f>(MONTH(M1187))</f>
        <v>6</v>
      </c>
      <c r="P1187" s="7">
        <f>L1187-K1187</f>
        <v>29</v>
      </c>
      <c r="Q1187" s="12">
        <v>118.76582858983686</v>
      </c>
      <c r="R1187" s="9"/>
      <c r="S1187" s="4" t="s">
        <v>844</v>
      </c>
      <c r="T1187" s="10"/>
      <c r="U1187" s="10"/>
      <c r="V1187" s="10"/>
      <c r="W1187" s="10"/>
      <c r="X1187" s="10"/>
    </row>
    <row r="1188" spans="1:24" s="11" customFormat="1" x14ac:dyDescent="0.3">
      <c r="A1188" s="4" t="str">
        <f t="shared" si="218"/>
        <v>Anserma_202307</v>
      </c>
      <c r="B1188" s="32" t="s">
        <v>1653</v>
      </c>
      <c r="C1188" s="4" t="str">
        <f t="shared" si="219"/>
        <v>ANS_01_202307</v>
      </c>
      <c r="D1188" s="4" t="s">
        <v>1628</v>
      </c>
      <c r="E1188" s="5">
        <v>-64.099999999999994</v>
      </c>
      <c r="F1188" s="5">
        <v>-9.3699999999999992</v>
      </c>
      <c r="G1188" s="4"/>
      <c r="H1188" s="4">
        <v>5.2249439999999998</v>
      </c>
      <c r="I1188" s="4">
        <v>-75.789805000000001</v>
      </c>
      <c r="J1188" s="4">
        <v>1700</v>
      </c>
      <c r="K1188" s="6">
        <f>L1187+1</f>
        <v>45108</v>
      </c>
      <c r="L1188" s="6">
        <f>K1188+30</f>
        <v>45138</v>
      </c>
      <c r="M1188" s="6">
        <f>K1188+14</f>
        <v>45122</v>
      </c>
      <c r="N1188" s="4">
        <f>YEAR(M1188)</f>
        <v>2023</v>
      </c>
      <c r="O1188" s="4">
        <f>(MONTH(M1188))</f>
        <v>7</v>
      </c>
      <c r="P1188" s="7">
        <f>L1188-K1188</f>
        <v>30</v>
      </c>
      <c r="Q1188" s="12">
        <v>48.903576478168112</v>
      </c>
      <c r="R1188" s="9"/>
      <c r="S1188" s="4" t="s">
        <v>844</v>
      </c>
      <c r="T1188" s="10"/>
      <c r="U1188" s="10"/>
      <c r="V1188" s="10"/>
      <c r="W1188" s="10"/>
      <c r="X1188" s="10"/>
    </row>
    <row r="1189" spans="1:24" s="11" customFormat="1" x14ac:dyDescent="0.3">
      <c r="A1189" s="4" t="str">
        <f t="shared" si="218"/>
        <v>Anserma_202308</v>
      </c>
      <c r="B1189" s="32" t="s">
        <v>1654</v>
      </c>
      <c r="C1189" s="4" t="str">
        <f t="shared" si="219"/>
        <v>ANS_01_202308</v>
      </c>
      <c r="D1189" s="4" t="s">
        <v>1628</v>
      </c>
      <c r="E1189" s="5">
        <v>-52.9</v>
      </c>
      <c r="F1189" s="5">
        <v>-7.87</v>
      </c>
      <c r="G1189" s="4"/>
      <c r="H1189" s="4">
        <v>5.2249439999999998</v>
      </c>
      <c r="I1189" s="4">
        <v>-75.789805000000001</v>
      </c>
      <c r="J1189" s="4">
        <v>1700</v>
      </c>
      <c r="K1189" s="6">
        <f>L1188+1</f>
        <v>45139</v>
      </c>
      <c r="L1189" s="6">
        <f>K1189+30</f>
        <v>45169</v>
      </c>
      <c r="M1189" s="6">
        <f>K1189+14</f>
        <v>45153</v>
      </c>
      <c r="N1189" s="4">
        <f>YEAR(M1189)</f>
        <v>2023</v>
      </c>
      <c r="O1189" s="4">
        <f>(MONTH(M1189))</f>
        <v>8</v>
      </c>
      <c r="P1189" s="7">
        <f>L1189-K1189</f>
        <v>30</v>
      </c>
      <c r="Q1189" s="12">
        <v>52.396689083751554</v>
      </c>
      <c r="R1189" s="9"/>
      <c r="S1189" s="4" t="s">
        <v>844</v>
      </c>
      <c r="T1189" s="10"/>
      <c r="U1189" s="10"/>
      <c r="V1189" s="10"/>
      <c r="W1189" s="10"/>
      <c r="X1189" s="10"/>
    </row>
    <row r="1190" spans="1:24" s="11" customFormat="1" x14ac:dyDescent="0.3">
      <c r="A1190" s="4" t="str">
        <f t="shared" si="218"/>
        <v>Anserma_202309</v>
      </c>
      <c r="B1190" s="32" t="s">
        <v>1655</v>
      </c>
      <c r="C1190" s="4" t="str">
        <f t="shared" si="219"/>
        <v>ANS_01_202309</v>
      </c>
      <c r="D1190" s="4" t="s">
        <v>1628</v>
      </c>
      <c r="E1190" s="5">
        <v>-27.5</v>
      </c>
      <c r="F1190" s="5">
        <v>-4.72</v>
      </c>
      <c r="G1190" s="4"/>
      <c r="H1190" s="4">
        <v>5.2249439999999998</v>
      </c>
      <c r="I1190" s="4">
        <v>-75.789805000000001</v>
      </c>
      <c r="J1190" s="4">
        <v>1700</v>
      </c>
      <c r="K1190" s="6">
        <f>L1189+1</f>
        <v>45170</v>
      </c>
      <c r="L1190" s="6">
        <f>K1190+29</f>
        <v>45199</v>
      </c>
      <c r="M1190" s="6">
        <f>K1190+14</f>
        <v>45184</v>
      </c>
      <c r="N1190" s="4">
        <f>YEAR(M1190)</f>
        <v>2023</v>
      </c>
      <c r="O1190" s="4">
        <f>(MONTH(M1190))</f>
        <v>9</v>
      </c>
      <c r="P1190" s="7">
        <f>L1190-K1190</f>
        <v>29</v>
      </c>
      <c r="Q1190" s="12">
        <v>22.355920675733994</v>
      </c>
      <c r="R1190" s="9"/>
      <c r="S1190" s="4" t="s">
        <v>844</v>
      </c>
      <c r="T1190" s="10"/>
      <c r="U1190" s="10"/>
      <c r="V1190" s="10"/>
      <c r="W1190" s="10"/>
      <c r="X1190" s="10"/>
    </row>
    <row r="1191" spans="1:24" s="11" customFormat="1" x14ac:dyDescent="0.3">
      <c r="A1191" s="4" t="str">
        <f t="shared" si="218"/>
        <v>Anserma_2023010</v>
      </c>
      <c r="B1191" s="32" t="s">
        <v>1656</v>
      </c>
      <c r="C1191" s="4" t="str">
        <f t="shared" si="219"/>
        <v>ANS_01_2023010</v>
      </c>
      <c r="D1191" s="4" t="s">
        <v>1628</v>
      </c>
      <c r="E1191" s="5">
        <v>-87.9</v>
      </c>
      <c r="F1191" s="5">
        <v>-12.39</v>
      </c>
      <c r="G1191" s="4"/>
      <c r="H1191" s="4">
        <v>5.2249439999999998</v>
      </c>
      <c r="I1191" s="4">
        <v>-75.789805000000001</v>
      </c>
      <c r="J1191" s="4">
        <v>1700</v>
      </c>
      <c r="K1191" s="6">
        <f t="shared" ref="K1191:K1212" si="220">L1190+1</f>
        <v>45200</v>
      </c>
      <c r="L1191" s="6">
        <f>K1191+30</f>
        <v>45230</v>
      </c>
      <c r="M1191" s="6">
        <f t="shared" ref="M1191:M1212" si="221">K1191+14</f>
        <v>45214</v>
      </c>
      <c r="N1191" s="4">
        <f t="shared" ref="N1191:N1212" si="222">YEAR(M1191)</f>
        <v>2023</v>
      </c>
      <c r="O1191" s="4">
        <f t="shared" ref="O1191:O1212" si="223">(MONTH(M1191))</f>
        <v>10</v>
      </c>
      <c r="P1191" s="7">
        <f t="shared" ref="P1191:P1212" si="224">L1191-K1191</f>
        <v>30</v>
      </c>
      <c r="Q1191" s="12">
        <v>321.36635971367616</v>
      </c>
      <c r="R1191" s="9"/>
      <c r="S1191" s="4" t="s">
        <v>844</v>
      </c>
      <c r="T1191" s="10"/>
      <c r="U1191" s="10"/>
      <c r="V1191" s="10"/>
      <c r="W1191" s="10"/>
      <c r="X1191" s="10"/>
    </row>
    <row r="1192" spans="1:24" s="11" customFormat="1" x14ac:dyDescent="0.3">
      <c r="A1192" s="4" t="str">
        <f t="shared" si="218"/>
        <v>Anserma_2023011</v>
      </c>
      <c r="B1192" s="32" t="s">
        <v>1657</v>
      </c>
      <c r="C1192" s="4" t="str">
        <f t="shared" si="219"/>
        <v>ANS_01_2023011</v>
      </c>
      <c r="D1192" s="4" t="s">
        <v>1628</v>
      </c>
      <c r="E1192" s="5">
        <v>-109.2</v>
      </c>
      <c r="F1192" s="5">
        <v>-15.05</v>
      </c>
      <c r="G1192" s="4"/>
      <c r="H1192" s="4">
        <v>5.2249439999999998</v>
      </c>
      <c r="I1192" s="4">
        <v>-75.789805000000001</v>
      </c>
      <c r="J1192" s="4">
        <v>1700</v>
      </c>
      <c r="K1192" s="6">
        <f t="shared" si="220"/>
        <v>45231</v>
      </c>
      <c r="L1192" s="6">
        <f>K1192+29</f>
        <v>45260</v>
      </c>
      <c r="M1192" s="6">
        <f t="shared" si="221"/>
        <v>45245</v>
      </c>
      <c r="N1192" s="4">
        <f t="shared" si="222"/>
        <v>2023</v>
      </c>
      <c r="O1192" s="4">
        <f t="shared" si="223"/>
        <v>11</v>
      </c>
      <c r="P1192" s="7">
        <f t="shared" si="224"/>
        <v>29</v>
      </c>
      <c r="Q1192" s="12">
        <v>152.64902086399618</v>
      </c>
      <c r="R1192" s="9"/>
      <c r="S1192" s="4" t="s">
        <v>844</v>
      </c>
      <c r="T1192" s="10"/>
      <c r="U1192" s="10"/>
      <c r="V1192" s="10"/>
      <c r="W1192" s="10"/>
      <c r="X1192" s="10"/>
    </row>
    <row r="1193" spans="1:24" s="11" customFormat="1" x14ac:dyDescent="0.3">
      <c r="A1193" s="4" t="str">
        <f t="shared" si="218"/>
        <v>Anserma_2023012</v>
      </c>
      <c r="B1193" s="32" t="s">
        <v>1658</v>
      </c>
      <c r="C1193" s="4" t="str">
        <f t="shared" si="219"/>
        <v>ANS_01_2023012</v>
      </c>
      <c r="D1193" s="4" t="s">
        <v>1628</v>
      </c>
      <c r="E1193" s="5">
        <v>-55.1</v>
      </c>
      <c r="F1193" s="5">
        <v>-8.43</v>
      </c>
      <c r="G1193" s="4"/>
      <c r="H1193" s="4">
        <v>5.2249439999999998</v>
      </c>
      <c r="I1193" s="4">
        <v>-75.789805000000001</v>
      </c>
      <c r="J1193" s="4">
        <v>1700</v>
      </c>
      <c r="K1193" s="6">
        <f t="shared" si="220"/>
        <v>45261</v>
      </c>
      <c r="L1193" s="6">
        <f>K1193+30</f>
        <v>45291</v>
      </c>
      <c r="M1193" s="6">
        <f t="shared" si="221"/>
        <v>45275</v>
      </c>
      <c r="N1193" s="4">
        <f t="shared" si="222"/>
        <v>2023</v>
      </c>
      <c r="O1193" s="4">
        <f t="shared" si="223"/>
        <v>12</v>
      </c>
      <c r="P1193" s="7">
        <f t="shared" si="224"/>
        <v>30</v>
      </c>
      <c r="Q1193" s="12">
        <v>167.66940506800498</v>
      </c>
      <c r="R1193" s="9"/>
      <c r="S1193" s="4" t="s">
        <v>844</v>
      </c>
      <c r="T1193" s="10"/>
      <c r="U1193" s="10"/>
      <c r="V1193" s="10"/>
      <c r="W1193" s="10"/>
      <c r="X1193" s="10"/>
    </row>
    <row r="1194" spans="1:24" s="11" customFormat="1" x14ac:dyDescent="0.3">
      <c r="A1194" s="4" t="str">
        <f t="shared" si="218"/>
        <v>Anserma_202401</v>
      </c>
      <c r="B1194" s="32" t="s">
        <v>1659</v>
      </c>
      <c r="C1194" s="4" t="str">
        <f t="shared" si="219"/>
        <v>ANS_01_202401</v>
      </c>
      <c r="D1194" s="4" t="s">
        <v>1628</v>
      </c>
      <c r="E1194" s="5">
        <v>-31.3</v>
      </c>
      <c r="F1194" s="5">
        <v>-5.44</v>
      </c>
      <c r="G1194" s="4"/>
      <c r="H1194" s="4">
        <v>5.2249439999999998</v>
      </c>
      <c r="I1194" s="4">
        <v>-75.789805000000001</v>
      </c>
      <c r="J1194" s="4">
        <v>1700</v>
      </c>
      <c r="K1194" s="6">
        <f t="shared" si="220"/>
        <v>45292</v>
      </c>
      <c r="L1194" s="6">
        <f>K1194+29</f>
        <v>45321</v>
      </c>
      <c r="M1194" s="6">
        <f t="shared" si="221"/>
        <v>45306</v>
      </c>
      <c r="N1194" s="4">
        <f t="shared" si="222"/>
        <v>2024</v>
      </c>
      <c r="O1194" s="4">
        <f t="shared" si="223"/>
        <v>1</v>
      </c>
      <c r="P1194" s="7">
        <f t="shared" si="224"/>
        <v>29</v>
      </c>
      <c r="Q1194" s="12">
        <v>5.9382914294918425</v>
      </c>
      <c r="R1194" s="9"/>
      <c r="S1194" s="4" t="s">
        <v>844</v>
      </c>
      <c r="T1194" s="10"/>
      <c r="U1194" s="10"/>
      <c r="V1194" s="10"/>
      <c r="W1194" s="10"/>
      <c r="X1194" s="10"/>
    </row>
    <row r="1195" spans="1:24" s="11" customFormat="1" x14ac:dyDescent="0.3">
      <c r="A1195" s="4" t="str">
        <f t="shared" si="218"/>
        <v>Anserma_202402</v>
      </c>
      <c r="B1195" s="32" t="s">
        <v>1660</v>
      </c>
      <c r="C1195" s="4" t="str">
        <f t="shared" si="219"/>
        <v>ANS_01_202402</v>
      </c>
      <c r="D1195" s="4" t="s">
        <v>1628</v>
      </c>
      <c r="E1195" s="5">
        <v>-31</v>
      </c>
      <c r="F1195" s="5">
        <v>-5.47</v>
      </c>
      <c r="G1195" s="4"/>
      <c r="H1195" s="4">
        <v>5.2249439999999998</v>
      </c>
      <c r="I1195" s="4">
        <v>-75.789805000000001</v>
      </c>
      <c r="J1195" s="4">
        <v>1700</v>
      </c>
      <c r="K1195" s="6">
        <f t="shared" si="220"/>
        <v>45322</v>
      </c>
      <c r="L1195" s="6">
        <f>K1195+30</f>
        <v>45352</v>
      </c>
      <c r="M1195" s="6">
        <f t="shared" si="221"/>
        <v>45336</v>
      </c>
      <c r="N1195" s="4">
        <f t="shared" si="222"/>
        <v>2024</v>
      </c>
      <c r="O1195" s="4">
        <f t="shared" si="223"/>
        <v>2</v>
      </c>
      <c r="P1195" s="7">
        <f t="shared" si="224"/>
        <v>30</v>
      </c>
      <c r="Q1195" s="12">
        <v>122.95756371653698</v>
      </c>
      <c r="R1195" s="9"/>
      <c r="S1195" s="4" t="s">
        <v>844</v>
      </c>
      <c r="T1195" s="10"/>
      <c r="U1195" s="10"/>
      <c r="V1195" s="10"/>
      <c r="W1195" s="10"/>
      <c r="X1195" s="10"/>
    </row>
    <row r="1196" spans="1:24" s="11" customFormat="1" x14ac:dyDescent="0.3">
      <c r="A1196" s="4" t="str">
        <f t="shared" si="218"/>
        <v>Anserma_202403</v>
      </c>
      <c r="B1196" s="32" t="s">
        <v>1661</v>
      </c>
      <c r="C1196" s="4" t="str">
        <f t="shared" si="219"/>
        <v>ANS_01_202403</v>
      </c>
      <c r="D1196" s="4" t="s">
        <v>1628</v>
      </c>
      <c r="E1196" s="5">
        <v>-9.4</v>
      </c>
      <c r="F1196" s="5">
        <v>-3.02</v>
      </c>
      <c r="G1196" s="4"/>
      <c r="H1196" s="4">
        <v>5.2249439999999998</v>
      </c>
      <c r="I1196" s="4">
        <v>-75.789805000000001</v>
      </c>
      <c r="J1196" s="4">
        <v>1700</v>
      </c>
      <c r="K1196" s="6">
        <f t="shared" si="220"/>
        <v>45353</v>
      </c>
      <c r="L1196" s="6">
        <f>K1196+29</f>
        <v>45382</v>
      </c>
      <c r="M1196" s="6">
        <f t="shared" si="221"/>
        <v>45367</v>
      </c>
      <c r="N1196" s="4">
        <f t="shared" si="222"/>
        <v>2024</v>
      </c>
      <c r="O1196" s="4">
        <f t="shared" si="223"/>
        <v>3</v>
      </c>
      <c r="P1196" s="7">
        <f t="shared" si="224"/>
        <v>29</v>
      </c>
      <c r="Q1196" s="12">
        <v>157.88868977237135</v>
      </c>
      <c r="R1196" s="9"/>
      <c r="S1196" s="4" t="s">
        <v>844</v>
      </c>
      <c r="T1196" s="10"/>
      <c r="U1196" s="10"/>
      <c r="V1196" s="10"/>
      <c r="W1196" s="10"/>
      <c r="X1196" s="10"/>
    </row>
    <row r="1197" spans="1:24" s="11" customFormat="1" x14ac:dyDescent="0.3">
      <c r="A1197" s="4" t="str">
        <f t="shared" si="218"/>
        <v>Anserma_202404</v>
      </c>
      <c r="B1197" s="32" t="s">
        <v>1662</v>
      </c>
      <c r="C1197" s="4" t="str">
        <f t="shared" si="219"/>
        <v>ANS_01_202404</v>
      </c>
      <c r="D1197" s="4" t="s">
        <v>1628</v>
      </c>
      <c r="E1197" s="5">
        <v>-91.2</v>
      </c>
      <c r="F1197" s="5">
        <v>-12.85</v>
      </c>
      <c r="G1197" s="4"/>
      <c r="H1197" s="4">
        <v>5.2249439999999998</v>
      </c>
      <c r="I1197" s="4">
        <v>-75.789805000000001</v>
      </c>
      <c r="J1197" s="4">
        <v>1700</v>
      </c>
      <c r="K1197" s="6">
        <f t="shared" si="220"/>
        <v>45383</v>
      </c>
      <c r="L1197" s="6">
        <f>K1197+30</f>
        <v>45413</v>
      </c>
      <c r="M1197" s="6">
        <f t="shared" si="221"/>
        <v>45397</v>
      </c>
      <c r="N1197" s="4">
        <f t="shared" si="222"/>
        <v>2024</v>
      </c>
      <c r="O1197" s="4">
        <f t="shared" si="223"/>
        <v>4</v>
      </c>
      <c r="P1197" s="7">
        <f t="shared" si="224"/>
        <v>30</v>
      </c>
      <c r="Q1197" s="12">
        <v>248.01099499642402</v>
      </c>
      <c r="R1197" s="9"/>
      <c r="S1197" s="4" t="s">
        <v>844</v>
      </c>
      <c r="T1197" s="10"/>
      <c r="U1197" s="10"/>
      <c r="V1197" s="10"/>
      <c r="W1197" s="10"/>
      <c r="X1197" s="10"/>
    </row>
    <row r="1198" spans="1:24" s="11" customFormat="1" x14ac:dyDescent="0.3">
      <c r="A1198" s="4" t="str">
        <f t="shared" si="218"/>
        <v>Anserma_202405</v>
      </c>
      <c r="B1198" s="32" t="s">
        <v>1663</v>
      </c>
      <c r="C1198" s="4" t="str">
        <f t="shared" si="219"/>
        <v>ANS_01_202405</v>
      </c>
      <c r="D1198" s="4" t="s">
        <v>1628</v>
      </c>
      <c r="E1198" s="5">
        <v>-118</v>
      </c>
      <c r="F1198" s="5">
        <v>-16.2</v>
      </c>
      <c r="G1198" s="4"/>
      <c r="H1198" s="4">
        <v>5.2249439999999998</v>
      </c>
      <c r="I1198" s="4">
        <v>-75.789805000000001</v>
      </c>
      <c r="J1198" s="4">
        <v>1700</v>
      </c>
      <c r="K1198" s="6">
        <f t="shared" si="220"/>
        <v>45414</v>
      </c>
      <c r="L1198" s="6">
        <f>K1198+29</f>
        <v>45443</v>
      </c>
      <c r="M1198" s="6">
        <f t="shared" si="221"/>
        <v>45428</v>
      </c>
      <c r="N1198" s="4">
        <f t="shared" si="222"/>
        <v>2024</v>
      </c>
      <c r="O1198" s="4">
        <f t="shared" si="223"/>
        <v>5</v>
      </c>
      <c r="P1198" s="7">
        <f t="shared" si="224"/>
        <v>29</v>
      </c>
      <c r="Q1198" s="12">
        <v>246.61374995419064</v>
      </c>
      <c r="R1198" s="9"/>
      <c r="S1198" s="4" t="s">
        <v>844</v>
      </c>
      <c r="T1198" s="10"/>
      <c r="U1198" s="10"/>
      <c r="V1198" s="10"/>
      <c r="W1198" s="10"/>
      <c r="X1198" s="10"/>
    </row>
    <row r="1199" spans="1:24" s="11" customFormat="1" x14ac:dyDescent="0.3">
      <c r="A1199" s="4" t="str">
        <f t="shared" si="218"/>
        <v>Anserma_202406</v>
      </c>
      <c r="B1199" s="32" t="s">
        <v>1664</v>
      </c>
      <c r="C1199" s="4" t="str">
        <f t="shared" si="219"/>
        <v>ANS_01_202406</v>
      </c>
      <c r="D1199" s="4" t="s">
        <v>1628</v>
      </c>
      <c r="E1199" s="5">
        <v>-115.4</v>
      </c>
      <c r="F1199" s="5">
        <v>-15.08</v>
      </c>
      <c r="G1199" s="4"/>
      <c r="H1199" s="4">
        <v>5.2249439999999998</v>
      </c>
      <c r="I1199" s="4">
        <v>-75.789805000000001</v>
      </c>
      <c r="J1199" s="4">
        <v>1700</v>
      </c>
      <c r="K1199" s="6">
        <f t="shared" si="220"/>
        <v>45444</v>
      </c>
      <c r="L1199" s="6">
        <f>K1199+29</f>
        <v>45473</v>
      </c>
      <c r="M1199" s="6">
        <f t="shared" si="221"/>
        <v>45458</v>
      </c>
      <c r="N1199" s="4">
        <f t="shared" si="222"/>
        <v>2024</v>
      </c>
      <c r="O1199" s="4">
        <f t="shared" si="223"/>
        <v>6</v>
      </c>
      <c r="P1199" s="7">
        <f t="shared" si="224"/>
        <v>29</v>
      </c>
      <c r="Q1199" s="30" t="s">
        <v>37</v>
      </c>
      <c r="R1199" s="9" t="s">
        <v>1665</v>
      </c>
      <c r="S1199" s="4" t="s">
        <v>844</v>
      </c>
      <c r="T1199" s="10"/>
      <c r="U1199" s="10"/>
      <c r="V1199" s="10"/>
      <c r="W1199" s="10"/>
      <c r="X1199" s="10"/>
    </row>
    <row r="1200" spans="1:24" s="11" customFormat="1" x14ac:dyDescent="0.3">
      <c r="A1200" s="4" t="str">
        <f t="shared" si="218"/>
        <v>Anserma_202407</v>
      </c>
      <c r="B1200" s="32" t="s">
        <v>1666</v>
      </c>
      <c r="C1200" s="4" t="str">
        <f t="shared" si="219"/>
        <v>ANS_01_202407</v>
      </c>
      <c r="D1200" s="4" t="s">
        <v>1628</v>
      </c>
      <c r="E1200" s="5">
        <v>-90.6</v>
      </c>
      <c r="F1200" s="5">
        <v>-12.8</v>
      </c>
      <c r="G1200" s="4"/>
      <c r="H1200" s="4">
        <v>5.2249439999999998</v>
      </c>
      <c r="I1200" s="4">
        <v>-75.789805000000001</v>
      </c>
      <c r="J1200" s="4">
        <v>1700</v>
      </c>
      <c r="K1200" s="6">
        <f t="shared" si="220"/>
        <v>45474</v>
      </c>
      <c r="L1200" s="6">
        <f>K1200+30</f>
        <v>45504</v>
      </c>
      <c r="M1200" s="6">
        <f t="shared" si="221"/>
        <v>45488</v>
      </c>
      <c r="N1200" s="4">
        <f t="shared" si="222"/>
        <v>2024</v>
      </c>
      <c r="O1200" s="4">
        <f t="shared" si="223"/>
        <v>7</v>
      </c>
      <c r="P1200" s="7">
        <f t="shared" si="224"/>
        <v>30</v>
      </c>
      <c r="Q1200" s="12">
        <v>201.20328608160597</v>
      </c>
      <c r="R1200" s="9" t="s">
        <v>1665</v>
      </c>
      <c r="S1200" s="4" t="s">
        <v>844</v>
      </c>
      <c r="T1200" s="10"/>
      <c r="U1200" s="10"/>
      <c r="V1200" s="10"/>
      <c r="W1200" s="10"/>
      <c r="X1200" s="10"/>
    </row>
    <row r="1201" spans="1:24" s="11" customFormat="1" x14ac:dyDescent="0.3">
      <c r="A1201" s="4" t="str">
        <f t="shared" si="218"/>
        <v>Anserma_202408</v>
      </c>
      <c r="B1201" s="32" t="s">
        <v>1667</v>
      </c>
      <c r="C1201" s="4" t="str">
        <f t="shared" si="219"/>
        <v>ANS_01_202408</v>
      </c>
      <c r="D1201" s="4" t="s">
        <v>1628</v>
      </c>
      <c r="E1201" s="5">
        <v>-50.5</v>
      </c>
      <c r="F1201" s="5">
        <v>-8.0399999999999991</v>
      </c>
      <c r="G1201" s="4"/>
      <c r="H1201" s="4">
        <v>5.2249439999999998</v>
      </c>
      <c r="I1201" s="4">
        <v>-75.789805000000001</v>
      </c>
      <c r="J1201" s="4">
        <v>1700</v>
      </c>
      <c r="K1201" s="6">
        <f t="shared" si="220"/>
        <v>45505</v>
      </c>
      <c r="L1201" s="6">
        <f>K1201+30</f>
        <v>45535</v>
      </c>
      <c r="M1201" s="6">
        <f t="shared" si="221"/>
        <v>45519</v>
      </c>
      <c r="N1201" s="4">
        <f t="shared" si="222"/>
        <v>2024</v>
      </c>
      <c r="O1201" s="4">
        <f t="shared" si="223"/>
        <v>8</v>
      </c>
      <c r="P1201" s="7">
        <f t="shared" si="224"/>
        <v>30</v>
      </c>
      <c r="Q1201" s="12">
        <v>241.02476978525715</v>
      </c>
      <c r="R1201" s="9" t="s">
        <v>1665</v>
      </c>
      <c r="S1201" s="4" t="s">
        <v>844</v>
      </c>
      <c r="T1201" s="10"/>
      <c r="U1201" s="10"/>
      <c r="V1201" s="10"/>
      <c r="W1201" s="10"/>
      <c r="X1201" s="10"/>
    </row>
    <row r="1202" spans="1:24" s="11" customFormat="1" x14ac:dyDescent="0.3">
      <c r="A1202" s="4" t="str">
        <f t="shared" si="218"/>
        <v>Anserma_202409</v>
      </c>
      <c r="B1202" s="32" t="s">
        <v>1668</v>
      </c>
      <c r="C1202" s="4" t="str">
        <f t="shared" si="219"/>
        <v>ANS_01_202409</v>
      </c>
      <c r="D1202" s="4" t="s">
        <v>1628</v>
      </c>
      <c r="E1202" s="5">
        <v>-51.5</v>
      </c>
      <c r="F1202" s="5">
        <v>-8.0399999999999991</v>
      </c>
      <c r="G1202" s="4"/>
      <c r="H1202" s="4">
        <v>5.2249439999999998</v>
      </c>
      <c r="I1202" s="4">
        <v>-75.789805000000001</v>
      </c>
      <c r="J1202" s="4">
        <v>1700</v>
      </c>
      <c r="K1202" s="6">
        <f t="shared" si="220"/>
        <v>45536</v>
      </c>
      <c r="L1202" s="6">
        <f>K1202+29</f>
        <v>45565</v>
      </c>
      <c r="M1202" s="6">
        <f t="shared" si="221"/>
        <v>45550</v>
      </c>
      <c r="N1202" s="4">
        <f t="shared" si="222"/>
        <v>2024</v>
      </c>
      <c r="O1202" s="4">
        <f t="shared" si="223"/>
        <v>9</v>
      </c>
      <c r="P1202" s="7">
        <f t="shared" si="224"/>
        <v>29</v>
      </c>
      <c r="Q1202" s="12">
        <v>94.314040350752791</v>
      </c>
      <c r="R1202" s="9" t="s">
        <v>1665</v>
      </c>
      <c r="S1202" s="4" t="s">
        <v>844</v>
      </c>
      <c r="T1202" s="10"/>
      <c r="U1202" s="10"/>
      <c r="V1202" s="10"/>
      <c r="W1202" s="10"/>
      <c r="X1202" s="10"/>
    </row>
    <row r="1203" spans="1:24" s="11" customFormat="1" x14ac:dyDescent="0.3">
      <c r="A1203" s="4" t="str">
        <f t="shared" si="218"/>
        <v>Anserma_2024010</v>
      </c>
      <c r="B1203" s="32" t="s">
        <v>1669</v>
      </c>
      <c r="C1203" s="4" t="str">
        <f t="shared" si="219"/>
        <v>ANS_01_2024010</v>
      </c>
      <c r="D1203" s="4" t="s">
        <v>1628</v>
      </c>
      <c r="E1203" s="5">
        <v>-70.400000000000006</v>
      </c>
      <c r="F1203" s="5">
        <v>-10.25</v>
      </c>
      <c r="G1203" s="4"/>
      <c r="H1203" s="4">
        <v>5.2249439999999998</v>
      </c>
      <c r="I1203" s="4">
        <v>-75.789805000000001</v>
      </c>
      <c r="J1203" s="4">
        <v>1700</v>
      </c>
      <c r="K1203" s="6">
        <f t="shared" si="220"/>
        <v>45566</v>
      </c>
      <c r="L1203" s="6">
        <f>K1203+30</f>
        <v>45596</v>
      </c>
      <c r="M1203" s="6">
        <f t="shared" si="221"/>
        <v>45580</v>
      </c>
      <c r="N1203" s="4">
        <f t="shared" si="222"/>
        <v>2024</v>
      </c>
      <c r="O1203" s="4">
        <f t="shared" si="223"/>
        <v>10</v>
      </c>
      <c r="P1203" s="7">
        <f t="shared" si="224"/>
        <v>30</v>
      </c>
      <c r="Q1203" s="12">
        <v>192.12119330708902</v>
      </c>
      <c r="R1203" s="9" t="s">
        <v>1665</v>
      </c>
      <c r="S1203" s="4" t="s">
        <v>844</v>
      </c>
      <c r="T1203" s="10"/>
      <c r="U1203" s="10"/>
      <c r="V1203" s="10"/>
      <c r="W1203" s="10"/>
      <c r="X1203" s="10"/>
    </row>
    <row r="1204" spans="1:24" s="11" customFormat="1" x14ac:dyDescent="0.3">
      <c r="A1204" s="4" t="str">
        <f t="shared" si="218"/>
        <v>Anserma_2024011</v>
      </c>
      <c r="B1204" s="32" t="s">
        <v>1670</v>
      </c>
      <c r="C1204" s="4" t="str">
        <f t="shared" si="219"/>
        <v>ANS_01_2024011</v>
      </c>
      <c r="D1204" s="4" t="s">
        <v>1628</v>
      </c>
      <c r="E1204" s="5">
        <v>-72.400000000000006</v>
      </c>
      <c r="F1204" s="5">
        <v>-10.48</v>
      </c>
      <c r="G1204" s="4"/>
      <c r="H1204" s="4">
        <v>5.2249439999999998</v>
      </c>
      <c r="I1204" s="4">
        <v>-75.789805000000001</v>
      </c>
      <c r="J1204" s="4">
        <v>1700</v>
      </c>
      <c r="K1204" s="6">
        <f t="shared" si="220"/>
        <v>45597</v>
      </c>
      <c r="L1204" s="6">
        <f>K1204+29</f>
        <v>45626</v>
      </c>
      <c r="M1204" s="6">
        <f t="shared" si="221"/>
        <v>45611</v>
      </c>
      <c r="N1204" s="4">
        <f t="shared" si="222"/>
        <v>2024</v>
      </c>
      <c r="O1204" s="4">
        <f t="shared" si="223"/>
        <v>11</v>
      </c>
      <c r="P1204" s="7">
        <f t="shared" si="224"/>
        <v>29</v>
      </c>
      <c r="Q1204" s="12">
        <v>181.64185549033871</v>
      </c>
      <c r="R1204" s="9" t="s">
        <v>1665</v>
      </c>
      <c r="S1204" s="4" t="s">
        <v>844</v>
      </c>
      <c r="T1204" s="10"/>
      <c r="U1204" s="10"/>
      <c r="V1204" s="10"/>
      <c r="W1204" s="10"/>
      <c r="X1204" s="10"/>
    </row>
    <row r="1205" spans="1:24" s="11" customFormat="1" x14ac:dyDescent="0.3">
      <c r="A1205" s="4" t="str">
        <f t="shared" si="218"/>
        <v>Anserma_2024012</v>
      </c>
      <c r="B1205" s="32" t="s">
        <v>1671</v>
      </c>
      <c r="C1205" s="4" t="str">
        <f t="shared" si="219"/>
        <v>ANS_01_2024012</v>
      </c>
      <c r="D1205" s="4" t="s">
        <v>1628</v>
      </c>
      <c r="E1205" s="5">
        <v>-49.3</v>
      </c>
      <c r="F1205" s="5">
        <v>-7.57</v>
      </c>
      <c r="G1205" s="4"/>
      <c r="H1205" s="4">
        <v>5.2249439999999998</v>
      </c>
      <c r="I1205" s="4">
        <v>-75.789805000000001</v>
      </c>
      <c r="J1205" s="4">
        <v>1700</v>
      </c>
      <c r="K1205" s="6">
        <f t="shared" si="220"/>
        <v>45627</v>
      </c>
      <c r="L1205" s="6">
        <f>K1205+30</f>
        <v>45657</v>
      </c>
      <c r="M1205" s="6">
        <f t="shared" si="221"/>
        <v>45641</v>
      </c>
      <c r="N1205" s="4">
        <f t="shared" si="222"/>
        <v>2024</v>
      </c>
      <c r="O1205" s="4">
        <f t="shared" si="223"/>
        <v>12</v>
      </c>
      <c r="P1205" s="7">
        <f t="shared" si="224"/>
        <v>30</v>
      </c>
      <c r="Q1205" s="12">
        <v>118.76582858983686</v>
      </c>
      <c r="R1205" s="9" t="s">
        <v>1665</v>
      </c>
      <c r="S1205" s="4" t="s">
        <v>844</v>
      </c>
      <c r="T1205" s="10"/>
      <c r="U1205" s="10"/>
      <c r="V1205" s="10"/>
      <c r="W1205" s="10"/>
      <c r="X1205" s="10"/>
    </row>
    <row r="1206" spans="1:24" s="11" customFormat="1" x14ac:dyDescent="0.3">
      <c r="A1206" s="4" t="str">
        <f t="shared" si="218"/>
        <v>Anserma_202503</v>
      </c>
      <c r="B1206" s="32" t="s">
        <v>1672</v>
      </c>
      <c r="C1206" s="4" t="str">
        <f t="shared" si="219"/>
        <v>ANS_01_202503</v>
      </c>
      <c r="D1206" s="4" t="s">
        <v>1628</v>
      </c>
      <c r="E1206" s="5">
        <v>-41.8</v>
      </c>
      <c r="F1206" s="5">
        <v>-7</v>
      </c>
      <c r="G1206" s="4"/>
      <c r="H1206" s="4">
        <v>5.2249439999999998</v>
      </c>
      <c r="I1206" s="4">
        <v>-75.789805000000001</v>
      </c>
      <c r="J1206" s="4">
        <v>1700</v>
      </c>
      <c r="K1206" s="6">
        <v>45719</v>
      </c>
      <c r="L1206" s="6">
        <f>K1206+28</f>
        <v>45747</v>
      </c>
      <c r="M1206" s="6">
        <f t="shared" si="221"/>
        <v>45733</v>
      </c>
      <c r="N1206" s="4">
        <f t="shared" si="222"/>
        <v>2025</v>
      </c>
      <c r="O1206" s="4">
        <f t="shared" si="223"/>
        <v>3</v>
      </c>
      <c r="P1206" s="7">
        <f t="shared" si="224"/>
        <v>28</v>
      </c>
      <c r="Q1206" s="12"/>
      <c r="R1206" s="9" t="s">
        <v>1665</v>
      </c>
      <c r="S1206" s="4" t="s">
        <v>844</v>
      </c>
      <c r="T1206" s="10"/>
      <c r="U1206" s="10"/>
      <c r="V1206" s="10"/>
      <c r="W1206" s="10"/>
      <c r="X1206" s="10"/>
    </row>
    <row r="1207" spans="1:24" s="11" customFormat="1" x14ac:dyDescent="0.3">
      <c r="A1207" s="4" t="str">
        <f t="shared" si="218"/>
        <v>Anserma_202504</v>
      </c>
      <c r="B1207" s="32" t="s">
        <v>1673</v>
      </c>
      <c r="C1207" s="4" t="str">
        <f t="shared" si="219"/>
        <v>ANS_01_202504</v>
      </c>
      <c r="D1207" s="4" t="s">
        <v>1628</v>
      </c>
      <c r="E1207" s="5">
        <v>-84.9</v>
      </c>
      <c r="F1207" s="5">
        <v>-11.83</v>
      </c>
      <c r="G1207" s="4"/>
      <c r="H1207" s="4">
        <v>5.2249439999999998</v>
      </c>
      <c r="I1207" s="4">
        <v>-75.789805000000001</v>
      </c>
      <c r="J1207" s="4">
        <v>1700</v>
      </c>
      <c r="K1207" s="6">
        <f t="shared" si="220"/>
        <v>45748</v>
      </c>
      <c r="L1207" s="6">
        <f>K1207+29</f>
        <v>45777</v>
      </c>
      <c r="M1207" s="6">
        <f t="shared" si="221"/>
        <v>45762</v>
      </c>
      <c r="N1207" s="4">
        <f t="shared" si="222"/>
        <v>2025</v>
      </c>
      <c r="O1207" s="4">
        <f t="shared" si="223"/>
        <v>4</v>
      </c>
      <c r="P1207" s="7">
        <f t="shared" si="224"/>
        <v>29</v>
      </c>
      <c r="Q1207" s="12"/>
      <c r="R1207" s="9" t="s">
        <v>1665</v>
      </c>
      <c r="S1207" s="4" t="s">
        <v>844</v>
      </c>
      <c r="T1207" s="10"/>
      <c r="U1207" s="10"/>
      <c r="V1207" s="10"/>
      <c r="W1207" s="10"/>
      <c r="X1207" s="10"/>
    </row>
    <row r="1208" spans="1:24" s="11" customFormat="1" x14ac:dyDescent="0.3">
      <c r="A1208" s="4" t="str">
        <f t="shared" si="218"/>
        <v>Anserma_202505</v>
      </c>
      <c r="B1208" s="32" t="s">
        <v>1674</v>
      </c>
      <c r="C1208" s="4" t="str">
        <f t="shared" si="219"/>
        <v>ANS_01_202505</v>
      </c>
      <c r="D1208" s="4" t="s">
        <v>1628</v>
      </c>
      <c r="E1208" s="5">
        <v>-147</v>
      </c>
      <c r="F1208" s="5">
        <v>-19.850000000000001</v>
      </c>
      <c r="G1208" s="4"/>
      <c r="H1208" s="4">
        <v>5.2249439999999998</v>
      </c>
      <c r="I1208" s="4">
        <v>-75.789805000000001</v>
      </c>
      <c r="J1208" s="4">
        <v>1700</v>
      </c>
      <c r="K1208" s="6">
        <f t="shared" si="220"/>
        <v>45778</v>
      </c>
      <c r="L1208" s="6">
        <f>K1208+30</f>
        <v>45808</v>
      </c>
      <c r="M1208" s="6">
        <f t="shared" si="221"/>
        <v>45792</v>
      </c>
      <c r="N1208" s="4">
        <f t="shared" si="222"/>
        <v>2025</v>
      </c>
      <c r="O1208" s="4">
        <f t="shared" si="223"/>
        <v>5</v>
      </c>
      <c r="P1208" s="7">
        <f t="shared" si="224"/>
        <v>30</v>
      </c>
      <c r="Q1208" s="12"/>
      <c r="R1208" s="9" t="s">
        <v>1665</v>
      </c>
      <c r="S1208" s="4" t="s">
        <v>844</v>
      </c>
      <c r="T1208" s="10"/>
      <c r="U1208" s="10"/>
      <c r="V1208" s="10"/>
      <c r="W1208" s="10"/>
      <c r="X1208" s="10"/>
    </row>
    <row r="1209" spans="1:24" s="11" customFormat="1" x14ac:dyDescent="0.3">
      <c r="A1209" s="4" t="str">
        <f t="shared" si="218"/>
        <v>Anserma_202506</v>
      </c>
      <c r="B1209" s="32" t="s">
        <v>1675</v>
      </c>
      <c r="C1209" s="4" t="str">
        <f t="shared" si="219"/>
        <v>ANS_01_202506</v>
      </c>
      <c r="D1209" s="4" t="s">
        <v>1628</v>
      </c>
      <c r="E1209" s="5">
        <v>-133.6</v>
      </c>
      <c r="F1209" s="5">
        <v>-18.059999999999999</v>
      </c>
      <c r="G1209" s="4"/>
      <c r="H1209" s="4">
        <v>5.2249439999999998</v>
      </c>
      <c r="I1209" s="4">
        <v>-75.789805000000001</v>
      </c>
      <c r="J1209" s="4">
        <v>1700</v>
      </c>
      <c r="K1209" s="6">
        <f t="shared" si="220"/>
        <v>45809</v>
      </c>
      <c r="L1209" s="6">
        <f>K1209+30</f>
        <v>45839</v>
      </c>
      <c r="M1209" s="6">
        <f t="shared" si="221"/>
        <v>45823</v>
      </c>
      <c r="N1209" s="4">
        <f t="shared" si="222"/>
        <v>2025</v>
      </c>
      <c r="O1209" s="4">
        <f t="shared" si="223"/>
        <v>6</v>
      </c>
      <c r="P1209" s="7">
        <f t="shared" si="224"/>
        <v>30</v>
      </c>
      <c r="Q1209" s="12"/>
      <c r="R1209" s="9" t="s">
        <v>1665</v>
      </c>
      <c r="S1209" s="4" t="s">
        <v>844</v>
      </c>
      <c r="T1209" s="10"/>
      <c r="U1209" s="10"/>
      <c r="V1209" s="10"/>
      <c r="W1209" s="10"/>
      <c r="X1209" s="10"/>
    </row>
    <row r="1210" spans="1:24" s="11" customFormat="1" x14ac:dyDescent="0.3">
      <c r="A1210" s="4" t="str">
        <f t="shared" si="218"/>
        <v>Anserma_202507</v>
      </c>
      <c r="B1210" s="32" t="s">
        <v>1676</v>
      </c>
      <c r="C1210" s="4" t="str">
        <f t="shared" si="219"/>
        <v>ANS_01_202507</v>
      </c>
      <c r="D1210" s="4" t="s">
        <v>1628</v>
      </c>
      <c r="E1210" s="5">
        <v>-67</v>
      </c>
      <c r="F1210" s="5">
        <v>-9.59</v>
      </c>
      <c r="G1210" s="4"/>
      <c r="H1210" s="4">
        <v>5.2249439999999998</v>
      </c>
      <c r="I1210" s="4">
        <v>-75.789805000000001</v>
      </c>
      <c r="J1210" s="4">
        <v>1700</v>
      </c>
      <c r="K1210" s="6">
        <f t="shared" si="220"/>
        <v>45840</v>
      </c>
      <c r="L1210" s="6">
        <f>K1210+29</f>
        <v>45869</v>
      </c>
      <c r="M1210" s="6">
        <f t="shared" si="221"/>
        <v>45854</v>
      </c>
      <c r="N1210" s="4">
        <f t="shared" si="222"/>
        <v>2025</v>
      </c>
      <c r="O1210" s="4">
        <f t="shared" si="223"/>
        <v>7</v>
      </c>
      <c r="P1210" s="7">
        <f t="shared" si="224"/>
        <v>29</v>
      </c>
      <c r="Q1210" s="12"/>
      <c r="R1210" s="9" t="s">
        <v>1665</v>
      </c>
      <c r="S1210" s="4" t="s">
        <v>844</v>
      </c>
      <c r="T1210" s="10"/>
      <c r="U1210" s="10"/>
      <c r="V1210" s="10"/>
      <c r="W1210" s="10"/>
      <c r="X1210" s="10"/>
    </row>
    <row r="1211" spans="1:24" s="11" customFormat="1" x14ac:dyDescent="0.3">
      <c r="A1211" s="4" t="str">
        <f t="shared" si="218"/>
        <v>Anserma_202508</v>
      </c>
      <c r="B1211" s="32" t="s">
        <v>1677</v>
      </c>
      <c r="C1211" s="4" t="str">
        <f t="shared" si="219"/>
        <v>ANS_01_202508</v>
      </c>
      <c r="D1211" s="4" t="s">
        <v>1628</v>
      </c>
      <c r="E1211" s="5">
        <v>-67.2</v>
      </c>
      <c r="F1211" s="5">
        <v>-9.9</v>
      </c>
      <c r="G1211" s="4"/>
      <c r="H1211" s="4">
        <v>5.2249439999999998</v>
      </c>
      <c r="I1211" s="4">
        <v>-75.789805000000001</v>
      </c>
      <c r="J1211" s="4">
        <v>1700</v>
      </c>
      <c r="K1211" s="6">
        <f t="shared" si="220"/>
        <v>45870</v>
      </c>
      <c r="L1211" s="6">
        <f>K1211+30</f>
        <v>45900</v>
      </c>
      <c r="M1211" s="6">
        <f t="shared" si="221"/>
        <v>45884</v>
      </c>
      <c r="N1211" s="4">
        <f t="shared" si="222"/>
        <v>2025</v>
      </c>
      <c r="O1211" s="4">
        <f t="shared" si="223"/>
        <v>8</v>
      </c>
      <c r="P1211" s="7">
        <f t="shared" si="224"/>
        <v>30</v>
      </c>
      <c r="Q1211" s="12"/>
      <c r="R1211" s="9" t="s">
        <v>1665</v>
      </c>
      <c r="S1211" s="4" t="s">
        <v>844</v>
      </c>
      <c r="T1211" s="10"/>
      <c r="U1211" s="10"/>
      <c r="V1211" s="10"/>
      <c r="W1211" s="10"/>
      <c r="X1211" s="10"/>
    </row>
    <row r="1212" spans="1:24" s="11" customFormat="1" x14ac:dyDescent="0.3">
      <c r="A1212" s="4" t="str">
        <f t="shared" si="218"/>
        <v>Anserma_202509</v>
      </c>
      <c r="B1212" s="32" t="s">
        <v>1678</v>
      </c>
      <c r="C1212" s="4" t="str">
        <f t="shared" si="219"/>
        <v>ANS_01_202509</v>
      </c>
      <c r="D1212" s="4" t="s">
        <v>1628</v>
      </c>
      <c r="E1212" s="5">
        <v>-64.900000000000006</v>
      </c>
      <c r="F1212" s="5">
        <v>-10.07</v>
      </c>
      <c r="G1212" s="4"/>
      <c r="H1212" s="4">
        <v>5.2249439999999998</v>
      </c>
      <c r="I1212" s="4">
        <v>-75.789805000000001</v>
      </c>
      <c r="J1212" s="4">
        <v>1700</v>
      </c>
      <c r="K1212" s="6">
        <f t="shared" si="220"/>
        <v>45901</v>
      </c>
      <c r="L1212" s="6">
        <f>K1212+29</f>
        <v>45930</v>
      </c>
      <c r="M1212" s="6">
        <f t="shared" si="221"/>
        <v>45915</v>
      </c>
      <c r="N1212" s="4">
        <f t="shared" si="222"/>
        <v>2025</v>
      </c>
      <c r="O1212" s="4">
        <f t="shared" si="223"/>
        <v>9</v>
      </c>
      <c r="P1212" s="7">
        <f t="shared" si="224"/>
        <v>29</v>
      </c>
      <c r="Q1212" s="12"/>
      <c r="R1212" s="9" t="s">
        <v>1665</v>
      </c>
      <c r="S1212" s="4" t="s">
        <v>844</v>
      </c>
      <c r="T1212" s="10"/>
      <c r="U1212" s="10"/>
      <c r="V1212" s="10"/>
      <c r="W1212" s="10"/>
      <c r="X1212" s="10"/>
    </row>
    <row r="1213" spans="1:24" s="11" customFormat="1" x14ac:dyDescent="0.3">
      <c r="A1213" s="4"/>
      <c r="B1213" s="32"/>
      <c r="C1213" s="4"/>
      <c r="D1213" s="4"/>
      <c r="E1213" s="32"/>
      <c r="F1213" s="5"/>
      <c r="G1213" s="4"/>
      <c r="H1213" s="4"/>
      <c r="I1213" s="4"/>
      <c r="J1213" s="4"/>
      <c r="K1213" s="6"/>
      <c r="L1213" s="6"/>
      <c r="M1213" s="6"/>
      <c r="N1213" s="4"/>
      <c r="O1213" s="4"/>
      <c r="P1213" s="7"/>
      <c r="Q1213" s="12"/>
      <c r="R1213" s="9"/>
      <c r="S1213" s="4"/>
      <c r="T1213" s="10"/>
      <c r="U1213" s="10"/>
      <c r="V1213" s="10"/>
      <c r="W1213" s="10"/>
      <c r="X1213" s="10"/>
    </row>
    <row r="1214" spans="1:24" s="11" customFormat="1" x14ac:dyDescent="0.3">
      <c r="A1214" s="4" t="str">
        <f t="shared" ref="A1214:A1219" si="225">D1214&amp;"_"&amp;YEAR(M1214)&amp;"0"&amp;MONTH(M1214)</f>
        <v>Viterbo_202103</v>
      </c>
      <c r="B1214" s="32"/>
      <c r="C1214" s="4" t="str">
        <f>"VIT_01_"&amp;YEAR(M1214)&amp;"0"&amp;MONTH(M1214)</f>
        <v>VIT_01_202103</v>
      </c>
      <c r="D1214" s="4" t="s">
        <v>1679</v>
      </c>
      <c r="E1214" s="32">
        <v>-43.8</v>
      </c>
      <c r="F1214" s="32">
        <v>-2.4900000000000002</v>
      </c>
      <c r="G1214" s="4"/>
      <c r="H1214" s="4">
        <v>5.0648333299999999</v>
      </c>
      <c r="I1214" s="4">
        <v>-75.869769000000005</v>
      </c>
      <c r="J1214" s="32">
        <v>1790</v>
      </c>
      <c r="K1214" s="6">
        <v>44256</v>
      </c>
      <c r="L1214" s="6">
        <v>44287</v>
      </c>
      <c r="M1214" s="6">
        <f t="shared" ref="M1214:M1238" si="226">K1214+14</f>
        <v>44270</v>
      </c>
      <c r="N1214" s="4">
        <f>YEAR(M1214)</f>
        <v>2021</v>
      </c>
      <c r="O1214" s="4">
        <f>(MONTH(M1214))</f>
        <v>3</v>
      </c>
      <c r="P1214" s="7">
        <f>L1214-K1214</f>
        <v>31</v>
      </c>
      <c r="Q1214" s="12"/>
      <c r="R1214" s="40" t="s">
        <v>1680</v>
      </c>
      <c r="S1214" s="4" t="s">
        <v>844</v>
      </c>
      <c r="T1214" s="10"/>
      <c r="U1214" s="10"/>
      <c r="V1214" s="10"/>
      <c r="W1214" s="10"/>
      <c r="X1214" s="10"/>
    </row>
    <row r="1215" spans="1:24" s="11" customFormat="1" x14ac:dyDescent="0.3">
      <c r="A1215" s="4" t="str">
        <f t="shared" si="225"/>
        <v>Viterbo_202104</v>
      </c>
      <c r="B1215" s="32"/>
      <c r="C1215" s="4" t="str">
        <f>"VIT_01_"&amp;YEAR(M1215)&amp;"0"&amp;MONTH(M1215)</f>
        <v>VIT_01_202104</v>
      </c>
      <c r="D1215" s="4" t="s">
        <v>1679</v>
      </c>
      <c r="E1215" s="32">
        <v>-51.4</v>
      </c>
      <c r="F1215" s="32">
        <v>-3.1</v>
      </c>
      <c r="G1215" s="4"/>
      <c r="H1215" s="4">
        <v>5.0648333299999999</v>
      </c>
      <c r="I1215" s="4">
        <v>-75.869769000000005</v>
      </c>
      <c r="J1215" s="32">
        <v>1790</v>
      </c>
      <c r="K1215" s="6">
        <f>L1214+1</f>
        <v>44288</v>
      </c>
      <c r="L1215" s="6">
        <f>K1215+28</f>
        <v>44316</v>
      </c>
      <c r="M1215" s="6">
        <f t="shared" si="226"/>
        <v>44302</v>
      </c>
      <c r="N1215" s="4">
        <f t="shared" ref="N1215:N1224" si="227">YEAR(M1215)</f>
        <v>2021</v>
      </c>
      <c r="O1215" s="4">
        <f t="shared" ref="O1215:O1224" si="228">(MONTH(M1215))</f>
        <v>4</v>
      </c>
      <c r="P1215" s="7">
        <f t="shared" ref="P1215:P1224" si="229">L1215-K1215</f>
        <v>28</v>
      </c>
      <c r="Q1215" s="12"/>
      <c r="R1215" s="9"/>
      <c r="S1215" s="4" t="s">
        <v>844</v>
      </c>
      <c r="T1215" s="10"/>
      <c r="U1215" s="10"/>
      <c r="V1215" s="10"/>
      <c r="W1215" s="10"/>
      <c r="X1215" s="10"/>
    </row>
    <row r="1216" spans="1:24" s="11" customFormat="1" x14ac:dyDescent="0.3">
      <c r="A1216" s="4" t="str">
        <f t="shared" si="225"/>
        <v>Viterbo_202105</v>
      </c>
      <c r="B1216" s="32"/>
      <c r="C1216" s="4" t="s">
        <v>1681</v>
      </c>
      <c r="D1216" s="4" t="s">
        <v>1679</v>
      </c>
      <c r="E1216" s="32">
        <v>-106.1</v>
      </c>
      <c r="F1216" s="32">
        <v>-12.55</v>
      </c>
      <c r="G1216" s="4"/>
      <c r="H1216" s="4">
        <v>5.0648333299999999</v>
      </c>
      <c r="I1216" s="4">
        <v>-75.869769000000005</v>
      </c>
      <c r="J1216" s="32">
        <v>1790</v>
      </c>
      <c r="K1216" s="6">
        <f t="shared" ref="K1216:K1224" si="230">L1215+1</f>
        <v>44317</v>
      </c>
      <c r="L1216" s="6">
        <f>K1216+61</f>
        <v>44378</v>
      </c>
      <c r="M1216" s="6">
        <f t="shared" si="226"/>
        <v>44331</v>
      </c>
      <c r="N1216" s="4">
        <f t="shared" si="227"/>
        <v>2021</v>
      </c>
      <c r="O1216" s="4">
        <f t="shared" si="228"/>
        <v>5</v>
      </c>
      <c r="P1216" s="7">
        <f t="shared" si="229"/>
        <v>61</v>
      </c>
      <c r="Q1216" s="12"/>
      <c r="R1216" s="9"/>
      <c r="S1216" s="4" t="s">
        <v>844</v>
      </c>
      <c r="T1216" s="10"/>
      <c r="U1216" s="10"/>
      <c r="V1216" s="10"/>
      <c r="W1216" s="10"/>
      <c r="X1216" s="10"/>
    </row>
    <row r="1217" spans="1:24" s="11" customFormat="1" x14ac:dyDescent="0.3">
      <c r="A1217" s="4" t="str">
        <f t="shared" si="225"/>
        <v>Viterbo_202107</v>
      </c>
      <c r="B1217" s="32"/>
      <c r="C1217" s="4" t="str">
        <f>"VIT_01_"&amp;YEAR(M1217)&amp;"0"&amp;MONTH(M1217)</f>
        <v>VIT_01_202107</v>
      </c>
      <c r="D1217" s="4" t="s">
        <v>1679</v>
      </c>
      <c r="E1217" s="32">
        <v>-63.7</v>
      </c>
      <c r="F1217" s="32">
        <v>-7.48</v>
      </c>
      <c r="G1217" s="4"/>
      <c r="H1217" s="4">
        <v>5.0648333299999999</v>
      </c>
      <c r="I1217" s="4">
        <v>-75.869769000000005</v>
      </c>
      <c r="J1217" s="32">
        <v>1790</v>
      </c>
      <c r="K1217" s="6">
        <f t="shared" si="230"/>
        <v>44379</v>
      </c>
      <c r="L1217" s="6">
        <f>K1217+31</f>
        <v>44410</v>
      </c>
      <c r="M1217" s="6">
        <f t="shared" si="226"/>
        <v>44393</v>
      </c>
      <c r="N1217" s="4">
        <f t="shared" si="227"/>
        <v>2021</v>
      </c>
      <c r="O1217" s="4">
        <f t="shared" si="228"/>
        <v>7</v>
      </c>
      <c r="P1217" s="7">
        <f t="shared" si="229"/>
        <v>31</v>
      </c>
      <c r="Q1217" s="12"/>
      <c r="R1217" s="9"/>
      <c r="S1217" s="4" t="s">
        <v>844</v>
      </c>
      <c r="T1217" s="10"/>
      <c r="U1217" s="10"/>
      <c r="V1217" s="10"/>
      <c r="W1217" s="10"/>
      <c r="X1217" s="10"/>
    </row>
    <row r="1218" spans="1:24" s="11" customFormat="1" x14ac:dyDescent="0.3">
      <c r="A1218" s="4" t="str">
        <f t="shared" si="225"/>
        <v>Viterbo_202108</v>
      </c>
      <c r="B1218" s="32"/>
      <c r="C1218" s="4" t="str">
        <f>"VIT_01_"&amp;YEAR(M1218)&amp;"0"&amp;MONTH(M1218)</f>
        <v>VIT_01_202108</v>
      </c>
      <c r="D1218" s="4" t="s">
        <v>1679</v>
      </c>
      <c r="E1218" s="32">
        <v>-87.9</v>
      </c>
      <c r="F1218" s="32">
        <v>-11.51</v>
      </c>
      <c r="G1218" s="4"/>
      <c r="H1218" s="4">
        <v>5.0648333299999999</v>
      </c>
      <c r="I1218" s="4">
        <v>-75.869769000000005</v>
      </c>
      <c r="J1218" s="32">
        <v>1790</v>
      </c>
      <c r="K1218" s="6">
        <f t="shared" si="230"/>
        <v>44411</v>
      </c>
      <c r="L1218" s="6">
        <f>K1218+29</f>
        <v>44440</v>
      </c>
      <c r="M1218" s="6">
        <f t="shared" si="226"/>
        <v>44425</v>
      </c>
      <c r="N1218" s="4">
        <f t="shared" si="227"/>
        <v>2021</v>
      </c>
      <c r="O1218" s="4">
        <f t="shared" si="228"/>
        <v>8</v>
      </c>
      <c r="P1218" s="7">
        <f t="shared" si="229"/>
        <v>29</v>
      </c>
      <c r="Q1218" s="12"/>
      <c r="R1218" s="9"/>
      <c r="S1218" s="4" t="s">
        <v>844</v>
      </c>
      <c r="T1218" s="10"/>
      <c r="U1218" s="10"/>
      <c r="V1218" s="10"/>
      <c r="W1218" s="10"/>
      <c r="X1218" s="10"/>
    </row>
    <row r="1219" spans="1:24" s="11" customFormat="1" x14ac:dyDescent="0.3">
      <c r="A1219" s="4" t="str">
        <f t="shared" si="225"/>
        <v>Viterbo_202109</v>
      </c>
      <c r="B1219" s="32"/>
      <c r="C1219" s="4" t="str">
        <f>"VIT_01_"&amp;YEAR(M1219)&amp;"0"&amp;MONTH(M1219)</f>
        <v>VIT_01_202109</v>
      </c>
      <c r="D1219" s="4" t="s">
        <v>1679</v>
      </c>
      <c r="E1219" s="32">
        <v>-52.6</v>
      </c>
      <c r="F1219" s="32">
        <v>-5.71</v>
      </c>
      <c r="G1219" s="4"/>
      <c r="H1219" s="4">
        <v>5.0648333299999999</v>
      </c>
      <c r="I1219" s="4">
        <v>-75.869769000000005</v>
      </c>
      <c r="J1219" s="32">
        <v>1790</v>
      </c>
      <c r="K1219" s="6">
        <f t="shared" si="230"/>
        <v>44441</v>
      </c>
      <c r="L1219" s="6">
        <f>K1219+29</f>
        <v>44470</v>
      </c>
      <c r="M1219" s="6">
        <f t="shared" si="226"/>
        <v>44455</v>
      </c>
      <c r="N1219" s="4">
        <f t="shared" si="227"/>
        <v>2021</v>
      </c>
      <c r="O1219" s="4">
        <f t="shared" si="228"/>
        <v>9</v>
      </c>
      <c r="P1219" s="7">
        <f t="shared" si="229"/>
        <v>29</v>
      </c>
      <c r="Q1219" s="12"/>
      <c r="R1219" s="9"/>
      <c r="S1219" s="4" t="s">
        <v>844</v>
      </c>
      <c r="T1219" s="10"/>
      <c r="U1219" s="10"/>
      <c r="V1219" s="10"/>
      <c r="W1219" s="10"/>
      <c r="X1219" s="10"/>
    </row>
    <row r="1220" spans="1:24" s="11" customFormat="1" x14ac:dyDescent="0.3">
      <c r="A1220" s="4" t="str">
        <f>D1220&amp;"_"&amp;YEAR(M1220)&amp;MONTH(M1220)</f>
        <v>Viterbo_202110</v>
      </c>
      <c r="B1220" s="32"/>
      <c r="C1220" s="4" t="str">
        <f>"VIT_01_"&amp;YEAR(M1220)&amp;""&amp;MONTH(M1220)</f>
        <v>VIT_01_202110</v>
      </c>
      <c r="D1220" s="4" t="s">
        <v>1679</v>
      </c>
      <c r="E1220" s="32">
        <v>-63</v>
      </c>
      <c r="F1220" s="32">
        <v>-6.45</v>
      </c>
      <c r="G1220" s="4"/>
      <c r="H1220" s="4">
        <v>5.0648333299999999</v>
      </c>
      <c r="I1220" s="4">
        <v>-75.869769000000005</v>
      </c>
      <c r="J1220" s="32">
        <v>1790</v>
      </c>
      <c r="K1220" s="6">
        <f t="shared" si="230"/>
        <v>44471</v>
      </c>
      <c r="L1220" s="6">
        <f>K1220+31</f>
        <v>44502</v>
      </c>
      <c r="M1220" s="6">
        <f t="shared" si="226"/>
        <v>44485</v>
      </c>
      <c r="N1220" s="4">
        <f t="shared" si="227"/>
        <v>2021</v>
      </c>
      <c r="O1220" s="4">
        <f t="shared" si="228"/>
        <v>10</v>
      </c>
      <c r="P1220" s="7">
        <f t="shared" si="229"/>
        <v>31</v>
      </c>
      <c r="Q1220" s="12"/>
      <c r="R1220" s="9"/>
      <c r="S1220" s="4" t="s">
        <v>844</v>
      </c>
      <c r="T1220" s="10"/>
      <c r="U1220" s="10"/>
      <c r="V1220" s="10"/>
      <c r="W1220" s="10"/>
      <c r="X1220" s="10"/>
    </row>
    <row r="1221" spans="1:24" s="11" customFormat="1" x14ac:dyDescent="0.3">
      <c r="A1221" s="4" t="str">
        <f>D1221&amp;"_"&amp;YEAR(M1221)&amp;MONTH(M1221)</f>
        <v>Viterbo_202111</v>
      </c>
      <c r="B1221" s="32"/>
      <c r="C1221" s="4" t="str">
        <f>"VIT_01_"&amp;YEAR(M1221)&amp;""&amp;MONTH(M1221)</f>
        <v>VIT_01_202111</v>
      </c>
      <c r="D1221" s="4" t="s">
        <v>1679</v>
      </c>
      <c r="E1221" s="32">
        <v>-76</v>
      </c>
      <c r="F1221" s="32">
        <v>-10.24</v>
      </c>
      <c r="G1221" s="4"/>
      <c r="H1221" s="4">
        <v>5.0648333299999999</v>
      </c>
      <c r="I1221" s="4">
        <v>-75.869769000000005</v>
      </c>
      <c r="J1221" s="32">
        <v>1790</v>
      </c>
      <c r="K1221" s="6">
        <f t="shared" si="230"/>
        <v>44503</v>
      </c>
      <c r="L1221" s="6">
        <f>K1221+28</f>
        <v>44531</v>
      </c>
      <c r="M1221" s="6">
        <f t="shared" si="226"/>
        <v>44517</v>
      </c>
      <c r="N1221" s="4">
        <f t="shared" si="227"/>
        <v>2021</v>
      </c>
      <c r="O1221" s="4">
        <f t="shared" si="228"/>
        <v>11</v>
      </c>
      <c r="P1221" s="7">
        <f t="shared" si="229"/>
        <v>28</v>
      </c>
      <c r="Q1221" s="12"/>
      <c r="R1221" s="9"/>
      <c r="S1221" s="4" t="s">
        <v>844</v>
      </c>
      <c r="T1221" s="10"/>
      <c r="U1221" s="10"/>
      <c r="V1221" s="10"/>
      <c r="W1221" s="10"/>
      <c r="X1221" s="10"/>
    </row>
    <row r="1222" spans="1:24" s="11" customFormat="1" x14ac:dyDescent="0.3">
      <c r="A1222" s="4" t="str">
        <f>D1222&amp;"_"&amp;YEAR(M1222)&amp;MONTH(M1222)</f>
        <v>Viterbo_202112</v>
      </c>
      <c r="B1222" s="32"/>
      <c r="C1222" s="4" t="str">
        <f>"VIT_01_"&amp;YEAR(M1222)&amp;""&amp;MONTH(M1222)</f>
        <v>VIT_01_202112</v>
      </c>
      <c r="D1222" s="4" t="s">
        <v>1679</v>
      </c>
      <c r="E1222" s="32">
        <v>-44.7</v>
      </c>
      <c r="F1222" s="32">
        <v>-6.09</v>
      </c>
      <c r="G1222" s="4"/>
      <c r="H1222" s="4">
        <v>5.0648333299999999</v>
      </c>
      <c r="I1222" s="4">
        <v>-75.869769000000005</v>
      </c>
      <c r="J1222" s="32">
        <v>1790</v>
      </c>
      <c r="K1222" s="6">
        <f t="shared" si="230"/>
        <v>44532</v>
      </c>
      <c r="L1222" s="6">
        <f>K1222+34</f>
        <v>44566</v>
      </c>
      <c r="M1222" s="6">
        <f t="shared" si="226"/>
        <v>44546</v>
      </c>
      <c r="N1222" s="4">
        <f t="shared" si="227"/>
        <v>2021</v>
      </c>
      <c r="O1222" s="4">
        <f t="shared" si="228"/>
        <v>12</v>
      </c>
      <c r="P1222" s="7">
        <f t="shared" si="229"/>
        <v>34</v>
      </c>
      <c r="Q1222" s="12"/>
      <c r="R1222" s="9"/>
      <c r="S1222" s="4" t="s">
        <v>844</v>
      </c>
      <c r="T1222" s="10"/>
      <c r="U1222" s="10"/>
      <c r="V1222" s="10"/>
      <c r="W1222" s="10"/>
      <c r="X1222" s="10"/>
    </row>
    <row r="1223" spans="1:24" s="11" customFormat="1" x14ac:dyDescent="0.3">
      <c r="A1223" s="4" t="str">
        <f t="shared" ref="A1223:A1231" si="231">D1223&amp;"_"&amp;YEAR(M1223)&amp;"0"&amp;MONTH(M1223)</f>
        <v>Viterbo_202201</v>
      </c>
      <c r="B1223" s="32"/>
      <c r="C1223" s="4" t="str">
        <f>"VIT_01_"&amp;YEAR(M1223)&amp;"0"&amp;MONTH(M1223)</f>
        <v>VIT_01_202201</v>
      </c>
      <c r="D1223" s="4" t="s">
        <v>1679</v>
      </c>
      <c r="E1223" s="32">
        <v>-27.3</v>
      </c>
      <c r="F1223" s="32">
        <v>-4.17</v>
      </c>
      <c r="G1223" s="4"/>
      <c r="H1223" s="4">
        <v>5.0648333299999999</v>
      </c>
      <c r="I1223" s="4">
        <v>-75.869769000000005</v>
      </c>
      <c r="J1223" s="32">
        <v>1790</v>
      </c>
      <c r="K1223" s="6">
        <f t="shared" si="230"/>
        <v>44567</v>
      </c>
      <c r="L1223" s="6">
        <f>K1223+26</f>
        <v>44593</v>
      </c>
      <c r="M1223" s="6">
        <f t="shared" si="226"/>
        <v>44581</v>
      </c>
      <c r="N1223" s="4">
        <f t="shared" si="227"/>
        <v>2022</v>
      </c>
      <c r="O1223" s="4">
        <f t="shared" si="228"/>
        <v>1</v>
      </c>
      <c r="P1223" s="7">
        <f t="shared" si="229"/>
        <v>26</v>
      </c>
      <c r="Q1223" s="12"/>
      <c r="R1223" s="40" t="s">
        <v>1680</v>
      </c>
      <c r="S1223" s="4" t="s">
        <v>844</v>
      </c>
      <c r="T1223" s="10"/>
      <c r="U1223" s="10"/>
      <c r="V1223" s="10"/>
      <c r="W1223" s="10"/>
      <c r="X1223" s="10"/>
    </row>
    <row r="1224" spans="1:24" s="50" customFormat="1" x14ac:dyDescent="0.3">
      <c r="A1224" s="4" t="str">
        <f t="shared" si="231"/>
        <v>Viterbo_202202</v>
      </c>
      <c r="B1224" s="32" t="s">
        <v>1682</v>
      </c>
      <c r="C1224" s="4" t="str">
        <f t="shared" ref="C1224:C1231" si="232">"VIT_01_"&amp;YEAR(M1224)&amp;"0"&amp;MONTH(M1224)</f>
        <v>VIT_01_202202</v>
      </c>
      <c r="D1224" s="4" t="s">
        <v>1679</v>
      </c>
      <c r="E1224" s="32">
        <v>-19.8</v>
      </c>
      <c r="F1224" s="32">
        <v>-2.5299999999999998</v>
      </c>
      <c r="G1224" s="4"/>
      <c r="H1224" s="4">
        <v>5.0648333299999999</v>
      </c>
      <c r="I1224" s="4">
        <v>-75.869769000000005</v>
      </c>
      <c r="J1224" s="32">
        <v>1790</v>
      </c>
      <c r="K1224" s="6">
        <f t="shared" si="230"/>
        <v>44594</v>
      </c>
      <c r="L1224" s="6">
        <f>K1224+26</f>
        <v>44620</v>
      </c>
      <c r="M1224" s="6">
        <f t="shared" si="226"/>
        <v>44608</v>
      </c>
      <c r="N1224" s="4">
        <f t="shared" si="227"/>
        <v>2022</v>
      </c>
      <c r="O1224" s="4">
        <f t="shared" si="228"/>
        <v>2</v>
      </c>
      <c r="P1224" s="7">
        <f t="shared" si="229"/>
        <v>26</v>
      </c>
      <c r="Q1224" s="12">
        <v>34.931126055834369</v>
      </c>
      <c r="R1224" s="9" t="s">
        <v>1683</v>
      </c>
      <c r="S1224" s="4" t="s">
        <v>844</v>
      </c>
      <c r="T1224" s="10"/>
      <c r="U1224" s="10"/>
      <c r="V1224" s="10"/>
      <c r="W1224" s="10"/>
      <c r="X1224" s="10"/>
    </row>
    <row r="1225" spans="1:24" s="11" customFormat="1" x14ac:dyDescent="0.3">
      <c r="A1225" s="4" t="str">
        <f t="shared" si="231"/>
        <v>Viterbo_202203</v>
      </c>
      <c r="B1225" s="32" t="s">
        <v>1684</v>
      </c>
      <c r="C1225" s="4" t="str">
        <f t="shared" si="232"/>
        <v>VIT_01_202203</v>
      </c>
      <c r="D1225" s="4" t="s">
        <v>1679</v>
      </c>
      <c r="E1225" s="32">
        <v>-55.7</v>
      </c>
      <c r="F1225" s="32">
        <v>-6.76</v>
      </c>
      <c r="G1225" s="4"/>
      <c r="H1225" s="4">
        <v>5.0648333299999999</v>
      </c>
      <c r="I1225" s="4">
        <v>-75.869769000000005</v>
      </c>
      <c r="J1225" s="32">
        <v>1790</v>
      </c>
      <c r="K1225" s="6">
        <v>44621</v>
      </c>
      <c r="L1225" s="6">
        <v>44651</v>
      </c>
      <c r="M1225" s="6">
        <f t="shared" si="226"/>
        <v>44635</v>
      </c>
      <c r="N1225" s="4">
        <f>YEAR(M1225)</f>
        <v>2022</v>
      </c>
      <c r="O1225" s="4">
        <f>(MONTH(M1225))</f>
        <v>3</v>
      </c>
      <c r="P1225" s="7">
        <f>L1225-K1225</f>
        <v>30</v>
      </c>
      <c r="Q1225" s="12">
        <v>34.931126055834369</v>
      </c>
      <c r="R1225" s="9" t="s">
        <v>1685</v>
      </c>
      <c r="S1225" s="4" t="s">
        <v>844</v>
      </c>
      <c r="T1225" s="10"/>
      <c r="U1225" s="10"/>
      <c r="V1225" s="10"/>
      <c r="W1225" s="10"/>
      <c r="X1225" s="10"/>
    </row>
    <row r="1226" spans="1:24" s="11" customFormat="1" x14ac:dyDescent="0.3">
      <c r="A1226" s="4" t="str">
        <f t="shared" si="231"/>
        <v>Viterbo_202204</v>
      </c>
      <c r="B1226" s="32" t="s">
        <v>1686</v>
      </c>
      <c r="C1226" s="4" t="str">
        <f t="shared" si="232"/>
        <v>VIT_01_202204</v>
      </c>
      <c r="D1226" s="4" t="s">
        <v>1679</v>
      </c>
      <c r="E1226" s="32">
        <v>-103.2</v>
      </c>
      <c r="F1226" s="32">
        <v>-12.85</v>
      </c>
      <c r="G1226" s="4"/>
      <c r="H1226" s="4">
        <v>5.0648333299999999</v>
      </c>
      <c r="I1226" s="4">
        <v>-75.869769000000005</v>
      </c>
      <c r="J1226" s="32">
        <v>1790</v>
      </c>
      <c r="K1226" s="6">
        <v>44652</v>
      </c>
      <c r="L1226" s="6">
        <v>44681</v>
      </c>
      <c r="M1226" s="6">
        <f t="shared" si="226"/>
        <v>44666</v>
      </c>
      <c r="N1226" s="4">
        <f t="shared" ref="N1226:N1265" si="233">YEAR(M1226)</f>
        <v>2022</v>
      </c>
      <c r="O1226" s="4">
        <f t="shared" ref="O1226:O1265" si="234">(MONTH(M1226))</f>
        <v>4</v>
      </c>
      <c r="P1226" s="7">
        <f t="shared" ref="P1226:P1265" si="235">L1226-K1226</f>
        <v>29</v>
      </c>
      <c r="Q1226" s="12">
        <v>34.931126055834369</v>
      </c>
      <c r="R1226" s="9" t="s">
        <v>1685</v>
      </c>
      <c r="S1226" s="4" t="s">
        <v>844</v>
      </c>
      <c r="T1226" s="10"/>
      <c r="U1226" s="10"/>
      <c r="V1226" s="10"/>
      <c r="W1226" s="10"/>
      <c r="X1226" s="10"/>
    </row>
    <row r="1227" spans="1:24" s="11" customFormat="1" x14ac:dyDescent="0.3">
      <c r="A1227" s="4" t="str">
        <f t="shared" si="231"/>
        <v>Viterbo_202205</v>
      </c>
      <c r="B1227" s="32" t="s">
        <v>1687</v>
      </c>
      <c r="C1227" s="4" t="str">
        <f t="shared" si="232"/>
        <v>VIT_01_202205</v>
      </c>
      <c r="D1227" s="4" t="s">
        <v>1679</v>
      </c>
      <c r="E1227" s="32">
        <v>-96.9</v>
      </c>
      <c r="F1227" s="32">
        <v>-10.26</v>
      </c>
      <c r="G1227" s="4"/>
      <c r="H1227" s="4">
        <v>5.0648333299999999</v>
      </c>
      <c r="I1227" s="4">
        <v>-75.869769000000005</v>
      </c>
      <c r="J1227" s="32">
        <v>1790</v>
      </c>
      <c r="K1227" s="6">
        <v>44682</v>
      </c>
      <c r="L1227" s="6">
        <v>44742</v>
      </c>
      <c r="M1227" s="6">
        <f t="shared" si="226"/>
        <v>44696</v>
      </c>
      <c r="N1227" s="4">
        <f t="shared" si="233"/>
        <v>2022</v>
      </c>
      <c r="O1227" s="4">
        <f t="shared" si="234"/>
        <v>5</v>
      </c>
      <c r="P1227" s="7">
        <f t="shared" si="235"/>
        <v>60</v>
      </c>
      <c r="Q1227" s="12">
        <v>34.931126055834369</v>
      </c>
      <c r="R1227" s="9" t="s">
        <v>1688</v>
      </c>
      <c r="S1227" s="4" t="s">
        <v>844</v>
      </c>
      <c r="T1227" s="10"/>
      <c r="U1227" s="10"/>
      <c r="V1227" s="10"/>
      <c r="W1227" s="10"/>
      <c r="X1227" s="10"/>
    </row>
    <row r="1228" spans="1:24" s="11" customFormat="1" x14ac:dyDescent="0.3">
      <c r="A1228" s="4" t="str">
        <f t="shared" si="231"/>
        <v>Viterbo_202206</v>
      </c>
      <c r="B1228" s="32" t="s">
        <v>1689</v>
      </c>
      <c r="C1228" s="4" t="str">
        <f t="shared" si="232"/>
        <v>VIT_01_202206</v>
      </c>
      <c r="D1228" s="4" t="s">
        <v>1679</v>
      </c>
      <c r="E1228" s="32">
        <v>-116.1</v>
      </c>
      <c r="F1228" s="32">
        <v>-13.96</v>
      </c>
      <c r="G1228" s="4"/>
      <c r="H1228" s="4">
        <v>5.0648333299999999</v>
      </c>
      <c r="I1228" s="4">
        <v>-75.869769000000005</v>
      </c>
      <c r="J1228" s="32">
        <v>1790</v>
      </c>
      <c r="K1228" s="6">
        <v>44713</v>
      </c>
      <c r="L1228" s="6">
        <v>44742</v>
      </c>
      <c r="M1228" s="6">
        <f t="shared" si="226"/>
        <v>44727</v>
      </c>
      <c r="N1228" s="4">
        <f t="shared" si="233"/>
        <v>2022</v>
      </c>
      <c r="O1228" s="4">
        <f t="shared" si="234"/>
        <v>6</v>
      </c>
      <c r="P1228" s="7">
        <f t="shared" si="235"/>
        <v>29</v>
      </c>
      <c r="Q1228" s="12">
        <v>45.410463872584678</v>
      </c>
      <c r="R1228" s="9" t="s">
        <v>1636</v>
      </c>
      <c r="S1228" s="4" t="s">
        <v>844</v>
      </c>
      <c r="T1228" s="10"/>
      <c r="U1228" s="10"/>
      <c r="V1228" s="10"/>
      <c r="W1228" s="10"/>
      <c r="X1228" s="10"/>
    </row>
    <row r="1229" spans="1:24" s="11" customFormat="1" x14ac:dyDescent="0.3">
      <c r="A1229" s="4" t="str">
        <f t="shared" si="231"/>
        <v>Viterbo_202207</v>
      </c>
      <c r="B1229" s="32" t="s">
        <v>1690</v>
      </c>
      <c r="C1229" s="4" t="str">
        <f t="shared" si="232"/>
        <v>VIT_01_202207</v>
      </c>
      <c r="D1229" s="4" t="s">
        <v>1679</v>
      </c>
      <c r="E1229" s="32">
        <v>-88.1</v>
      </c>
      <c r="F1229" s="32">
        <v>-10.78</v>
      </c>
      <c r="G1229" s="4"/>
      <c r="H1229" s="4">
        <v>5.0648333299999999</v>
      </c>
      <c r="I1229" s="4">
        <v>-75.869769000000005</v>
      </c>
      <c r="J1229" s="32">
        <v>1790</v>
      </c>
      <c r="K1229" s="6">
        <v>44743</v>
      </c>
      <c r="L1229" s="6">
        <v>44773</v>
      </c>
      <c r="M1229" s="6">
        <f t="shared" si="226"/>
        <v>44757</v>
      </c>
      <c r="N1229" s="4">
        <f t="shared" si="233"/>
        <v>2022</v>
      </c>
      <c r="O1229" s="4">
        <f t="shared" si="234"/>
        <v>7</v>
      </c>
      <c r="P1229" s="7">
        <f t="shared" si="235"/>
        <v>30</v>
      </c>
      <c r="Q1229" s="12">
        <v>349.31126055834369</v>
      </c>
      <c r="R1229" s="9" t="s">
        <v>1691</v>
      </c>
      <c r="S1229" s="4" t="s">
        <v>844</v>
      </c>
      <c r="T1229" s="10"/>
      <c r="U1229" s="10"/>
      <c r="V1229" s="10"/>
      <c r="W1229" s="10"/>
      <c r="X1229" s="10"/>
    </row>
    <row r="1230" spans="1:24" s="11" customFormat="1" x14ac:dyDescent="0.3">
      <c r="A1230" s="4" t="str">
        <f t="shared" si="231"/>
        <v>Viterbo_202208</v>
      </c>
      <c r="B1230" s="32" t="s">
        <v>1692</v>
      </c>
      <c r="C1230" s="4" t="str">
        <f t="shared" si="232"/>
        <v>VIT_01_202208</v>
      </c>
      <c r="D1230" s="4" t="s">
        <v>1679</v>
      </c>
      <c r="E1230" s="32">
        <v>-61.8</v>
      </c>
      <c r="F1230" s="32">
        <v>-7.3</v>
      </c>
      <c r="G1230" s="4"/>
      <c r="H1230" s="4">
        <v>5.0648333299999999</v>
      </c>
      <c r="I1230" s="4">
        <v>-75.869769000000005</v>
      </c>
      <c r="J1230" s="32">
        <v>1790</v>
      </c>
      <c r="K1230" s="6">
        <v>44774</v>
      </c>
      <c r="L1230" s="6">
        <v>44804</v>
      </c>
      <c r="M1230" s="6">
        <f t="shared" si="226"/>
        <v>44788</v>
      </c>
      <c r="N1230" s="4">
        <f t="shared" si="233"/>
        <v>2022</v>
      </c>
      <c r="O1230" s="4">
        <f t="shared" si="234"/>
        <v>8</v>
      </c>
      <c r="P1230" s="7">
        <f t="shared" si="235"/>
        <v>30</v>
      </c>
      <c r="Q1230" s="12">
        <v>202.60053112383935</v>
      </c>
      <c r="R1230" s="9" t="s">
        <v>1693</v>
      </c>
      <c r="S1230" s="4" t="s">
        <v>844</v>
      </c>
      <c r="T1230" s="10"/>
      <c r="U1230" s="10"/>
      <c r="V1230" s="10"/>
      <c r="W1230" s="10"/>
      <c r="X1230" s="10"/>
    </row>
    <row r="1231" spans="1:24" s="11" customFormat="1" x14ac:dyDescent="0.3">
      <c r="A1231" s="4" t="str">
        <f t="shared" si="231"/>
        <v>Viterbo_202209</v>
      </c>
      <c r="B1231" s="32" t="s">
        <v>1694</v>
      </c>
      <c r="C1231" s="4" t="str">
        <f t="shared" si="232"/>
        <v>VIT_01_202209</v>
      </c>
      <c r="D1231" s="4" t="s">
        <v>1679</v>
      </c>
      <c r="E1231" s="32">
        <v>-67.5</v>
      </c>
      <c r="F1231" s="32">
        <v>-9.1999999999999993</v>
      </c>
      <c r="G1231" s="4"/>
      <c r="H1231" s="4">
        <v>5.0648333299999999</v>
      </c>
      <c r="I1231" s="4">
        <v>-75.869769000000005</v>
      </c>
      <c r="J1231" s="32">
        <v>1790</v>
      </c>
      <c r="K1231" s="6">
        <v>44805</v>
      </c>
      <c r="L1231" s="6">
        <v>44834</v>
      </c>
      <c r="M1231" s="6">
        <f t="shared" si="226"/>
        <v>44819</v>
      </c>
      <c r="N1231" s="4">
        <f t="shared" si="233"/>
        <v>2022</v>
      </c>
      <c r="O1231" s="4">
        <f t="shared" si="234"/>
        <v>9</v>
      </c>
      <c r="P1231" s="7">
        <f t="shared" si="235"/>
        <v>29</v>
      </c>
      <c r="Q1231" s="12">
        <v>188.62808070150558</v>
      </c>
      <c r="R1231" s="9" t="s">
        <v>1695</v>
      </c>
      <c r="S1231" s="4" t="s">
        <v>844</v>
      </c>
      <c r="T1231" s="10"/>
      <c r="U1231" s="10"/>
      <c r="V1231" s="10"/>
      <c r="W1231" s="10"/>
      <c r="X1231" s="10"/>
    </row>
    <row r="1232" spans="1:24" s="11" customFormat="1" x14ac:dyDescent="0.3">
      <c r="A1232" s="4" t="str">
        <f>D1232&amp;"_"&amp;YEAR(M1232)&amp;MONTH(M1232)</f>
        <v>Viterbo_202210</v>
      </c>
      <c r="B1232" s="32" t="s">
        <v>1696</v>
      </c>
      <c r="C1232" s="4" t="str">
        <f>"VIT_01_"&amp;YEAR(M1232)&amp;""&amp;MONTH(M1232)</f>
        <v>VIT_01_202210</v>
      </c>
      <c r="D1232" s="4" t="s">
        <v>1679</v>
      </c>
      <c r="E1232" s="5">
        <v>-96.1</v>
      </c>
      <c r="F1232" s="5">
        <v>-13.05</v>
      </c>
      <c r="G1232" s="4"/>
      <c r="H1232" s="4">
        <v>5.0648333299999999</v>
      </c>
      <c r="I1232" s="4">
        <v>-75.869769000000005</v>
      </c>
      <c r="J1232" s="32">
        <v>1790</v>
      </c>
      <c r="K1232" s="6">
        <v>44835</v>
      </c>
      <c r="L1232" s="6">
        <v>44865</v>
      </c>
      <c r="M1232" s="6">
        <f t="shared" si="226"/>
        <v>44849</v>
      </c>
      <c r="N1232" s="4">
        <f t="shared" si="233"/>
        <v>2022</v>
      </c>
      <c r="O1232" s="4">
        <f t="shared" si="234"/>
        <v>10</v>
      </c>
      <c r="P1232" s="7">
        <f t="shared" si="235"/>
        <v>30</v>
      </c>
      <c r="Q1232" s="12">
        <v>244.51788239084058</v>
      </c>
      <c r="R1232" s="9"/>
      <c r="S1232" s="4" t="s">
        <v>844</v>
      </c>
      <c r="T1232" s="10"/>
      <c r="U1232" s="10"/>
      <c r="V1232" s="10"/>
      <c r="W1232" s="10"/>
      <c r="X1232" s="10"/>
    </row>
    <row r="1233" spans="1:24" s="11" customFormat="1" x14ac:dyDescent="0.3">
      <c r="A1233" s="4" t="str">
        <f>D1233&amp;"_"&amp;YEAR(M1233)&amp;MONTH(M1233)</f>
        <v>Viterbo_202211</v>
      </c>
      <c r="B1233" s="32" t="s">
        <v>1697</v>
      </c>
      <c r="C1233" s="4" t="str">
        <f>"VIT_01_"&amp;YEAR(M1233)&amp;""&amp;MONTH(M1233)</f>
        <v>VIT_01_202211</v>
      </c>
      <c r="D1233" s="4" t="s">
        <v>1679</v>
      </c>
      <c r="E1233" s="5">
        <v>-95.1</v>
      </c>
      <c r="F1233" s="5">
        <v>-12.73</v>
      </c>
      <c r="G1233" s="4"/>
      <c r="H1233" s="4">
        <v>5.0648333299999999</v>
      </c>
      <c r="I1233" s="4">
        <v>-75.869769000000005</v>
      </c>
      <c r="J1233" s="32">
        <v>1790</v>
      </c>
      <c r="K1233" s="6">
        <f t="shared" ref="K1233:K1238" si="236">L1232+1</f>
        <v>44866</v>
      </c>
      <c r="L1233" s="6">
        <f>K1233+29</f>
        <v>44895</v>
      </c>
      <c r="M1233" s="6">
        <f t="shared" si="226"/>
        <v>44880</v>
      </c>
      <c r="N1233" s="4">
        <f t="shared" si="233"/>
        <v>2022</v>
      </c>
      <c r="O1233" s="4">
        <f t="shared" si="234"/>
        <v>11</v>
      </c>
      <c r="P1233" s="7">
        <f t="shared" si="235"/>
        <v>29</v>
      </c>
      <c r="Q1233" s="12">
        <v>244.51788239084058</v>
      </c>
      <c r="R1233" s="9"/>
      <c r="S1233" s="4" t="s">
        <v>844</v>
      </c>
      <c r="T1233" s="10"/>
      <c r="U1233" s="10"/>
      <c r="V1233" s="10"/>
      <c r="W1233" s="10"/>
      <c r="X1233" s="10"/>
    </row>
    <row r="1234" spans="1:24" s="11" customFormat="1" x14ac:dyDescent="0.3">
      <c r="A1234" s="4" t="str">
        <f>D1234&amp;"_"&amp;YEAR(M1234)&amp;MONTH(M1234)</f>
        <v>Viterbo_202212</v>
      </c>
      <c r="B1234" s="32" t="s">
        <v>1698</v>
      </c>
      <c r="C1234" s="4" t="str">
        <f>"VIT_01_"&amp;YEAR(M1234)&amp;""&amp;MONTH(M1234)</f>
        <v>VIT_01_202212</v>
      </c>
      <c r="D1234" s="4" t="s">
        <v>1679</v>
      </c>
      <c r="E1234" s="5">
        <v>-37.5</v>
      </c>
      <c r="F1234" s="5">
        <v>-5.87</v>
      </c>
      <c r="G1234" s="4"/>
      <c r="H1234" s="4">
        <v>5.0648333299999999</v>
      </c>
      <c r="I1234" s="4">
        <v>-75.869769000000005</v>
      </c>
      <c r="J1234" s="32">
        <v>1790</v>
      </c>
      <c r="K1234" s="6">
        <f t="shared" si="236"/>
        <v>44896</v>
      </c>
      <c r="L1234" s="6">
        <f>K1234+30</f>
        <v>44926</v>
      </c>
      <c r="M1234" s="6">
        <f t="shared" si="226"/>
        <v>44910</v>
      </c>
      <c r="N1234" s="4">
        <f t="shared" si="233"/>
        <v>2022</v>
      </c>
      <c r="O1234" s="4">
        <f t="shared" si="234"/>
        <v>12</v>
      </c>
      <c r="P1234" s="7">
        <f t="shared" si="235"/>
        <v>30</v>
      </c>
      <c r="Q1234" s="12">
        <v>104.79337816750311</v>
      </c>
      <c r="R1234" s="9" t="s">
        <v>1699</v>
      </c>
      <c r="S1234" s="4" t="s">
        <v>844</v>
      </c>
      <c r="T1234" s="10"/>
      <c r="U1234" s="10"/>
      <c r="V1234" s="10"/>
      <c r="W1234" s="10"/>
      <c r="X1234" s="10"/>
    </row>
    <row r="1235" spans="1:24" s="11" customFormat="1" x14ac:dyDescent="0.3">
      <c r="A1235" s="4" t="str">
        <f t="shared" ref="A1235:A1265" si="237">D1235&amp;"_"&amp;YEAR(M1235)&amp;"0"&amp;MONTH(M1235)</f>
        <v>Viterbo_202301</v>
      </c>
      <c r="B1235" s="32" t="s">
        <v>1700</v>
      </c>
      <c r="C1235" s="4" t="str">
        <f t="shared" ref="C1235:C1265" si="238">"VIT_01_"&amp;YEAR(M1235)&amp;"0"&amp;MONTH(M1235)</f>
        <v>VIT_01_202301</v>
      </c>
      <c r="D1235" s="4" t="s">
        <v>1679</v>
      </c>
      <c r="E1235" s="5">
        <v>-68.099999999999994</v>
      </c>
      <c r="F1235" s="5">
        <v>-9.39</v>
      </c>
      <c r="G1235" s="4"/>
      <c r="H1235" s="4">
        <v>5.0648333299999999</v>
      </c>
      <c r="I1235" s="4">
        <v>-75.869769000000005</v>
      </c>
      <c r="J1235" s="32">
        <v>1790</v>
      </c>
      <c r="K1235" s="6">
        <f t="shared" si="236"/>
        <v>44927</v>
      </c>
      <c r="L1235" s="6">
        <f>K1235+30</f>
        <v>44957</v>
      </c>
      <c r="M1235" s="6">
        <f t="shared" si="226"/>
        <v>44941</v>
      </c>
      <c r="N1235" s="4">
        <f t="shared" si="233"/>
        <v>2023</v>
      </c>
      <c r="O1235" s="4">
        <f t="shared" si="234"/>
        <v>1</v>
      </c>
      <c r="P1235" s="7">
        <f t="shared" si="235"/>
        <v>30</v>
      </c>
      <c r="Q1235" s="12"/>
      <c r="R1235" s="9" t="s">
        <v>1701</v>
      </c>
      <c r="S1235" s="4" t="s">
        <v>844</v>
      </c>
      <c r="T1235" s="10"/>
      <c r="U1235" s="10"/>
      <c r="V1235" s="10"/>
      <c r="W1235" s="10"/>
      <c r="X1235" s="10"/>
    </row>
    <row r="1236" spans="1:24" s="11" customFormat="1" x14ac:dyDescent="0.3">
      <c r="A1236" s="4" t="str">
        <f t="shared" si="237"/>
        <v>Viterbo_202302</v>
      </c>
      <c r="B1236" s="32" t="s">
        <v>1702</v>
      </c>
      <c r="C1236" s="4" t="str">
        <f t="shared" si="238"/>
        <v>VIT_01_202302</v>
      </c>
      <c r="D1236" s="4" t="s">
        <v>1679</v>
      </c>
      <c r="E1236" s="5">
        <v>-18.899999999999999</v>
      </c>
      <c r="F1236" s="5">
        <v>-3.4</v>
      </c>
      <c r="G1236" s="4"/>
      <c r="H1236" s="4">
        <v>5.0648333299999999</v>
      </c>
      <c r="I1236" s="4">
        <v>-75.869769000000005</v>
      </c>
      <c r="J1236" s="32">
        <v>1790</v>
      </c>
      <c r="K1236" s="6">
        <f t="shared" si="236"/>
        <v>44958</v>
      </c>
      <c r="L1236" s="6">
        <f>K1236+27</f>
        <v>44985</v>
      </c>
      <c r="M1236" s="6">
        <f t="shared" si="226"/>
        <v>44972</v>
      </c>
      <c r="N1236" s="4">
        <f t="shared" si="233"/>
        <v>2023</v>
      </c>
      <c r="O1236" s="4">
        <f t="shared" si="234"/>
        <v>2</v>
      </c>
      <c r="P1236" s="7">
        <f t="shared" si="235"/>
        <v>27</v>
      </c>
      <c r="Q1236" s="12">
        <v>97.807152956336225</v>
      </c>
      <c r="R1236" s="9" t="s">
        <v>1699</v>
      </c>
      <c r="S1236" s="4" t="s">
        <v>844</v>
      </c>
      <c r="T1236" s="10"/>
      <c r="U1236" s="10"/>
      <c r="V1236" s="10"/>
      <c r="W1236" s="10"/>
      <c r="X1236" s="10"/>
    </row>
    <row r="1237" spans="1:24" s="11" customFormat="1" x14ac:dyDescent="0.3">
      <c r="A1237" s="4" t="str">
        <f t="shared" si="237"/>
        <v>Viterbo_202303</v>
      </c>
      <c r="B1237" s="32" t="s">
        <v>1703</v>
      </c>
      <c r="C1237" s="4" t="str">
        <f t="shared" si="238"/>
        <v>VIT_01_202303</v>
      </c>
      <c r="D1237" s="4" t="s">
        <v>1679</v>
      </c>
      <c r="E1237" s="5">
        <v>-56.8</v>
      </c>
      <c r="F1237" s="5">
        <v>-7.73</v>
      </c>
      <c r="G1237" s="4"/>
      <c r="H1237" s="4">
        <v>5.0648333299999999</v>
      </c>
      <c r="I1237" s="4">
        <v>-75.869769000000005</v>
      </c>
      <c r="J1237" s="32">
        <v>1790</v>
      </c>
      <c r="K1237" s="6">
        <f t="shared" si="236"/>
        <v>44986</v>
      </c>
      <c r="L1237" s="6">
        <f>K1237+30</f>
        <v>45016</v>
      </c>
      <c r="M1237" s="6">
        <f t="shared" si="226"/>
        <v>45000</v>
      </c>
      <c r="N1237" s="4">
        <f t="shared" si="233"/>
        <v>2023</v>
      </c>
      <c r="O1237" s="4">
        <f t="shared" si="234"/>
        <v>3</v>
      </c>
      <c r="P1237" s="7">
        <f t="shared" si="235"/>
        <v>30</v>
      </c>
      <c r="Q1237" s="12">
        <v>108.28649077308654</v>
      </c>
      <c r="R1237" s="9"/>
      <c r="S1237" s="4" t="s">
        <v>844</v>
      </c>
      <c r="T1237" s="10"/>
      <c r="U1237" s="10"/>
      <c r="V1237" s="10"/>
      <c r="W1237" s="10"/>
      <c r="X1237" s="10"/>
    </row>
    <row r="1238" spans="1:24" s="11" customFormat="1" x14ac:dyDescent="0.3">
      <c r="A1238" s="4" t="str">
        <f t="shared" si="237"/>
        <v>Viterbo_202304</v>
      </c>
      <c r="B1238" s="32" t="s">
        <v>1704</v>
      </c>
      <c r="C1238" s="4" t="str">
        <f t="shared" si="238"/>
        <v>VIT_01_202304</v>
      </c>
      <c r="D1238" s="4" t="s">
        <v>1679</v>
      </c>
      <c r="E1238" s="5">
        <v>-45.7</v>
      </c>
      <c r="F1238" s="5">
        <v>-6.39</v>
      </c>
      <c r="G1238" s="4"/>
      <c r="H1238" s="4">
        <v>5.0648333299999999</v>
      </c>
      <c r="I1238" s="4">
        <v>-75.869769000000005</v>
      </c>
      <c r="J1238" s="32">
        <v>1790</v>
      </c>
      <c r="K1238" s="6">
        <f t="shared" si="236"/>
        <v>45017</v>
      </c>
      <c r="L1238" s="6">
        <f>K1238+29</f>
        <v>45046</v>
      </c>
      <c r="M1238" s="6">
        <f t="shared" si="226"/>
        <v>45031</v>
      </c>
      <c r="N1238" s="4">
        <f t="shared" si="233"/>
        <v>2023</v>
      </c>
      <c r="O1238" s="4">
        <f t="shared" si="234"/>
        <v>4</v>
      </c>
      <c r="P1238" s="7">
        <f t="shared" si="235"/>
        <v>29</v>
      </c>
      <c r="Q1238" s="12">
        <v>136.93001413887072</v>
      </c>
      <c r="R1238" s="9"/>
      <c r="S1238" s="4" t="s">
        <v>844</v>
      </c>
      <c r="T1238" s="10"/>
      <c r="U1238" s="10"/>
      <c r="V1238" s="10"/>
      <c r="W1238" s="10"/>
      <c r="X1238" s="10"/>
    </row>
    <row r="1239" spans="1:24" s="11" customFormat="1" x14ac:dyDescent="0.3">
      <c r="A1239" s="4" t="str">
        <f t="shared" si="237"/>
        <v>Viterbo_202305</v>
      </c>
      <c r="B1239" s="32" t="s">
        <v>1705</v>
      </c>
      <c r="C1239" s="4" t="str">
        <f t="shared" si="238"/>
        <v>VIT_01_202305</v>
      </c>
      <c r="D1239" s="4" t="s">
        <v>1679</v>
      </c>
      <c r="E1239" s="5">
        <v>-96.8</v>
      </c>
      <c r="F1239" s="5">
        <v>-13.05</v>
      </c>
      <c r="G1239" s="4"/>
      <c r="H1239" s="4">
        <v>5.0648333299999999</v>
      </c>
      <c r="I1239" s="4">
        <v>-75.869769000000005</v>
      </c>
      <c r="J1239" s="32">
        <v>1790</v>
      </c>
      <c r="K1239" s="6">
        <f>L1238+1</f>
        <v>45047</v>
      </c>
      <c r="L1239" s="6">
        <f>K1239+30</f>
        <v>45077</v>
      </c>
      <c r="M1239" s="6">
        <f>K1239+14</f>
        <v>45061</v>
      </c>
      <c r="N1239" s="4">
        <f t="shared" si="233"/>
        <v>2023</v>
      </c>
      <c r="O1239" s="4">
        <f t="shared" si="234"/>
        <v>5</v>
      </c>
      <c r="P1239" s="7">
        <f t="shared" si="235"/>
        <v>30</v>
      </c>
      <c r="Q1239" s="12">
        <v>258.49033281317435</v>
      </c>
      <c r="R1239" s="9"/>
      <c r="S1239" s="4" t="s">
        <v>844</v>
      </c>
      <c r="T1239" s="10"/>
      <c r="U1239" s="10"/>
      <c r="V1239" s="10"/>
      <c r="W1239" s="10"/>
      <c r="X1239" s="10"/>
    </row>
    <row r="1240" spans="1:24" s="11" customFormat="1" x14ac:dyDescent="0.3">
      <c r="A1240" s="4" t="str">
        <f t="shared" si="237"/>
        <v>Viterbo_202306</v>
      </c>
      <c r="B1240" s="32" t="s">
        <v>1706</v>
      </c>
      <c r="C1240" s="4" t="str">
        <f t="shared" si="238"/>
        <v>VIT_01_202306</v>
      </c>
      <c r="D1240" s="4" t="s">
        <v>1679</v>
      </c>
      <c r="E1240" s="5">
        <v>-63.1</v>
      </c>
      <c r="F1240" s="5">
        <v>-9.0500000000000007</v>
      </c>
      <c r="G1240" s="4"/>
      <c r="H1240" s="4">
        <v>5.0648333299999999</v>
      </c>
      <c r="I1240" s="4">
        <v>-75.869769000000005</v>
      </c>
      <c r="J1240" s="32">
        <v>1790</v>
      </c>
      <c r="K1240" s="6">
        <f>L1239+1</f>
        <v>45078</v>
      </c>
      <c r="L1240" s="6">
        <f>K1240+29</f>
        <v>45107</v>
      </c>
      <c r="M1240" s="6">
        <f>K1240+14</f>
        <v>45092</v>
      </c>
      <c r="N1240" s="4">
        <f t="shared" si="233"/>
        <v>2023</v>
      </c>
      <c r="O1240" s="4">
        <f t="shared" si="234"/>
        <v>6</v>
      </c>
      <c r="P1240" s="7">
        <f t="shared" si="235"/>
        <v>29</v>
      </c>
      <c r="Q1240" s="12">
        <v>99.204397998569604</v>
      </c>
      <c r="R1240" s="9"/>
      <c r="S1240" s="4" t="s">
        <v>844</v>
      </c>
      <c r="T1240" s="10"/>
      <c r="U1240" s="10"/>
      <c r="V1240" s="10"/>
      <c r="W1240" s="10"/>
      <c r="X1240" s="10"/>
    </row>
    <row r="1241" spans="1:24" s="11" customFormat="1" x14ac:dyDescent="0.3">
      <c r="A1241" s="4" t="str">
        <f t="shared" si="237"/>
        <v>Viterbo_202307</v>
      </c>
      <c r="B1241" s="32" t="s">
        <v>1707</v>
      </c>
      <c r="C1241" s="4" t="str">
        <f t="shared" si="238"/>
        <v>VIT_01_202307</v>
      </c>
      <c r="D1241" s="4" t="s">
        <v>1679</v>
      </c>
      <c r="E1241" s="5">
        <v>-63.6</v>
      </c>
      <c r="F1241" s="5">
        <v>-9.1300000000000008</v>
      </c>
      <c r="G1241" s="4"/>
      <c r="H1241" s="4">
        <v>5.0648333299999999</v>
      </c>
      <c r="I1241" s="4">
        <v>-75.869769000000005</v>
      </c>
      <c r="J1241" s="32">
        <v>1790</v>
      </c>
      <c r="K1241" s="6">
        <f>L1240+1</f>
        <v>45108</v>
      </c>
      <c r="L1241" s="6">
        <f>K1241+30</f>
        <v>45138</v>
      </c>
      <c r="M1241" s="6">
        <f>K1241+14</f>
        <v>45122</v>
      </c>
      <c r="N1241" s="4">
        <f t="shared" si="233"/>
        <v>2023</v>
      </c>
      <c r="O1241" s="4">
        <f t="shared" si="234"/>
        <v>7</v>
      </c>
      <c r="P1241" s="7">
        <f t="shared" si="235"/>
        <v>30</v>
      </c>
      <c r="Q1241" s="12">
        <v>111.08098085755329</v>
      </c>
      <c r="R1241" s="9"/>
      <c r="S1241" s="4" t="s">
        <v>844</v>
      </c>
      <c r="T1241" s="10"/>
      <c r="U1241" s="10"/>
      <c r="V1241" s="10"/>
      <c r="W1241" s="10"/>
      <c r="X1241" s="10"/>
    </row>
    <row r="1242" spans="1:24" s="11" customFormat="1" x14ac:dyDescent="0.3">
      <c r="A1242" s="4" t="str">
        <f t="shared" si="237"/>
        <v>Viterbo_202308</v>
      </c>
      <c r="B1242" s="32" t="s">
        <v>1708</v>
      </c>
      <c r="C1242" s="4" t="str">
        <f t="shared" si="238"/>
        <v>VIT_01_202308</v>
      </c>
      <c r="D1242" s="4" t="s">
        <v>1679</v>
      </c>
      <c r="E1242" s="5">
        <v>-63</v>
      </c>
      <c r="F1242" s="5">
        <v>-9.1999999999999993</v>
      </c>
      <c r="G1242" s="4"/>
      <c r="H1242" s="4">
        <v>5.0648333299999999</v>
      </c>
      <c r="I1242" s="4">
        <v>-75.869769000000005</v>
      </c>
      <c r="J1242" s="32">
        <v>1790</v>
      </c>
      <c r="K1242" s="6">
        <f>L1241+1</f>
        <v>45139</v>
      </c>
      <c r="L1242" s="6">
        <f>K1242+30</f>
        <v>45169</v>
      </c>
      <c r="M1242" s="6">
        <f>K1242+14</f>
        <v>45153</v>
      </c>
      <c r="N1242" s="4">
        <f t="shared" si="233"/>
        <v>2023</v>
      </c>
      <c r="O1242" s="4">
        <f t="shared" si="234"/>
        <v>8</v>
      </c>
      <c r="P1242" s="7">
        <f t="shared" si="235"/>
        <v>30</v>
      </c>
      <c r="Q1242" s="12">
        <v>251.50410760200745</v>
      </c>
      <c r="R1242" s="9"/>
      <c r="S1242" s="4" t="s">
        <v>844</v>
      </c>
      <c r="T1242" s="10"/>
      <c r="U1242" s="10"/>
      <c r="V1242" s="10"/>
      <c r="W1242" s="10"/>
      <c r="X1242" s="10"/>
    </row>
    <row r="1243" spans="1:24" s="11" customFormat="1" x14ac:dyDescent="0.3">
      <c r="A1243" s="4" t="str">
        <f t="shared" si="237"/>
        <v>Viterbo_202309</v>
      </c>
      <c r="B1243" s="32" t="s">
        <v>1709</v>
      </c>
      <c r="C1243" s="4" t="str">
        <f t="shared" si="238"/>
        <v>VIT_01_202309</v>
      </c>
      <c r="D1243" s="4" t="s">
        <v>1679</v>
      </c>
      <c r="E1243" s="5">
        <v>-32.700000000000003</v>
      </c>
      <c r="F1243" s="5">
        <v>-5.55</v>
      </c>
      <c r="G1243" s="4"/>
      <c r="H1243" s="4">
        <v>5.0648333299999999</v>
      </c>
      <c r="I1243" s="4">
        <v>-75.869769000000005</v>
      </c>
      <c r="J1243" s="32">
        <v>1790</v>
      </c>
      <c r="K1243" s="6">
        <f>L1242+1</f>
        <v>45170</v>
      </c>
      <c r="L1243" s="6">
        <f>K1243+29</f>
        <v>45199</v>
      </c>
      <c r="M1243" s="6">
        <f>K1243+14</f>
        <v>45184</v>
      </c>
      <c r="N1243" s="4">
        <f t="shared" si="233"/>
        <v>2023</v>
      </c>
      <c r="O1243" s="4">
        <f t="shared" si="234"/>
        <v>9</v>
      </c>
      <c r="P1243" s="7">
        <f t="shared" si="235"/>
        <v>29</v>
      </c>
      <c r="Q1243" s="12">
        <v>54.492556647101615</v>
      </c>
      <c r="R1243" s="9"/>
      <c r="S1243" s="4" t="s">
        <v>844</v>
      </c>
      <c r="T1243" s="10"/>
      <c r="U1243" s="10"/>
      <c r="V1243" s="10"/>
      <c r="W1243" s="10"/>
      <c r="X1243" s="10"/>
    </row>
    <row r="1244" spans="1:24" s="11" customFormat="1" x14ac:dyDescent="0.3">
      <c r="A1244" s="4" t="str">
        <f t="shared" si="237"/>
        <v>Viterbo_2023010</v>
      </c>
      <c r="B1244" s="32" t="s">
        <v>1710</v>
      </c>
      <c r="C1244" s="4" t="str">
        <f t="shared" si="238"/>
        <v>VIT_01_2023010</v>
      </c>
      <c r="D1244" s="4" t="s">
        <v>1679</v>
      </c>
      <c r="E1244" s="5">
        <v>-85.6</v>
      </c>
      <c r="F1244" s="5">
        <v>-12.01</v>
      </c>
      <c r="G1244" s="4"/>
      <c r="H1244" s="4">
        <v>5.0648333299999999</v>
      </c>
      <c r="I1244" s="4">
        <v>-75.869769000000005</v>
      </c>
      <c r="J1244" s="32">
        <v>1790</v>
      </c>
      <c r="K1244" s="6">
        <f t="shared" ref="K1244:K1265" si="239">L1243+1</f>
        <v>45200</v>
      </c>
      <c r="L1244" s="6">
        <f>K1244+30</f>
        <v>45230</v>
      </c>
      <c r="M1244" s="6">
        <f t="shared" ref="M1244:M1265" si="240">K1244+14</f>
        <v>45214</v>
      </c>
      <c r="N1244" s="4">
        <f t="shared" si="233"/>
        <v>2023</v>
      </c>
      <c r="O1244" s="4">
        <f t="shared" si="234"/>
        <v>10</v>
      </c>
      <c r="P1244" s="7">
        <f t="shared" si="235"/>
        <v>30</v>
      </c>
      <c r="Q1244" s="12">
        <v>181.64185549033871</v>
      </c>
      <c r="R1244" s="9"/>
      <c r="S1244" s="4" t="s">
        <v>844</v>
      </c>
      <c r="T1244" s="10"/>
      <c r="U1244" s="10"/>
      <c r="V1244" s="10"/>
      <c r="W1244" s="10"/>
      <c r="X1244" s="10"/>
    </row>
    <row r="1245" spans="1:24" s="11" customFormat="1" x14ac:dyDescent="0.3">
      <c r="A1245" s="4" t="str">
        <f t="shared" si="237"/>
        <v>Viterbo_2023011</v>
      </c>
      <c r="B1245" s="32" t="s">
        <v>1711</v>
      </c>
      <c r="C1245" s="4" t="str">
        <f t="shared" si="238"/>
        <v>VIT_01_2023011</v>
      </c>
      <c r="D1245" s="4" t="s">
        <v>1679</v>
      </c>
      <c r="E1245" s="5">
        <v>-87.7</v>
      </c>
      <c r="F1245" s="5">
        <v>-12.15</v>
      </c>
      <c r="G1245" s="4"/>
      <c r="H1245" s="4">
        <v>5.0648333299999999</v>
      </c>
      <c r="I1245" s="4">
        <v>-75.869769000000005</v>
      </c>
      <c r="J1245" s="32">
        <v>1790</v>
      </c>
      <c r="K1245" s="6">
        <f t="shared" si="239"/>
        <v>45231</v>
      </c>
      <c r="L1245" s="6">
        <f>K1245+29</f>
        <v>45260</v>
      </c>
      <c r="M1245" s="6">
        <f t="shared" si="240"/>
        <v>45245</v>
      </c>
      <c r="N1245" s="4">
        <f t="shared" si="233"/>
        <v>2023</v>
      </c>
      <c r="O1245" s="4">
        <f t="shared" si="234"/>
        <v>11</v>
      </c>
      <c r="P1245" s="7">
        <f t="shared" si="235"/>
        <v>29</v>
      </c>
      <c r="Q1245" s="12">
        <v>174.65563027917185</v>
      </c>
      <c r="R1245" s="9"/>
      <c r="S1245" s="4" t="s">
        <v>844</v>
      </c>
      <c r="T1245" s="10"/>
      <c r="U1245" s="10"/>
      <c r="V1245" s="10"/>
      <c r="W1245" s="10"/>
      <c r="X1245" s="10"/>
    </row>
    <row r="1246" spans="1:24" s="11" customFormat="1" x14ac:dyDescent="0.3">
      <c r="A1246" s="4" t="str">
        <f t="shared" si="237"/>
        <v>Viterbo_2023012</v>
      </c>
      <c r="B1246" s="32" t="s">
        <v>1712</v>
      </c>
      <c r="C1246" s="4" t="str">
        <f t="shared" si="238"/>
        <v>VIT_01_2023012</v>
      </c>
      <c r="D1246" s="4" t="s">
        <v>1679</v>
      </c>
      <c r="E1246" s="5">
        <v>-46.7</v>
      </c>
      <c r="F1246" s="5">
        <v>-7.18</v>
      </c>
      <c r="G1246" s="4"/>
      <c r="H1246" s="4">
        <v>5.0648333299999999</v>
      </c>
      <c r="I1246" s="4">
        <v>-75.869769000000005</v>
      </c>
      <c r="J1246" s="32">
        <v>1790</v>
      </c>
      <c r="K1246" s="6">
        <f t="shared" si="239"/>
        <v>45261</v>
      </c>
      <c r="L1246" s="6">
        <f>K1246+30</f>
        <v>45291</v>
      </c>
      <c r="M1246" s="6">
        <f t="shared" si="240"/>
        <v>45275</v>
      </c>
      <c r="N1246" s="4">
        <f t="shared" si="233"/>
        <v>2023</v>
      </c>
      <c r="O1246" s="4">
        <f t="shared" si="234"/>
        <v>12</v>
      </c>
      <c r="P1246" s="7">
        <f t="shared" si="235"/>
        <v>30</v>
      </c>
      <c r="Q1246" s="12">
        <v>76.848477322835606</v>
      </c>
      <c r="R1246" s="9"/>
      <c r="S1246" s="4" t="s">
        <v>844</v>
      </c>
      <c r="T1246" s="10"/>
      <c r="U1246" s="10"/>
      <c r="V1246" s="10"/>
      <c r="W1246" s="10"/>
      <c r="X1246" s="10"/>
    </row>
    <row r="1247" spans="1:24" s="11" customFormat="1" x14ac:dyDescent="0.3">
      <c r="A1247" s="4" t="str">
        <f t="shared" si="237"/>
        <v>Viterbo_202401</v>
      </c>
      <c r="B1247" s="32" t="s">
        <v>1713</v>
      </c>
      <c r="C1247" s="4" t="str">
        <f t="shared" si="238"/>
        <v>VIT_01_202401</v>
      </c>
      <c r="D1247" s="4" t="s">
        <v>1679</v>
      </c>
      <c r="E1247" s="5">
        <v>-8.3000000000000007</v>
      </c>
      <c r="F1247" s="5">
        <v>-2.1800000000000002</v>
      </c>
      <c r="G1247" s="4"/>
      <c r="H1247" s="4">
        <v>5.0648333299999999</v>
      </c>
      <c r="I1247" s="4">
        <v>-75.869769000000005</v>
      </c>
      <c r="J1247" s="32">
        <v>1790</v>
      </c>
      <c r="K1247" s="6">
        <f t="shared" si="239"/>
        <v>45292</v>
      </c>
      <c r="L1247" s="6">
        <f>K1247+29</f>
        <v>45321</v>
      </c>
      <c r="M1247" s="6">
        <f t="shared" si="240"/>
        <v>45306</v>
      </c>
      <c r="N1247" s="4">
        <f t="shared" si="233"/>
        <v>2024</v>
      </c>
      <c r="O1247" s="4">
        <f t="shared" si="234"/>
        <v>1</v>
      </c>
      <c r="P1247" s="7">
        <f t="shared" si="235"/>
        <v>29</v>
      </c>
      <c r="Q1247" s="12">
        <v>32.136635971367618</v>
      </c>
      <c r="R1247" s="9"/>
      <c r="S1247" s="4" t="s">
        <v>844</v>
      </c>
      <c r="T1247" s="10"/>
      <c r="U1247" s="10"/>
      <c r="V1247" s="10"/>
      <c r="W1247" s="10"/>
      <c r="X1247" s="10"/>
    </row>
    <row r="1248" spans="1:24" s="11" customFormat="1" x14ac:dyDescent="0.3">
      <c r="A1248" s="4" t="str">
        <f t="shared" si="237"/>
        <v>Viterbo_202402</v>
      </c>
      <c r="B1248" s="32" t="s">
        <v>1714</v>
      </c>
      <c r="C1248" s="4" t="str">
        <f t="shared" si="238"/>
        <v>VIT_01_202402</v>
      </c>
      <c r="D1248" s="4" t="s">
        <v>1679</v>
      </c>
      <c r="E1248" s="5">
        <v>-33.1</v>
      </c>
      <c r="F1248" s="5">
        <v>-5.52</v>
      </c>
      <c r="G1248" s="4"/>
      <c r="H1248" s="4">
        <v>5.0648333299999999</v>
      </c>
      <c r="I1248" s="4">
        <v>-75.869769000000005</v>
      </c>
      <c r="J1248" s="32">
        <v>1790</v>
      </c>
      <c r="K1248" s="6">
        <f t="shared" si="239"/>
        <v>45322</v>
      </c>
      <c r="L1248" s="6">
        <f>K1248+30</f>
        <v>45352</v>
      </c>
      <c r="M1248" s="6">
        <f t="shared" si="240"/>
        <v>45336</v>
      </c>
      <c r="N1248" s="4">
        <f t="shared" si="233"/>
        <v>2024</v>
      </c>
      <c r="O1248" s="4">
        <f t="shared" si="234"/>
        <v>2</v>
      </c>
      <c r="P1248" s="7">
        <f t="shared" si="235"/>
        <v>30</v>
      </c>
      <c r="Q1248" s="12">
        <v>155.09419968790459</v>
      </c>
      <c r="R1248" s="9"/>
      <c r="S1248" s="4" t="s">
        <v>844</v>
      </c>
      <c r="T1248" s="10"/>
      <c r="U1248" s="10"/>
      <c r="V1248" s="10"/>
      <c r="W1248" s="10"/>
      <c r="X1248" s="10"/>
    </row>
    <row r="1249" spans="1:24" s="11" customFormat="1" x14ac:dyDescent="0.3">
      <c r="A1249" s="4" t="str">
        <f t="shared" si="237"/>
        <v>Viterbo_202403</v>
      </c>
      <c r="B1249" s="32" t="s">
        <v>1715</v>
      </c>
      <c r="C1249" s="4" t="str">
        <f t="shared" si="238"/>
        <v>VIT_01_202403</v>
      </c>
      <c r="D1249" s="4" t="s">
        <v>1679</v>
      </c>
      <c r="E1249" s="5">
        <v>-0.7</v>
      </c>
      <c r="F1249" s="5">
        <v>-2.0099999999999998</v>
      </c>
      <c r="G1249" s="4"/>
      <c r="H1249" s="4">
        <v>5.0648333299999999</v>
      </c>
      <c r="I1249" s="4">
        <v>-75.869769000000005</v>
      </c>
      <c r="J1249" s="32">
        <v>1790</v>
      </c>
      <c r="K1249" s="6">
        <f t="shared" si="239"/>
        <v>45353</v>
      </c>
      <c r="L1249" s="6">
        <f>K1249+29</f>
        <v>45382</v>
      </c>
      <c r="M1249" s="6">
        <f t="shared" si="240"/>
        <v>45367</v>
      </c>
      <c r="N1249" s="4">
        <f t="shared" si="233"/>
        <v>2024</v>
      </c>
      <c r="O1249" s="4">
        <f t="shared" si="234"/>
        <v>3</v>
      </c>
      <c r="P1249" s="7">
        <f t="shared" si="235"/>
        <v>29</v>
      </c>
      <c r="Q1249" s="12">
        <v>160.68317985683808</v>
      </c>
      <c r="R1249" s="9"/>
      <c r="S1249" s="4" t="s">
        <v>844</v>
      </c>
      <c r="T1249" s="10"/>
      <c r="U1249" s="10"/>
      <c r="V1249" s="10"/>
      <c r="W1249" s="10"/>
      <c r="X1249" s="10"/>
    </row>
    <row r="1250" spans="1:24" s="11" customFormat="1" x14ac:dyDescent="0.3">
      <c r="A1250" s="4" t="str">
        <f t="shared" si="237"/>
        <v>Viterbo_202404</v>
      </c>
      <c r="B1250" s="32" t="s">
        <v>1716</v>
      </c>
      <c r="C1250" s="4" t="str">
        <f t="shared" si="238"/>
        <v>VIT_01_202404</v>
      </c>
      <c r="D1250" s="4" t="s">
        <v>1679</v>
      </c>
      <c r="E1250" s="5">
        <v>-98.3</v>
      </c>
      <c r="F1250" s="5">
        <v>-13.67</v>
      </c>
      <c r="G1250" s="4"/>
      <c r="H1250" s="4">
        <v>5.0648333299999999</v>
      </c>
      <c r="I1250" s="4">
        <v>-75.869769000000005</v>
      </c>
      <c r="J1250" s="32">
        <v>1790</v>
      </c>
      <c r="K1250" s="6">
        <f t="shared" si="239"/>
        <v>45383</v>
      </c>
      <c r="L1250" s="6">
        <f>K1250+29</f>
        <v>45412</v>
      </c>
      <c r="M1250" s="6">
        <f t="shared" si="240"/>
        <v>45397</v>
      </c>
      <c r="N1250" s="4">
        <f t="shared" si="233"/>
        <v>2024</v>
      </c>
      <c r="O1250" s="4">
        <f t="shared" si="234"/>
        <v>4</v>
      </c>
      <c r="P1250" s="7">
        <f t="shared" si="235"/>
        <v>29</v>
      </c>
      <c r="Q1250" s="12">
        <v>305.99666424910907</v>
      </c>
      <c r="R1250" s="9"/>
      <c r="S1250" s="4" t="s">
        <v>844</v>
      </c>
      <c r="T1250" s="10"/>
      <c r="U1250" s="10"/>
      <c r="V1250" s="10"/>
      <c r="W1250" s="10"/>
      <c r="X1250" s="10"/>
    </row>
    <row r="1251" spans="1:24" s="11" customFormat="1" x14ac:dyDescent="0.3">
      <c r="A1251" s="4" t="str">
        <f t="shared" si="237"/>
        <v>Viterbo_202405</v>
      </c>
      <c r="B1251" s="32" t="s">
        <v>1717</v>
      </c>
      <c r="C1251" s="4" t="str">
        <f t="shared" si="238"/>
        <v>VIT_01_202405</v>
      </c>
      <c r="D1251" s="4" t="s">
        <v>1679</v>
      </c>
      <c r="E1251" s="5">
        <v>-123.3</v>
      </c>
      <c r="F1251" s="5">
        <v>-16.96</v>
      </c>
      <c r="G1251" s="4"/>
      <c r="H1251" s="4">
        <v>5.0648333299999999</v>
      </c>
      <c r="I1251" s="4">
        <v>-75.869769000000005</v>
      </c>
      <c r="J1251" s="32">
        <v>1790</v>
      </c>
      <c r="K1251" s="6">
        <f t="shared" si="239"/>
        <v>45413</v>
      </c>
      <c r="L1251" s="6">
        <f>K1251+30</f>
        <v>45443</v>
      </c>
      <c r="M1251" s="6">
        <f t="shared" si="240"/>
        <v>45427</v>
      </c>
      <c r="N1251" s="4">
        <f t="shared" si="233"/>
        <v>2024</v>
      </c>
      <c r="O1251" s="4">
        <f t="shared" si="234"/>
        <v>5</v>
      </c>
      <c r="P1251" s="7">
        <f t="shared" si="235"/>
        <v>30</v>
      </c>
      <c r="Q1251" s="12">
        <v>358.39335333286061</v>
      </c>
      <c r="R1251" s="9"/>
      <c r="S1251" s="4" t="s">
        <v>844</v>
      </c>
      <c r="T1251" s="10"/>
      <c r="U1251" s="10"/>
      <c r="V1251" s="10"/>
      <c r="W1251" s="10"/>
      <c r="X1251" s="10"/>
    </row>
    <row r="1252" spans="1:24" s="11" customFormat="1" x14ac:dyDescent="0.3">
      <c r="A1252" s="4" t="str">
        <f t="shared" si="237"/>
        <v>Viterbo_202406</v>
      </c>
      <c r="B1252" s="32" t="s">
        <v>1718</v>
      </c>
      <c r="C1252" s="4" t="str">
        <f t="shared" si="238"/>
        <v>VIT_01_202406</v>
      </c>
      <c r="D1252" s="4" t="s">
        <v>1679</v>
      </c>
      <c r="E1252" s="5">
        <v>-108.1</v>
      </c>
      <c r="F1252" s="5">
        <v>-14.37</v>
      </c>
      <c r="G1252" s="4"/>
      <c r="H1252" s="4">
        <v>5.0648333299999999</v>
      </c>
      <c r="I1252" s="4">
        <v>-75.869769000000005</v>
      </c>
      <c r="J1252" s="32">
        <v>1790</v>
      </c>
      <c r="K1252" s="6">
        <f t="shared" si="239"/>
        <v>45444</v>
      </c>
      <c r="L1252" s="6">
        <f>K1252+29</f>
        <v>45473</v>
      </c>
      <c r="M1252" s="6">
        <f t="shared" si="240"/>
        <v>45458</v>
      </c>
      <c r="N1252" s="4">
        <f t="shared" si="233"/>
        <v>2024</v>
      </c>
      <c r="O1252" s="4">
        <f t="shared" si="234"/>
        <v>6</v>
      </c>
      <c r="P1252" s="7">
        <f t="shared" si="235"/>
        <v>29</v>
      </c>
      <c r="Q1252" s="12">
        <v>426.1597378811793</v>
      </c>
      <c r="R1252" s="9" t="s">
        <v>1665</v>
      </c>
      <c r="S1252" s="4" t="s">
        <v>844</v>
      </c>
      <c r="T1252" s="10"/>
      <c r="U1252" s="10"/>
      <c r="V1252" s="10"/>
      <c r="W1252" s="10"/>
      <c r="X1252" s="10"/>
    </row>
    <row r="1253" spans="1:24" s="11" customFormat="1" x14ac:dyDescent="0.3">
      <c r="A1253" s="4" t="str">
        <f t="shared" si="237"/>
        <v>Viterbo_202407</v>
      </c>
      <c r="B1253" s="32" t="s">
        <v>1719</v>
      </c>
      <c r="C1253" s="4" t="str">
        <f t="shared" si="238"/>
        <v>VIT_01_202407</v>
      </c>
      <c r="D1253" s="4" t="s">
        <v>1679</v>
      </c>
      <c r="E1253" s="5">
        <v>-86.5</v>
      </c>
      <c r="F1253" s="5">
        <v>-12.17</v>
      </c>
      <c r="G1253" s="4"/>
      <c r="H1253" s="4">
        <v>5.0648333299999999</v>
      </c>
      <c r="I1253" s="4">
        <v>-75.869769000000005</v>
      </c>
      <c r="J1253" s="32">
        <v>1790</v>
      </c>
      <c r="K1253" s="6">
        <f t="shared" si="239"/>
        <v>45474</v>
      </c>
      <c r="L1253" s="6">
        <f>K1253+30</f>
        <v>45504</v>
      </c>
      <c r="M1253" s="6">
        <f t="shared" si="240"/>
        <v>45488</v>
      </c>
      <c r="N1253" s="4">
        <f t="shared" si="233"/>
        <v>2024</v>
      </c>
      <c r="O1253" s="4">
        <f t="shared" si="234"/>
        <v>7</v>
      </c>
      <c r="P1253" s="7">
        <f t="shared" si="235"/>
        <v>30</v>
      </c>
      <c r="Q1253" s="12">
        <v>139.72450422333748</v>
      </c>
      <c r="R1253" s="9" t="s">
        <v>1665</v>
      </c>
      <c r="S1253" s="4" t="s">
        <v>844</v>
      </c>
      <c r="T1253" s="10"/>
      <c r="U1253" s="10"/>
      <c r="V1253" s="10"/>
      <c r="W1253" s="10"/>
      <c r="X1253" s="10"/>
    </row>
    <row r="1254" spans="1:24" s="11" customFormat="1" x14ac:dyDescent="0.3">
      <c r="A1254" s="4" t="str">
        <f t="shared" si="237"/>
        <v>Viterbo_202408</v>
      </c>
      <c r="B1254" s="32" t="s">
        <v>1720</v>
      </c>
      <c r="C1254" s="4" t="str">
        <f t="shared" si="238"/>
        <v>VIT_01_202408</v>
      </c>
      <c r="D1254" s="4" t="s">
        <v>1679</v>
      </c>
      <c r="E1254" s="5">
        <v>-52.4</v>
      </c>
      <c r="F1254" s="5">
        <v>-8.09</v>
      </c>
      <c r="G1254" s="4"/>
      <c r="H1254" s="4">
        <v>5.0648333299999999</v>
      </c>
      <c r="I1254" s="4">
        <v>-75.869769000000005</v>
      </c>
      <c r="J1254" s="32">
        <v>1790</v>
      </c>
      <c r="K1254" s="6">
        <f t="shared" si="239"/>
        <v>45505</v>
      </c>
      <c r="L1254" s="6">
        <f>K1254+30</f>
        <v>45535</v>
      </c>
      <c r="M1254" s="6">
        <f t="shared" si="240"/>
        <v>45519</v>
      </c>
      <c r="N1254" s="4">
        <f t="shared" si="233"/>
        <v>2024</v>
      </c>
      <c r="O1254" s="4">
        <f t="shared" si="234"/>
        <v>8</v>
      </c>
      <c r="P1254" s="7">
        <f t="shared" si="235"/>
        <v>30</v>
      </c>
      <c r="Q1254" s="12">
        <v>223.55920675733995</v>
      </c>
      <c r="R1254" s="9" t="s">
        <v>1665</v>
      </c>
      <c r="S1254" s="4" t="s">
        <v>844</v>
      </c>
      <c r="T1254" s="10"/>
      <c r="U1254" s="10"/>
      <c r="V1254" s="10"/>
      <c r="W1254" s="10"/>
      <c r="X1254" s="10"/>
    </row>
    <row r="1255" spans="1:24" s="11" customFormat="1" x14ac:dyDescent="0.3">
      <c r="A1255" s="4" t="str">
        <f t="shared" si="237"/>
        <v>Viterbo_202409</v>
      </c>
      <c r="B1255" s="32" t="s">
        <v>1721</v>
      </c>
      <c r="C1255" s="4" t="str">
        <f t="shared" si="238"/>
        <v>VIT_01_202409</v>
      </c>
      <c r="D1255" s="4" t="s">
        <v>1679</v>
      </c>
      <c r="E1255" s="5">
        <v>-37.6</v>
      </c>
      <c r="F1255" s="5">
        <v>-5.82</v>
      </c>
      <c r="G1255" s="4"/>
      <c r="H1255" s="4">
        <v>5.0648333299999999</v>
      </c>
      <c r="I1255" s="4">
        <v>-75.869769000000005</v>
      </c>
      <c r="J1255" s="32">
        <v>1790</v>
      </c>
      <c r="K1255" s="6">
        <f t="shared" si="239"/>
        <v>45536</v>
      </c>
      <c r="L1255" s="6">
        <f>K1255+29</f>
        <v>45565</v>
      </c>
      <c r="M1255" s="6">
        <f t="shared" si="240"/>
        <v>45550</v>
      </c>
      <c r="N1255" s="4">
        <f t="shared" si="233"/>
        <v>2024</v>
      </c>
      <c r="O1255" s="4">
        <f t="shared" si="234"/>
        <v>9</v>
      </c>
      <c r="P1255" s="7">
        <f t="shared" si="235"/>
        <v>29</v>
      </c>
      <c r="Q1255" s="12">
        <v>76.848477322835606</v>
      </c>
      <c r="R1255" s="9" t="s">
        <v>1665</v>
      </c>
      <c r="S1255" s="4" t="s">
        <v>844</v>
      </c>
      <c r="T1255" s="10"/>
      <c r="U1255" s="10"/>
      <c r="V1255" s="10"/>
      <c r="W1255" s="10"/>
      <c r="X1255" s="10"/>
    </row>
    <row r="1256" spans="1:24" s="11" customFormat="1" x14ac:dyDescent="0.3">
      <c r="A1256" s="4" t="str">
        <f t="shared" si="237"/>
        <v>Viterbo_2024010</v>
      </c>
      <c r="B1256" s="32" t="s">
        <v>1722</v>
      </c>
      <c r="C1256" s="4" t="str">
        <f t="shared" si="238"/>
        <v>VIT_01_2024010</v>
      </c>
      <c r="D1256" s="4" t="s">
        <v>1679</v>
      </c>
      <c r="E1256" s="5">
        <v>-57.4</v>
      </c>
      <c r="F1256" s="5">
        <v>-8.57</v>
      </c>
      <c r="G1256" s="4"/>
      <c r="H1256" s="4">
        <v>5.0648333299999999</v>
      </c>
      <c r="I1256" s="4">
        <v>-75.869769000000005</v>
      </c>
      <c r="J1256" s="32">
        <v>1790</v>
      </c>
      <c r="K1256" s="6">
        <f t="shared" si="239"/>
        <v>45566</v>
      </c>
      <c r="L1256" s="6">
        <f>K1256+30</f>
        <v>45596</v>
      </c>
      <c r="M1256" s="6">
        <f t="shared" si="240"/>
        <v>45580</v>
      </c>
      <c r="N1256" s="4">
        <f t="shared" si="233"/>
        <v>2024</v>
      </c>
      <c r="O1256" s="4">
        <f t="shared" si="234"/>
        <v>10</v>
      </c>
      <c r="P1256" s="7">
        <f t="shared" si="235"/>
        <v>30</v>
      </c>
      <c r="Q1256" s="12">
        <v>174.65563027917185</v>
      </c>
      <c r="R1256" s="9" t="s">
        <v>1665</v>
      </c>
      <c r="S1256" s="4" t="s">
        <v>844</v>
      </c>
      <c r="T1256" s="10"/>
      <c r="U1256" s="10"/>
      <c r="V1256" s="10"/>
      <c r="W1256" s="10"/>
      <c r="X1256" s="10"/>
    </row>
    <row r="1257" spans="1:24" s="11" customFormat="1" x14ac:dyDescent="0.3">
      <c r="A1257" s="4" t="str">
        <f t="shared" si="237"/>
        <v>Viterbo_2024011</v>
      </c>
      <c r="B1257" s="32" t="s">
        <v>1723</v>
      </c>
      <c r="C1257" s="4" t="str">
        <f t="shared" si="238"/>
        <v>VIT_01_2024011</v>
      </c>
      <c r="D1257" s="4" t="s">
        <v>1679</v>
      </c>
      <c r="E1257" s="5">
        <v>-72.099999999999994</v>
      </c>
      <c r="F1257" s="5">
        <v>-10.37</v>
      </c>
      <c r="G1257" s="4"/>
      <c r="H1257" s="4">
        <v>5.0648333299999999</v>
      </c>
      <c r="I1257" s="4">
        <v>-75.869769000000005</v>
      </c>
      <c r="J1257" s="32">
        <v>1790</v>
      </c>
      <c r="K1257" s="6">
        <f t="shared" si="239"/>
        <v>45597</v>
      </c>
      <c r="L1257" s="6">
        <f>K1257+29</f>
        <v>45626</v>
      </c>
      <c r="M1257" s="6">
        <f t="shared" si="240"/>
        <v>45611</v>
      </c>
      <c r="N1257" s="4">
        <f t="shared" si="233"/>
        <v>2024</v>
      </c>
      <c r="O1257" s="4">
        <f t="shared" si="234"/>
        <v>11</v>
      </c>
      <c r="P1257" s="7">
        <f t="shared" si="235"/>
        <v>29</v>
      </c>
      <c r="Q1257" s="12">
        <v>265.47655802434122</v>
      </c>
      <c r="R1257" s="9" t="s">
        <v>1665</v>
      </c>
      <c r="S1257" s="4" t="s">
        <v>844</v>
      </c>
      <c r="T1257" s="10"/>
      <c r="U1257" s="10"/>
      <c r="V1257" s="10"/>
      <c r="W1257" s="10"/>
      <c r="X1257" s="10"/>
    </row>
    <row r="1258" spans="1:24" s="11" customFormat="1" x14ac:dyDescent="0.3">
      <c r="A1258" s="4" t="str">
        <f t="shared" si="237"/>
        <v>Viterbo_2024012</v>
      </c>
      <c r="B1258" s="32" t="s">
        <v>1724</v>
      </c>
      <c r="C1258" s="4" t="str">
        <f t="shared" si="238"/>
        <v>VIT_01_2024012</v>
      </c>
      <c r="D1258" s="4" t="s">
        <v>1679</v>
      </c>
      <c r="E1258" s="5">
        <v>-49.3</v>
      </c>
      <c r="F1258" s="5">
        <v>-7.55</v>
      </c>
      <c r="G1258" s="4"/>
      <c r="H1258" s="4">
        <v>5.0648333299999999</v>
      </c>
      <c r="I1258" s="4">
        <v>-75.869769000000005</v>
      </c>
      <c r="J1258" s="32">
        <v>1790</v>
      </c>
      <c r="K1258" s="6">
        <f t="shared" si="239"/>
        <v>45627</v>
      </c>
      <c r="L1258" s="6">
        <f>K1258+30</f>
        <v>45657</v>
      </c>
      <c r="M1258" s="6">
        <f t="shared" si="240"/>
        <v>45641</v>
      </c>
      <c r="N1258" s="4">
        <f t="shared" si="233"/>
        <v>2024</v>
      </c>
      <c r="O1258" s="4">
        <f t="shared" si="234"/>
        <v>12</v>
      </c>
      <c r="P1258" s="7">
        <f t="shared" si="235"/>
        <v>30</v>
      </c>
      <c r="Q1258" s="12">
        <v>244.51788239084058</v>
      </c>
      <c r="R1258" s="9" t="s">
        <v>1665</v>
      </c>
      <c r="S1258" s="4" t="s">
        <v>844</v>
      </c>
      <c r="T1258" s="10"/>
      <c r="U1258" s="10"/>
      <c r="V1258" s="10"/>
      <c r="W1258" s="10"/>
      <c r="X1258" s="10"/>
    </row>
    <row r="1259" spans="1:24" s="11" customFormat="1" x14ac:dyDescent="0.3">
      <c r="A1259" s="4" t="str">
        <f t="shared" si="237"/>
        <v>Viterbo_202503</v>
      </c>
      <c r="B1259" s="32" t="s">
        <v>1725</v>
      </c>
      <c r="C1259" s="4" t="str">
        <f t="shared" si="238"/>
        <v>VIT_01_202503</v>
      </c>
      <c r="D1259" s="4" t="s">
        <v>1679</v>
      </c>
      <c r="E1259" s="5">
        <v>-42.7</v>
      </c>
      <c r="F1259" s="5">
        <v>-7.07</v>
      </c>
      <c r="G1259" s="4"/>
      <c r="H1259" s="4">
        <v>5.0648333299999999</v>
      </c>
      <c r="I1259" s="4">
        <v>-75.869769000000005</v>
      </c>
      <c r="J1259" s="32">
        <v>1790</v>
      </c>
      <c r="K1259" s="6">
        <v>45717</v>
      </c>
      <c r="L1259" s="6">
        <f>K1259+30</f>
        <v>45747</v>
      </c>
      <c r="M1259" s="6">
        <f t="shared" si="240"/>
        <v>45731</v>
      </c>
      <c r="N1259" s="4">
        <f t="shared" si="233"/>
        <v>2025</v>
      </c>
      <c r="O1259" s="4">
        <f t="shared" si="234"/>
        <v>3</v>
      </c>
      <c r="P1259" s="7">
        <f t="shared" si="235"/>
        <v>30</v>
      </c>
      <c r="Q1259" s="12"/>
      <c r="R1259" s="9" t="s">
        <v>1665</v>
      </c>
      <c r="S1259" s="4" t="s">
        <v>844</v>
      </c>
      <c r="T1259" s="10"/>
      <c r="U1259" s="10"/>
      <c r="V1259" s="10"/>
      <c r="W1259" s="10"/>
      <c r="X1259" s="10"/>
    </row>
    <row r="1260" spans="1:24" s="11" customFormat="1" x14ac:dyDescent="0.3">
      <c r="A1260" s="4" t="str">
        <f t="shared" si="237"/>
        <v>Viterbo_202504</v>
      </c>
      <c r="B1260" s="32" t="s">
        <v>1726</v>
      </c>
      <c r="C1260" s="4" t="str">
        <f t="shared" si="238"/>
        <v>VIT_01_202504</v>
      </c>
      <c r="D1260" s="4" t="s">
        <v>1679</v>
      </c>
      <c r="E1260" s="5">
        <v>-85.4</v>
      </c>
      <c r="F1260" s="5">
        <v>-11.76</v>
      </c>
      <c r="G1260" s="4"/>
      <c r="H1260" s="4">
        <v>5.0648333299999999</v>
      </c>
      <c r="I1260" s="4">
        <v>-75.869769000000005</v>
      </c>
      <c r="J1260" s="32">
        <v>1790</v>
      </c>
      <c r="K1260" s="6">
        <f t="shared" si="239"/>
        <v>45748</v>
      </c>
      <c r="L1260" s="6">
        <f>K1260+29</f>
        <v>45777</v>
      </c>
      <c r="M1260" s="6">
        <f t="shared" si="240"/>
        <v>45762</v>
      </c>
      <c r="N1260" s="4">
        <f t="shared" si="233"/>
        <v>2025</v>
      </c>
      <c r="O1260" s="4">
        <f t="shared" si="234"/>
        <v>4</v>
      </c>
      <c r="P1260" s="7">
        <f t="shared" si="235"/>
        <v>29</v>
      </c>
      <c r="Q1260" s="12"/>
      <c r="R1260" s="9" t="s">
        <v>1665</v>
      </c>
      <c r="S1260" s="4" t="s">
        <v>844</v>
      </c>
      <c r="T1260" s="10"/>
      <c r="U1260" s="10"/>
      <c r="V1260" s="10"/>
      <c r="W1260" s="10"/>
      <c r="X1260" s="10"/>
    </row>
    <row r="1261" spans="1:24" s="11" customFormat="1" x14ac:dyDescent="0.3">
      <c r="A1261" s="4" t="str">
        <f t="shared" si="237"/>
        <v>Viterbo_202505</v>
      </c>
      <c r="B1261" s="32" t="s">
        <v>1727</v>
      </c>
      <c r="C1261" s="4" t="str">
        <f t="shared" si="238"/>
        <v>VIT_01_202505</v>
      </c>
      <c r="D1261" s="4" t="s">
        <v>1679</v>
      </c>
      <c r="E1261" s="5">
        <v>-135.19999999999999</v>
      </c>
      <c r="F1261" s="5">
        <v>-18.13</v>
      </c>
      <c r="G1261" s="4"/>
      <c r="H1261" s="4">
        <v>5.0648333299999999</v>
      </c>
      <c r="I1261" s="4">
        <v>-75.869769000000005</v>
      </c>
      <c r="J1261" s="32">
        <v>1790</v>
      </c>
      <c r="K1261" s="6">
        <f t="shared" si="239"/>
        <v>45778</v>
      </c>
      <c r="L1261" s="6">
        <f>K1261+30</f>
        <v>45808</v>
      </c>
      <c r="M1261" s="6">
        <f t="shared" si="240"/>
        <v>45792</v>
      </c>
      <c r="N1261" s="4">
        <f t="shared" si="233"/>
        <v>2025</v>
      </c>
      <c r="O1261" s="4">
        <f t="shared" si="234"/>
        <v>5</v>
      </c>
      <c r="P1261" s="7">
        <f t="shared" si="235"/>
        <v>30</v>
      </c>
      <c r="Q1261" s="12"/>
      <c r="R1261" s="9" t="s">
        <v>1665</v>
      </c>
      <c r="S1261" s="4" t="s">
        <v>844</v>
      </c>
      <c r="T1261" s="10"/>
      <c r="U1261" s="10"/>
      <c r="V1261" s="10"/>
      <c r="W1261" s="10"/>
      <c r="X1261" s="10"/>
    </row>
    <row r="1262" spans="1:24" s="11" customFormat="1" x14ac:dyDescent="0.3">
      <c r="A1262" s="4" t="str">
        <f t="shared" si="237"/>
        <v>Viterbo_202506</v>
      </c>
      <c r="B1262" s="32" t="s">
        <v>1728</v>
      </c>
      <c r="C1262" s="4" t="str">
        <f t="shared" si="238"/>
        <v>VIT_01_202506</v>
      </c>
      <c r="D1262" s="4" t="s">
        <v>1679</v>
      </c>
      <c r="E1262" s="5">
        <v>-114.3</v>
      </c>
      <c r="F1262" s="5">
        <v>-15.49</v>
      </c>
      <c r="G1262" s="4"/>
      <c r="H1262" s="4">
        <v>5.0648333299999999</v>
      </c>
      <c r="I1262" s="4">
        <v>-75.869769000000005</v>
      </c>
      <c r="J1262" s="32">
        <v>1790</v>
      </c>
      <c r="K1262" s="6">
        <f t="shared" si="239"/>
        <v>45809</v>
      </c>
      <c r="L1262" s="6">
        <f>K1262+29</f>
        <v>45838</v>
      </c>
      <c r="M1262" s="6">
        <f t="shared" si="240"/>
        <v>45823</v>
      </c>
      <c r="N1262" s="4">
        <f t="shared" si="233"/>
        <v>2025</v>
      </c>
      <c r="O1262" s="4">
        <f t="shared" si="234"/>
        <v>6</v>
      </c>
      <c r="P1262" s="7">
        <f t="shared" si="235"/>
        <v>29</v>
      </c>
      <c r="Q1262" s="12"/>
      <c r="R1262" s="9" t="s">
        <v>1665</v>
      </c>
      <c r="S1262" s="4" t="s">
        <v>844</v>
      </c>
      <c r="T1262" s="10"/>
      <c r="U1262" s="10"/>
      <c r="V1262" s="10"/>
      <c r="W1262" s="10"/>
      <c r="X1262" s="10"/>
    </row>
    <row r="1263" spans="1:24" s="11" customFormat="1" x14ac:dyDescent="0.3">
      <c r="A1263" s="4" t="str">
        <f t="shared" si="237"/>
        <v>Viterbo_202507</v>
      </c>
      <c r="B1263" s="32" t="s">
        <v>1729</v>
      </c>
      <c r="C1263" s="4" t="str">
        <f t="shared" si="238"/>
        <v>VIT_01_202507</v>
      </c>
      <c r="D1263" s="4" t="s">
        <v>1679</v>
      </c>
      <c r="E1263" s="5">
        <v>-63.1</v>
      </c>
      <c r="F1263" s="5">
        <v>-8.89</v>
      </c>
      <c r="G1263" s="4"/>
      <c r="H1263" s="4">
        <v>5.0648333299999999</v>
      </c>
      <c r="I1263" s="4">
        <v>-75.869769000000005</v>
      </c>
      <c r="J1263" s="32">
        <v>1790</v>
      </c>
      <c r="K1263" s="6">
        <f t="shared" si="239"/>
        <v>45839</v>
      </c>
      <c r="L1263" s="6">
        <f>K1263+30</f>
        <v>45869</v>
      </c>
      <c r="M1263" s="6">
        <f t="shared" si="240"/>
        <v>45853</v>
      </c>
      <c r="N1263" s="4">
        <f t="shared" si="233"/>
        <v>2025</v>
      </c>
      <c r="O1263" s="4">
        <f t="shared" si="234"/>
        <v>7</v>
      </c>
      <c r="P1263" s="7">
        <f t="shared" si="235"/>
        <v>30</v>
      </c>
      <c r="Q1263" s="12"/>
      <c r="R1263" s="9" t="s">
        <v>1665</v>
      </c>
      <c r="S1263" s="4" t="s">
        <v>844</v>
      </c>
      <c r="T1263" s="10"/>
      <c r="U1263" s="10"/>
      <c r="V1263" s="10"/>
      <c r="W1263" s="10"/>
      <c r="X1263" s="10"/>
    </row>
    <row r="1264" spans="1:24" s="11" customFormat="1" x14ac:dyDescent="0.3">
      <c r="A1264" s="4" t="str">
        <f t="shared" si="237"/>
        <v>Viterbo_202508</v>
      </c>
      <c r="B1264" s="32" t="s">
        <v>1730</v>
      </c>
      <c r="C1264" s="4" t="str">
        <f t="shared" si="238"/>
        <v>VIT_01_202508</v>
      </c>
      <c r="D1264" s="4" t="s">
        <v>1679</v>
      </c>
      <c r="E1264" s="5">
        <v>-62.6</v>
      </c>
      <c r="F1264" s="5">
        <v>-9.42</v>
      </c>
      <c r="G1264" s="4"/>
      <c r="H1264" s="4">
        <v>5.0648333299999999</v>
      </c>
      <c r="I1264" s="4">
        <v>-75.869769000000005</v>
      </c>
      <c r="J1264" s="32">
        <v>1790</v>
      </c>
      <c r="K1264" s="6">
        <f t="shared" si="239"/>
        <v>45870</v>
      </c>
      <c r="L1264" s="6">
        <f>K1264+30</f>
        <v>45900</v>
      </c>
      <c r="M1264" s="6">
        <f t="shared" si="240"/>
        <v>45884</v>
      </c>
      <c r="N1264" s="4">
        <f t="shared" si="233"/>
        <v>2025</v>
      </c>
      <c r="O1264" s="4">
        <f t="shared" si="234"/>
        <v>8</v>
      </c>
      <c r="P1264" s="7">
        <f t="shared" si="235"/>
        <v>30</v>
      </c>
      <c r="Q1264" s="12"/>
      <c r="R1264" s="9" t="s">
        <v>1665</v>
      </c>
      <c r="S1264" s="4" t="s">
        <v>844</v>
      </c>
      <c r="T1264" s="10"/>
      <c r="U1264" s="10"/>
      <c r="V1264" s="10"/>
      <c r="W1264" s="10"/>
      <c r="X1264" s="10"/>
    </row>
    <row r="1265" spans="1:24" s="11" customFormat="1" x14ac:dyDescent="0.3">
      <c r="A1265" s="4" t="str">
        <f t="shared" si="237"/>
        <v>Viterbo_202509</v>
      </c>
      <c r="B1265" s="32" t="s">
        <v>1731</v>
      </c>
      <c r="C1265" s="4" t="str">
        <f t="shared" si="238"/>
        <v>VIT_01_202509</v>
      </c>
      <c r="D1265" s="4" t="s">
        <v>1679</v>
      </c>
      <c r="E1265" s="5">
        <v>-65.2</v>
      </c>
      <c r="F1265" s="5">
        <v>-9.39</v>
      </c>
      <c r="G1265" s="4"/>
      <c r="H1265" s="4">
        <v>5.0648333299999999</v>
      </c>
      <c r="I1265" s="4">
        <v>-75.869769000000005</v>
      </c>
      <c r="J1265" s="32">
        <v>1790</v>
      </c>
      <c r="K1265" s="6">
        <f t="shared" si="239"/>
        <v>45901</v>
      </c>
      <c r="L1265" s="6">
        <f>K1265+29</f>
        <v>45930</v>
      </c>
      <c r="M1265" s="6">
        <f t="shared" si="240"/>
        <v>45915</v>
      </c>
      <c r="N1265" s="4">
        <f t="shared" si="233"/>
        <v>2025</v>
      </c>
      <c r="O1265" s="4">
        <f t="shared" si="234"/>
        <v>9</v>
      </c>
      <c r="P1265" s="7">
        <f t="shared" si="235"/>
        <v>29</v>
      </c>
      <c r="Q1265" s="12"/>
      <c r="R1265" s="9" t="s">
        <v>1665</v>
      </c>
      <c r="S1265" s="4" t="s">
        <v>844</v>
      </c>
      <c r="T1265" s="10"/>
      <c r="U1265" s="10"/>
      <c r="V1265" s="10"/>
      <c r="W1265" s="10"/>
      <c r="X1265" s="10"/>
    </row>
    <row r="1266" spans="1:24" s="11" customFormat="1" x14ac:dyDescent="0.3">
      <c r="A1266" s="4"/>
      <c r="B1266" s="39"/>
      <c r="C1266" s="4"/>
      <c r="D1266" s="4"/>
      <c r="E1266" s="5"/>
      <c r="F1266" s="5"/>
      <c r="G1266" s="4"/>
      <c r="H1266" s="4"/>
      <c r="I1266" s="4"/>
      <c r="J1266" s="4"/>
      <c r="K1266" s="23"/>
      <c r="L1266" s="23"/>
      <c r="M1266" s="23"/>
      <c r="N1266" s="23"/>
      <c r="O1266" s="23"/>
      <c r="P1266" s="23"/>
      <c r="Q1266" s="12"/>
      <c r="R1266" s="9"/>
      <c r="S1266" s="4"/>
      <c r="T1266" s="10"/>
      <c r="U1266" s="10"/>
      <c r="V1266" s="10"/>
      <c r="W1266" s="10"/>
      <c r="X1266" s="10"/>
    </row>
    <row r="1267" spans="1:24" s="10" customFormat="1" x14ac:dyDescent="0.3">
      <c r="A1267" s="4" t="str">
        <f t="shared" ref="A1267:A1297" si="241">D1267&amp;"_"&amp;YEAR(M1267)&amp;MONTH(M1267)</f>
        <v>San Andres_20157</v>
      </c>
      <c r="B1267" s="4" t="s">
        <v>1732</v>
      </c>
      <c r="C1267" s="4" t="str">
        <f>"SAN_01_"&amp;YEAR(M1267)&amp;""&amp;MONTH(M1267)</f>
        <v>SAN_01_20157</v>
      </c>
      <c r="D1267" s="4" t="s">
        <v>1733</v>
      </c>
      <c r="E1267" s="5">
        <v>-3.27</v>
      </c>
      <c r="F1267" s="5">
        <v>-0.88900000000000001</v>
      </c>
      <c r="G1267" s="4"/>
      <c r="H1267" s="4">
        <v>12.532667</v>
      </c>
      <c r="I1267" s="4">
        <v>-81.718582999999995</v>
      </c>
      <c r="J1267" s="4">
        <v>35.69</v>
      </c>
      <c r="K1267" s="6">
        <v>42186</v>
      </c>
      <c r="L1267" s="6">
        <v>42216</v>
      </c>
      <c r="M1267" s="6">
        <f t="shared" ref="M1267:M1361" si="242">K1267+14</f>
        <v>42200</v>
      </c>
      <c r="N1267" s="4">
        <f>YEAR(M1267)</f>
        <v>2015</v>
      </c>
      <c r="O1267" s="4">
        <f>(MONTH(M1267))</f>
        <v>7</v>
      </c>
      <c r="P1267" s="7">
        <f>L1267-K1267</f>
        <v>30</v>
      </c>
      <c r="Q1267" s="4">
        <v>223.5</v>
      </c>
      <c r="R1267" s="9" t="s">
        <v>1734</v>
      </c>
      <c r="S1267" s="4" t="s">
        <v>22</v>
      </c>
    </row>
    <row r="1268" spans="1:24" s="10" customFormat="1" x14ac:dyDescent="0.3">
      <c r="A1268" s="4" t="str">
        <f t="shared" si="241"/>
        <v>San Andres_20158</v>
      </c>
      <c r="B1268" s="4" t="s">
        <v>1735</v>
      </c>
      <c r="C1268" s="4" t="str">
        <f t="shared" ref="C1268:C1299" si="243">"SAN_01_"&amp;YEAR(M1268)&amp;""&amp;MONTH(M1268)</f>
        <v>SAN_01_20158</v>
      </c>
      <c r="D1268" s="4" t="s">
        <v>1733</v>
      </c>
      <c r="E1268" s="5">
        <v>1.22</v>
      </c>
      <c r="F1268" s="5">
        <v>-0.54700000000000004</v>
      </c>
      <c r="G1268" s="4"/>
      <c r="H1268" s="4">
        <v>12.532667</v>
      </c>
      <c r="I1268" s="4">
        <v>-81.718582999999995</v>
      </c>
      <c r="J1268" s="4">
        <v>35.69</v>
      </c>
      <c r="K1268" s="6">
        <v>42217</v>
      </c>
      <c r="L1268" s="6">
        <v>42247</v>
      </c>
      <c r="M1268" s="6">
        <f t="shared" si="242"/>
        <v>42231</v>
      </c>
      <c r="N1268" s="4">
        <f t="shared" ref="N1268:N1299" si="244">YEAR(M1268)</f>
        <v>2015</v>
      </c>
      <c r="O1268" s="4">
        <f t="shared" ref="O1268:O1299" si="245">(MONTH(M1268))</f>
        <v>8</v>
      </c>
      <c r="P1268" s="7">
        <f t="shared" ref="P1268:P1299" si="246">L1268-K1268</f>
        <v>30</v>
      </c>
      <c r="Q1268" s="4">
        <v>61.1</v>
      </c>
      <c r="R1268" s="9" t="s">
        <v>672</v>
      </c>
      <c r="S1268" s="4" t="s">
        <v>22</v>
      </c>
    </row>
    <row r="1269" spans="1:24" s="10" customFormat="1" x14ac:dyDescent="0.3">
      <c r="A1269" s="4" t="str">
        <f t="shared" si="241"/>
        <v>San Andres_20159</v>
      </c>
      <c r="B1269" s="4" t="s">
        <v>1736</v>
      </c>
      <c r="C1269" s="4" t="str">
        <f t="shared" si="243"/>
        <v>SAN_01_20159</v>
      </c>
      <c r="D1269" s="4" t="s">
        <v>1733</v>
      </c>
      <c r="E1269" s="5">
        <v>-11.67</v>
      </c>
      <c r="F1269" s="5">
        <v>-2.3730000000000002</v>
      </c>
      <c r="G1269" s="4"/>
      <c r="H1269" s="4">
        <v>12.532667</v>
      </c>
      <c r="I1269" s="4">
        <v>-81.718582999999995</v>
      </c>
      <c r="J1269" s="4">
        <v>35.69</v>
      </c>
      <c r="K1269" s="6">
        <v>42248</v>
      </c>
      <c r="L1269" s="6">
        <v>42277</v>
      </c>
      <c r="M1269" s="6">
        <f t="shared" si="242"/>
        <v>42262</v>
      </c>
      <c r="N1269" s="4">
        <f t="shared" si="244"/>
        <v>2015</v>
      </c>
      <c r="O1269" s="4">
        <f t="shared" si="245"/>
        <v>9</v>
      </c>
      <c r="P1269" s="7">
        <f t="shared" si="246"/>
        <v>29</v>
      </c>
      <c r="Q1269" s="4">
        <v>320.3</v>
      </c>
      <c r="R1269" s="9" t="s">
        <v>1734</v>
      </c>
      <c r="S1269" s="4" t="s">
        <v>22</v>
      </c>
    </row>
    <row r="1270" spans="1:24" s="10" customFormat="1" x14ac:dyDescent="0.3">
      <c r="A1270" s="4" t="str">
        <f t="shared" si="241"/>
        <v>San Andres_201510</v>
      </c>
      <c r="B1270" s="4" t="s">
        <v>1737</v>
      </c>
      <c r="C1270" s="4" t="str">
        <f t="shared" si="243"/>
        <v>SAN_01_201510</v>
      </c>
      <c r="D1270" s="4" t="s">
        <v>1733</v>
      </c>
      <c r="E1270" s="5">
        <v>-12.47</v>
      </c>
      <c r="F1270" s="5">
        <v>-2.512</v>
      </c>
      <c r="G1270" s="4"/>
      <c r="H1270" s="4">
        <v>12.532667</v>
      </c>
      <c r="I1270" s="4">
        <v>-81.718582999999995</v>
      </c>
      <c r="J1270" s="4">
        <v>35.69</v>
      </c>
      <c r="K1270" s="6">
        <v>42278</v>
      </c>
      <c r="L1270" s="6">
        <v>42308</v>
      </c>
      <c r="M1270" s="6">
        <f t="shared" si="242"/>
        <v>42292</v>
      </c>
      <c r="N1270" s="4">
        <f t="shared" si="244"/>
        <v>2015</v>
      </c>
      <c r="O1270" s="4">
        <f t="shared" si="245"/>
        <v>10</v>
      </c>
      <c r="P1270" s="7">
        <f t="shared" si="246"/>
        <v>30</v>
      </c>
      <c r="Q1270" s="4">
        <v>259.8</v>
      </c>
      <c r="R1270" s="9" t="s">
        <v>1734</v>
      </c>
      <c r="S1270" s="4" t="s">
        <v>22</v>
      </c>
    </row>
    <row r="1271" spans="1:24" s="10" customFormat="1" x14ac:dyDescent="0.3">
      <c r="A1271" s="4" t="str">
        <f t="shared" si="241"/>
        <v>San Andres_201511</v>
      </c>
      <c r="B1271" s="4" t="s">
        <v>1738</v>
      </c>
      <c r="C1271" s="4" t="str">
        <f t="shared" si="243"/>
        <v>SAN_01_201511</v>
      </c>
      <c r="D1271" s="4" t="s">
        <v>1733</v>
      </c>
      <c r="E1271" s="5">
        <v>-15.83</v>
      </c>
      <c r="F1271" s="5">
        <v>-3.22</v>
      </c>
      <c r="G1271" s="4"/>
      <c r="H1271" s="4">
        <v>12.532667</v>
      </c>
      <c r="I1271" s="4">
        <v>-81.718582999999995</v>
      </c>
      <c r="J1271" s="4">
        <v>35.69</v>
      </c>
      <c r="K1271" s="6">
        <v>42308</v>
      </c>
      <c r="L1271" s="6">
        <v>42338</v>
      </c>
      <c r="M1271" s="6">
        <f t="shared" si="242"/>
        <v>42322</v>
      </c>
      <c r="N1271" s="4">
        <f t="shared" si="244"/>
        <v>2015</v>
      </c>
      <c r="O1271" s="4">
        <f t="shared" si="245"/>
        <v>11</v>
      </c>
      <c r="P1271" s="7">
        <f t="shared" si="246"/>
        <v>30</v>
      </c>
      <c r="Q1271" s="4">
        <v>309.2</v>
      </c>
      <c r="R1271" s="9" t="s">
        <v>1734</v>
      </c>
      <c r="S1271" s="4" t="s">
        <v>22</v>
      </c>
    </row>
    <row r="1272" spans="1:24" s="10" customFormat="1" x14ac:dyDescent="0.3">
      <c r="A1272" s="4" t="str">
        <f t="shared" si="241"/>
        <v>San Andres_201512</v>
      </c>
      <c r="B1272" s="4" t="s">
        <v>1739</v>
      </c>
      <c r="C1272" s="4" t="str">
        <f t="shared" si="243"/>
        <v>SAN_01_201512</v>
      </c>
      <c r="D1272" s="4" t="s">
        <v>1733</v>
      </c>
      <c r="E1272" s="5">
        <v>1.58</v>
      </c>
      <c r="F1272" s="5">
        <v>-0.68600000000000005</v>
      </c>
      <c r="G1272" s="4"/>
      <c r="H1272" s="4">
        <v>12.532667</v>
      </c>
      <c r="I1272" s="4">
        <v>-81.718582999999995</v>
      </c>
      <c r="J1272" s="4">
        <v>35.69</v>
      </c>
      <c r="K1272" s="6">
        <v>42339</v>
      </c>
      <c r="L1272" s="6">
        <v>42369</v>
      </c>
      <c r="M1272" s="6">
        <f t="shared" si="242"/>
        <v>42353</v>
      </c>
      <c r="N1272" s="4">
        <f t="shared" si="244"/>
        <v>2015</v>
      </c>
      <c r="O1272" s="4">
        <f t="shared" si="245"/>
        <v>12</v>
      </c>
      <c r="P1272" s="7">
        <f t="shared" si="246"/>
        <v>30</v>
      </c>
      <c r="Q1272" s="4">
        <v>85.7</v>
      </c>
      <c r="R1272" s="9" t="s">
        <v>1734</v>
      </c>
      <c r="S1272" s="4" t="s">
        <v>22</v>
      </c>
    </row>
    <row r="1273" spans="1:24" s="10" customFormat="1" x14ac:dyDescent="0.3">
      <c r="A1273" s="4" t="str">
        <f t="shared" si="241"/>
        <v>San Andres_20161</v>
      </c>
      <c r="B1273" s="4" t="s">
        <v>1740</v>
      </c>
      <c r="C1273" s="4" t="str">
        <f t="shared" si="243"/>
        <v>SAN_01_20161</v>
      </c>
      <c r="D1273" s="4" t="s">
        <v>1733</v>
      </c>
      <c r="E1273" s="5">
        <v>6.85</v>
      </c>
      <c r="F1273" s="5">
        <v>-0.22600000000000001</v>
      </c>
      <c r="G1273" s="4"/>
      <c r="H1273" s="4">
        <v>12.532667</v>
      </c>
      <c r="I1273" s="4">
        <v>-81.718582999999995</v>
      </c>
      <c r="J1273" s="4">
        <v>35.69</v>
      </c>
      <c r="K1273" s="6">
        <v>42370</v>
      </c>
      <c r="L1273" s="6">
        <v>42400</v>
      </c>
      <c r="M1273" s="6">
        <f t="shared" si="242"/>
        <v>42384</v>
      </c>
      <c r="N1273" s="4">
        <f t="shared" si="244"/>
        <v>2016</v>
      </c>
      <c r="O1273" s="4">
        <f t="shared" si="245"/>
        <v>1</v>
      </c>
      <c r="P1273" s="7">
        <f t="shared" si="246"/>
        <v>30</v>
      </c>
      <c r="Q1273" s="4">
        <v>78</v>
      </c>
      <c r="R1273" s="9" t="s">
        <v>1734</v>
      </c>
      <c r="S1273" s="4" t="s">
        <v>22</v>
      </c>
    </row>
    <row r="1274" spans="1:24" s="10" customFormat="1" x14ac:dyDescent="0.3">
      <c r="A1274" s="4" t="str">
        <f t="shared" si="241"/>
        <v>San Andres_20162</v>
      </c>
      <c r="B1274" s="4" t="s">
        <v>1741</v>
      </c>
      <c r="C1274" s="4" t="str">
        <f t="shared" si="243"/>
        <v>SAN_01_20162</v>
      </c>
      <c r="D1274" s="4" t="s">
        <v>1733</v>
      </c>
      <c r="E1274" s="5">
        <v>9.5299999999999994</v>
      </c>
      <c r="F1274" s="5">
        <v>-0.23699999999999999</v>
      </c>
      <c r="G1274" s="4"/>
      <c r="H1274" s="4">
        <v>12.532667</v>
      </c>
      <c r="I1274" s="4">
        <v>-81.718582999999995</v>
      </c>
      <c r="J1274" s="4">
        <v>35.69</v>
      </c>
      <c r="K1274" s="6">
        <v>42401</v>
      </c>
      <c r="L1274" s="6">
        <v>42429</v>
      </c>
      <c r="M1274" s="6">
        <f t="shared" si="242"/>
        <v>42415</v>
      </c>
      <c r="N1274" s="4">
        <f t="shared" si="244"/>
        <v>2016</v>
      </c>
      <c r="O1274" s="4">
        <f t="shared" si="245"/>
        <v>2</v>
      </c>
      <c r="P1274" s="7">
        <f t="shared" si="246"/>
        <v>28</v>
      </c>
      <c r="Q1274" s="4">
        <v>57.8</v>
      </c>
      <c r="R1274" s="9" t="s">
        <v>1734</v>
      </c>
      <c r="S1274" s="4" t="s">
        <v>22</v>
      </c>
    </row>
    <row r="1275" spans="1:24" s="10" customFormat="1" x14ac:dyDescent="0.3">
      <c r="A1275" s="4" t="str">
        <f t="shared" si="241"/>
        <v>San Andres_20163</v>
      </c>
      <c r="B1275" s="4" t="s">
        <v>1742</v>
      </c>
      <c r="C1275" s="4" t="str">
        <f t="shared" si="243"/>
        <v>SAN_01_20163</v>
      </c>
      <c r="D1275" s="4" t="s">
        <v>1733</v>
      </c>
      <c r="E1275" s="5">
        <v>11.35</v>
      </c>
      <c r="F1275" s="5">
        <v>0.34899999999999998</v>
      </c>
      <c r="G1275" s="4"/>
      <c r="H1275" s="4">
        <v>12.532667</v>
      </c>
      <c r="I1275" s="4">
        <v>-81.718582999999995</v>
      </c>
      <c r="J1275" s="4">
        <v>35.69</v>
      </c>
      <c r="K1275" s="6">
        <v>42430</v>
      </c>
      <c r="L1275" s="6">
        <v>42465</v>
      </c>
      <c r="M1275" s="6">
        <f t="shared" si="242"/>
        <v>42444</v>
      </c>
      <c r="N1275" s="4">
        <f t="shared" si="244"/>
        <v>2016</v>
      </c>
      <c r="O1275" s="4">
        <f t="shared" si="245"/>
        <v>3</v>
      </c>
      <c r="P1275" s="7">
        <f t="shared" si="246"/>
        <v>35</v>
      </c>
      <c r="Q1275" s="4">
        <v>13.6</v>
      </c>
      <c r="R1275" s="9" t="s">
        <v>1743</v>
      </c>
      <c r="S1275" s="4" t="s">
        <v>22</v>
      </c>
    </row>
    <row r="1276" spans="1:24" s="10" customFormat="1" x14ac:dyDescent="0.3">
      <c r="A1276" s="4" t="str">
        <f t="shared" si="241"/>
        <v>San Andres_20164</v>
      </c>
      <c r="B1276" s="4" t="s">
        <v>1744</v>
      </c>
      <c r="C1276" s="4" t="str">
        <f t="shared" si="243"/>
        <v>SAN_01_20164</v>
      </c>
      <c r="D1276" s="4" t="s">
        <v>1733</v>
      </c>
      <c r="E1276" s="5">
        <v>9.9499999999999993</v>
      </c>
      <c r="F1276" s="5">
        <v>0.82199999999999995</v>
      </c>
      <c r="G1276" s="4"/>
      <c r="H1276" s="4">
        <v>12.532667</v>
      </c>
      <c r="I1276" s="4">
        <v>-81.718582999999995</v>
      </c>
      <c r="J1276" s="4">
        <v>35.69</v>
      </c>
      <c r="K1276" s="6">
        <v>42465</v>
      </c>
      <c r="L1276" s="6">
        <v>42489</v>
      </c>
      <c r="M1276" s="6">
        <f t="shared" si="242"/>
        <v>42479</v>
      </c>
      <c r="N1276" s="4">
        <f t="shared" si="244"/>
        <v>2016</v>
      </c>
      <c r="O1276" s="4">
        <f t="shared" si="245"/>
        <v>4</v>
      </c>
      <c r="P1276" s="7">
        <f t="shared" si="246"/>
        <v>24</v>
      </c>
      <c r="Q1276" s="4">
        <v>3.2</v>
      </c>
      <c r="R1276" s="9" t="s">
        <v>1745</v>
      </c>
      <c r="S1276" s="4" t="s">
        <v>22</v>
      </c>
    </row>
    <row r="1277" spans="1:24" s="10" customFormat="1" x14ac:dyDescent="0.3">
      <c r="A1277" s="4" t="str">
        <f t="shared" si="241"/>
        <v>San Andres_20165</v>
      </c>
      <c r="B1277" s="4" t="s">
        <v>1746</v>
      </c>
      <c r="C1277" s="4" t="str">
        <f t="shared" si="243"/>
        <v>SAN_01_20165</v>
      </c>
      <c r="D1277" s="4" t="s">
        <v>1733</v>
      </c>
      <c r="E1277" s="5">
        <v>2.29</v>
      </c>
      <c r="F1277" s="5">
        <v>-0.61099999999999999</v>
      </c>
      <c r="G1277" s="4"/>
      <c r="H1277" s="4">
        <v>12.532667</v>
      </c>
      <c r="I1277" s="4">
        <v>-81.718582999999995</v>
      </c>
      <c r="J1277" s="4">
        <v>35.69</v>
      </c>
      <c r="K1277" s="6">
        <v>42491</v>
      </c>
      <c r="L1277" s="6">
        <v>42521</v>
      </c>
      <c r="M1277" s="6">
        <f t="shared" si="242"/>
        <v>42505</v>
      </c>
      <c r="N1277" s="4">
        <f t="shared" si="244"/>
        <v>2016</v>
      </c>
      <c r="O1277" s="4">
        <f t="shared" si="245"/>
        <v>5</v>
      </c>
      <c r="P1277" s="7">
        <f t="shared" si="246"/>
        <v>30</v>
      </c>
      <c r="Q1277" s="4">
        <v>58.5</v>
      </c>
      <c r="R1277" s="9" t="s">
        <v>672</v>
      </c>
      <c r="S1277" s="4" t="s">
        <v>22</v>
      </c>
    </row>
    <row r="1278" spans="1:24" s="10" customFormat="1" x14ac:dyDescent="0.3">
      <c r="A1278" s="4" t="str">
        <f t="shared" si="241"/>
        <v>San Andres_20166</v>
      </c>
      <c r="B1278" s="4" t="s">
        <v>1747</v>
      </c>
      <c r="C1278" s="4" t="str">
        <f t="shared" si="243"/>
        <v>SAN_01_20166</v>
      </c>
      <c r="D1278" s="4" t="s">
        <v>1733</v>
      </c>
      <c r="E1278" s="5">
        <v>-17.84</v>
      </c>
      <c r="F1278" s="5">
        <v>-3.0369999999999999</v>
      </c>
      <c r="G1278" s="4"/>
      <c r="H1278" s="4">
        <v>12.532667</v>
      </c>
      <c r="I1278" s="4">
        <v>-81.718582999999995</v>
      </c>
      <c r="J1278" s="4">
        <v>35.69</v>
      </c>
      <c r="K1278" s="6">
        <v>42522</v>
      </c>
      <c r="L1278" s="6">
        <v>42552</v>
      </c>
      <c r="M1278" s="6">
        <f t="shared" si="242"/>
        <v>42536</v>
      </c>
      <c r="N1278" s="4">
        <f t="shared" si="244"/>
        <v>2016</v>
      </c>
      <c r="O1278" s="4">
        <f t="shared" si="245"/>
        <v>6</v>
      </c>
      <c r="P1278" s="7">
        <f t="shared" si="246"/>
        <v>30</v>
      </c>
      <c r="Q1278" s="4">
        <v>168.9</v>
      </c>
      <c r="R1278" s="9" t="s">
        <v>672</v>
      </c>
      <c r="S1278" s="4" t="s">
        <v>22</v>
      </c>
    </row>
    <row r="1279" spans="1:24" s="10" customFormat="1" x14ac:dyDescent="0.3">
      <c r="A1279" s="4" t="str">
        <f t="shared" si="241"/>
        <v>San Andres_20167</v>
      </c>
      <c r="B1279" s="4" t="s">
        <v>1748</v>
      </c>
      <c r="C1279" s="4" t="str">
        <f t="shared" si="243"/>
        <v>SAN_01_20167</v>
      </c>
      <c r="D1279" s="4" t="s">
        <v>1733</v>
      </c>
      <c r="E1279" s="5">
        <v>-1.82</v>
      </c>
      <c r="F1279" s="5">
        <v>-1.214</v>
      </c>
      <c r="G1279" s="4"/>
      <c r="H1279" s="4">
        <v>12.532667</v>
      </c>
      <c r="I1279" s="4">
        <v>-81.718582999999995</v>
      </c>
      <c r="J1279" s="4">
        <v>35.69</v>
      </c>
      <c r="K1279" s="6">
        <v>42552</v>
      </c>
      <c r="L1279" s="6">
        <v>42584</v>
      </c>
      <c r="M1279" s="6">
        <f t="shared" si="242"/>
        <v>42566</v>
      </c>
      <c r="N1279" s="4">
        <f t="shared" si="244"/>
        <v>2016</v>
      </c>
      <c r="O1279" s="4">
        <f t="shared" si="245"/>
        <v>7</v>
      </c>
      <c r="P1279" s="7">
        <f t="shared" si="246"/>
        <v>32</v>
      </c>
      <c r="Q1279" s="4">
        <v>210.5</v>
      </c>
      <c r="R1279" s="9" t="s">
        <v>672</v>
      </c>
      <c r="S1279" s="4" t="s">
        <v>22</v>
      </c>
    </row>
    <row r="1280" spans="1:24" s="10" customFormat="1" x14ac:dyDescent="0.3">
      <c r="A1280" s="4" t="str">
        <f t="shared" si="241"/>
        <v>San Andres_20168</v>
      </c>
      <c r="B1280" s="4" t="s">
        <v>1749</v>
      </c>
      <c r="C1280" s="4" t="str">
        <f t="shared" si="243"/>
        <v>SAN_01_20168</v>
      </c>
      <c r="D1280" s="4" t="s">
        <v>1733</v>
      </c>
      <c r="E1280" s="5">
        <v>0.08</v>
      </c>
      <c r="F1280" s="5">
        <v>-1.075</v>
      </c>
      <c r="G1280" s="4"/>
      <c r="H1280" s="4">
        <v>12.532667</v>
      </c>
      <c r="I1280" s="4">
        <v>-81.718582999999995</v>
      </c>
      <c r="J1280" s="4">
        <v>35.69</v>
      </c>
      <c r="K1280" s="6">
        <v>42584</v>
      </c>
      <c r="L1280" s="6">
        <v>42614</v>
      </c>
      <c r="M1280" s="6">
        <f t="shared" si="242"/>
        <v>42598</v>
      </c>
      <c r="N1280" s="4">
        <f t="shared" si="244"/>
        <v>2016</v>
      </c>
      <c r="O1280" s="4">
        <f t="shared" si="245"/>
        <v>8</v>
      </c>
      <c r="P1280" s="7">
        <f t="shared" si="246"/>
        <v>30</v>
      </c>
      <c r="Q1280" s="4">
        <v>45.5</v>
      </c>
      <c r="R1280" s="9" t="s">
        <v>672</v>
      </c>
      <c r="S1280" s="4" t="s">
        <v>22</v>
      </c>
    </row>
    <row r="1281" spans="1:19" s="10" customFormat="1" x14ac:dyDescent="0.3">
      <c r="A1281" s="4" t="str">
        <f t="shared" si="241"/>
        <v>San Andres_20169</v>
      </c>
      <c r="B1281" s="4" t="s">
        <v>1750</v>
      </c>
      <c r="C1281" s="4" t="str">
        <f t="shared" si="243"/>
        <v>SAN_01_20169</v>
      </c>
      <c r="D1281" s="4" t="s">
        <v>1733</v>
      </c>
      <c r="E1281" s="5">
        <v>-13.58</v>
      </c>
      <c r="F1281" s="5">
        <v>-2.8940000000000001</v>
      </c>
      <c r="G1281" s="4"/>
      <c r="H1281" s="4">
        <v>12.532667</v>
      </c>
      <c r="I1281" s="4">
        <v>-81.718582999999995</v>
      </c>
      <c r="J1281" s="4">
        <v>35.69</v>
      </c>
      <c r="K1281" s="6">
        <v>42614</v>
      </c>
      <c r="L1281" s="6">
        <v>42643</v>
      </c>
      <c r="M1281" s="6">
        <f t="shared" si="242"/>
        <v>42628</v>
      </c>
      <c r="N1281" s="4">
        <f t="shared" si="244"/>
        <v>2016</v>
      </c>
      <c r="O1281" s="4">
        <f t="shared" si="245"/>
        <v>9</v>
      </c>
      <c r="P1281" s="7">
        <f t="shared" si="246"/>
        <v>29</v>
      </c>
      <c r="Q1281" s="4">
        <v>230.6</v>
      </c>
      <c r="R1281" s="9" t="s">
        <v>672</v>
      </c>
      <c r="S1281" s="4" t="s">
        <v>22</v>
      </c>
    </row>
    <row r="1282" spans="1:19" s="10" customFormat="1" x14ac:dyDescent="0.3">
      <c r="A1282" s="4" t="str">
        <f t="shared" si="241"/>
        <v>San Andres_201610</v>
      </c>
      <c r="B1282" s="4" t="s">
        <v>1751</v>
      </c>
      <c r="C1282" s="4" t="str">
        <f t="shared" si="243"/>
        <v>SAN_01_201610</v>
      </c>
      <c r="D1282" s="4" t="s">
        <v>1733</v>
      </c>
      <c r="E1282" s="5">
        <v>-19.850000000000001</v>
      </c>
      <c r="F1282" s="5">
        <v>-3.7589999999999999</v>
      </c>
      <c r="G1282" s="4"/>
      <c r="H1282" s="4">
        <v>12.532667</v>
      </c>
      <c r="I1282" s="4">
        <v>-81.718582999999995</v>
      </c>
      <c r="J1282" s="4">
        <v>35.69</v>
      </c>
      <c r="K1282" s="6">
        <v>42644</v>
      </c>
      <c r="L1282" s="6">
        <v>42675</v>
      </c>
      <c r="M1282" s="6">
        <f t="shared" si="242"/>
        <v>42658</v>
      </c>
      <c r="N1282" s="4">
        <f t="shared" si="244"/>
        <v>2016</v>
      </c>
      <c r="O1282" s="4">
        <f t="shared" si="245"/>
        <v>10</v>
      </c>
      <c r="P1282" s="7">
        <f t="shared" si="246"/>
        <v>31</v>
      </c>
      <c r="Q1282" s="4">
        <v>179.9</v>
      </c>
      <c r="R1282" s="9" t="s">
        <v>672</v>
      </c>
      <c r="S1282" s="4" t="s">
        <v>22</v>
      </c>
    </row>
    <row r="1283" spans="1:19" s="10" customFormat="1" x14ac:dyDescent="0.3">
      <c r="A1283" s="4" t="str">
        <f t="shared" si="241"/>
        <v>San Andres_201611</v>
      </c>
      <c r="B1283" s="4" t="s">
        <v>1752</v>
      </c>
      <c r="C1283" s="4" t="str">
        <f t="shared" si="243"/>
        <v>SAN_01_201611</v>
      </c>
      <c r="D1283" s="4" t="s">
        <v>1733</v>
      </c>
      <c r="E1283" s="5">
        <v>-38.380000000000003</v>
      </c>
      <c r="F1283" s="5">
        <v>-6.3879999999999999</v>
      </c>
      <c r="G1283" s="4"/>
      <c r="H1283" s="4">
        <v>12.532667</v>
      </c>
      <c r="I1283" s="4">
        <v>-81.718582999999995</v>
      </c>
      <c r="J1283" s="4">
        <v>35.69</v>
      </c>
      <c r="K1283" s="6">
        <v>42675</v>
      </c>
      <c r="L1283" s="6">
        <v>42704</v>
      </c>
      <c r="M1283" s="6">
        <f t="shared" si="242"/>
        <v>42689</v>
      </c>
      <c r="N1283" s="4">
        <f t="shared" si="244"/>
        <v>2016</v>
      </c>
      <c r="O1283" s="4">
        <f t="shared" si="245"/>
        <v>11</v>
      </c>
      <c r="P1283" s="7">
        <f t="shared" si="246"/>
        <v>29</v>
      </c>
      <c r="Q1283" s="4">
        <v>506.7</v>
      </c>
      <c r="R1283" s="9" t="s">
        <v>672</v>
      </c>
      <c r="S1283" s="4" t="s">
        <v>22</v>
      </c>
    </row>
    <row r="1284" spans="1:19" s="10" customFormat="1" x14ac:dyDescent="0.3">
      <c r="A1284" s="4" t="str">
        <f t="shared" si="241"/>
        <v>San Andres_201612</v>
      </c>
      <c r="B1284" s="4" t="s">
        <v>1753</v>
      </c>
      <c r="C1284" s="4" t="str">
        <f t="shared" si="243"/>
        <v>SAN_01_201612</v>
      </c>
      <c r="D1284" s="4" t="s">
        <v>1733</v>
      </c>
      <c r="E1284" s="5">
        <v>-8.26</v>
      </c>
      <c r="F1284" s="5">
        <v>-2.4700000000000002</v>
      </c>
      <c r="G1284" s="4"/>
      <c r="H1284" s="4">
        <v>12.532667</v>
      </c>
      <c r="I1284" s="4">
        <v>-81.718582999999995</v>
      </c>
      <c r="J1284" s="4">
        <v>35.69</v>
      </c>
      <c r="K1284" s="6">
        <v>42705</v>
      </c>
      <c r="L1284" s="6">
        <v>42733</v>
      </c>
      <c r="M1284" s="6">
        <f t="shared" si="242"/>
        <v>42719</v>
      </c>
      <c r="N1284" s="4">
        <f t="shared" si="244"/>
        <v>2016</v>
      </c>
      <c r="O1284" s="4">
        <f t="shared" si="245"/>
        <v>12</v>
      </c>
      <c r="P1284" s="7">
        <f t="shared" si="246"/>
        <v>28</v>
      </c>
      <c r="Q1284" s="4">
        <v>246.9</v>
      </c>
      <c r="R1284" s="9" t="s">
        <v>672</v>
      </c>
      <c r="S1284" s="4" t="s">
        <v>22</v>
      </c>
    </row>
    <row r="1285" spans="1:19" s="10" customFormat="1" x14ac:dyDescent="0.3">
      <c r="A1285" s="4" t="str">
        <f t="shared" si="241"/>
        <v>San Andres_20171</v>
      </c>
      <c r="B1285" s="4" t="s">
        <v>1754</v>
      </c>
      <c r="C1285" s="4" t="str">
        <f t="shared" si="243"/>
        <v>SAN_01_20171</v>
      </c>
      <c r="D1285" s="4" t="s">
        <v>1733</v>
      </c>
      <c r="E1285" s="5">
        <v>2.52</v>
      </c>
      <c r="F1285" s="5">
        <v>-1.333</v>
      </c>
      <c r="G1285" s="4"/>
      <c r="H1285" s="4">
        <v>12.532667</v>
      </c>
      <c r="I1285" s="4">
        <v>-81.718582999999995</v>
      </c>
      <c r="J1285" s="4">
        <v>35.69</v>
      </c>
      <c r="K1285" s="6">
        <v>42733</v>
      </c>
      <c r="L1285" s="6">
        <v>42794</v>
      </c>
      <c r="M1285" s="6">
        <f t="shared" si="242"/>
        <v>42747</v>
      </c>
      <c r="N1285" s="4">
        <f t="shared" si="244"/>
        <v>2017</v>
      </c>
      <c r="O1285" s="4">
        <f t="shared" si="245"/>
        <v>1</v>
      </c>
      <c r="P1285" s="7">
        <f t="shared" si="246"/>
        <v>61</v>
      </c>
      <c r="Q1285" s="4">
        <v>302.10000000000002</v>
      </c>
      <c r="R1285" s="9" t="s">
        <v>672</v>
      </c>
      <c r="S1285" s="4" t="s">
        <v>22</v>
      </c>
    </row>
    <row r="1286" spans="1:19" s="10" customFormat="1" x14ac:dyDescent="0.3">
      <c r="A1286" s="4" t="str">
        <f t="shared" si="241"/>
        <v>San Andres_20173</v>
      </c>
      <c r="B1286" s="4" t="s">
        <v>1755</v>
      </c>
      <c r="C1286" s="4" t="str">
        <f t="shared" si="243"/>
        <v>SAN_01_20173</v>
      </c>
      <c r="D1286" s="4" t="s">
        <v>1733</v>
      </c>
      <c r="E1286" s="5">
        <v>4.4800000000000004</v>
      </c>
      <c r="F1286" s="5">
        <v>-1.008</v>
      </c>
      <c r="G1286" s="4"/>
      <c r="H1286" s="4">
        <v>12.532667</v>
      </c>
      <c r="I1286" s="4">
        <v>-81.718582999999995</v>
      </c>
      <c r="J1286" s="4">
        <v>35.69</v>
      </c>
      <c r="K1286" s="6">
        <v>42795</v>
      </c>
      <c r="L1286" s="6">
        <v>42825</v>
      </c>
      <c r="M1286" s="6">
        <f t="shared" si="242"/>
        <v>42809</v>
      </c>
      <c r="N1286" s="4">
        <f t="shared" si="244"/>
        <v>2017</v>
      </c>
      <c r="O1286" s="4">
        <f t="shared" si="245"/>
        <v>3</v>
      </c>
      <c r="P1286" s="7">
        <f t="shared" si="246"/>
        <v>30</v>
      </c>
      <c r="Q1286" s="4">
        <v>71.5</v>
      </c>
      <c r="R1286" s="9" t="s">
        <v>1734</v>
      </c>
      <c r="S1286" s="4" t="s">
        <v>22</v>
      </c>
    </row>
    <row r="1287" spans="1:19" s="10" customFormat="1" x14ac:dyDescent="0.3">
      <c r="A1287" s="4" t="str">
        <f t="shared" si="241"/>
        <v>San Andres_20174</v>
      </c>
      <c r="B1287" s="4" t="s">
        <v>1756</v>
      </c>
      <c r="C1287" s="4" t="str">
        <f>"SAN_01_"&amp;YEAR(M1287)&amp;""&amp;MONTH(M1287)</f>
        <v>SAN_01_20174</v>
      </c>
      <c r="D1287" s="4" t="s">
        <v>1733</v>
      </c>
      <c r="E1287" s="5">
        <v>4.3498970777252071</v>
      </c>
      <c r="F1287" s="5">
        <v>1.7594093849459493</v>
      </c>
      <c r="G1287" s="4"/>
      <c r="H1287" s="4">
        <v>12.532667</v>
      </c>
      <c r="I1287" s="4">
        <v>-81.718582999999995</v>
      </c>
      <c r="J1287" s="4">
        <v>35.69</v>
      </c>
      <c r="K1287" s="6">
        <v>42826</v>
      </c>
      <c r="L1287" s="6">
        <v>42853</v>
      </c>
      <c r="M1287" s="6">
        <f t="shared" si="242"/>
        <v>42840</v>
      </c>
      <c r="N1287" s="4">
        <f t="shared" si="244"/>
        <v>2017</v>
      </c>
      <c r="O1287" s="4">
        <f t="shared" si="245"/>
        <v>4</v>
      </c>
      <c r="P1287" s="7">
        <f t="shared" si="246"/>
        <v>27</v>
      </c>
      <c r="Q1287" s="8">
        <v>77.953441514397724</v>
      </c>
      <c r="R1287" s="9" t="s">
        <v>1757</v>
      </c>
      <c r="S1287" s="4" t="s">
        <v>22</v>
      </c>
    </row>
    <row r="1288" spans="1:19" s="10" customFormat="1" x14ac:dyDescent="0.3">
      <c r="A1288" s="4" t="str">
        <f t="shared" si="241"/>
        <v>San Andres_20175</v>
      </c>
      <c r="B1288" s="4" t="s">
        <v>1758</v>
      </c>
      <c r="C1288" s="4" t="str">
        <f t="shared" si="243"/>
        <v>SAN_01_20175</v>
      </c>
      <c r="D1288" s="4" t="s">
        <v>1733</v>
      </c>
      <c r="E1288" s="5">
        <v>-18.303656060820458</v>
      </c>
      <c r="F1288" s="5">
        <v>-0.84346486313897151</v>
      </c>
      <c r="G1288" s="4"/>
      <c r="H1288" s="4">
        <v>12.532667</v>
      </c>
      <c r="I1288" s="4">
        <v>-81.718582999999995</v>
      </c>
      <c r="J1288" s="4">
        <v>35.69</v>
      </c>
      <c r="K1288" s="6">
        <v>42853</v>
      </c>
      <c r="L1288" s="6">
        <v>42886</v>
      </c>
      <c r="M1288" s="6">
        <f t="shared" si="242"/>
        <v>42867</v>
      </c>
      <c r="N1288" s="4">
        <f t="shared" si="244"/>
        <v>2017</v>
      </c>
      <c r="O1288" s="4">
        <f t="shared" si="245"/>
        <v>5</v>
      </c>
      <c r="P1288" s="7">
        <f t="shared" si="246"/>
        <v>33</v>
      </c>
      <c r="Q1288" s="8">
        <v>72.106933400817894</v>
      </c>
      <c r="R1288" s="9" t="s">
        <v>1759</v>
      </c>
      <c r="S1288" s="4" t="s">
        <v>22</v>
      </c>
    </row>
    <row r="1289" spans="1:19" s="10" customFormat="1" x14ac:dyDescent="0.3">
      <c r="A1289" s="4" t="str">
        <f t="shared" si="241"/>
        <v>San Andres_20176</v>
      </c>
      <c r="B1289" s="4" t="s">
        <v>1760</v>
      </c>
      <c r="C1289" s="4" t="str">
        <f t="shared" si="243"/>
        <v>SAN_01_20176</v>
      </c>
      <c r="D1289" s="4" t="s">
        <v>1733</v>
      </c>
      <c r="E1289" s="5">
        <v>-29.495750084326271</v>
      </c>
      <c r="F1289" s="5">
        <v>-5.0828689245596861</v>
      </c>
      <c r="G1289" s="4"/>
      <c r="H1289" s="4">
        <v>12.532667</v>
      </c>
      <c r="I1289" s="4">
        <v>-81.718582999999995</v>
      </c>
      <c r="J1289" s="4">
        <v>35.69</v>
      </c>
      <c r="K1289" s="6">
        <v>42887</v>
      </c>
      <c r="L1289" s="6">
        <v>42915</v>
      </c>
      <c r="M1289" s="6">
        <f t="shared" si="242"/>
        <v>42901</v>
      </c>
      <c r="N1289" s="4">
        <f t="shared" si="244"/>
        <v>2017</v>
      </c>
      <c r="O1289" s="4">
        <f t="shared" si="245"/>
        <v>6</v>
      </c>
      <c r="P1289" s="7">
        <f t="shared" si="246"/>
        <v>28</v>
      </c>
      <c r="Q1289" s="8">
        <v>218.26963624031362</v>
      </c>
      <c r="R1289" s="9" t="s">
        <v>1761</v>
      </c>
      <c r="S1289" s="4" t="s">
        <v>22</v>
      </c>
    </row>
    <row r="1290" spans="1:19" s="10" customFormat="1" x14ac:dyDescent="0.3">
      <c r="A1290" s="4" t="str">
        <f t="shared" si="241"/>
        <v>San Andres_20177</v>
      </c>
      <c r="B1290" s="4" t="s">
        <v>1762</v>
      </c>
      <c r="C1290" s="4" t="str">
        <f t="shared" si="243"/>
        <v>SAN_01_20177</v>
      </c>
      <c r="D1290" s="4" t="s">
        <v>1733</v>
      </c>
      <c r="E1290" s="5">
        <v>-20.957785589315108</v>
      </c>
      <c r="F1290" s="5">
        <v>-4.3757307499866629</v>
      </c>
      <c r="G1290" s="4"/>
      <c r="H1290" s="4">
        <v>12.532667</v>
      </c>
      <c r="I1290" s="4">
        <v>-81.718582999999995</v>
      </c>
      <c r="J1290" s="4">
        <v>35.69</v>
      </c>
      <c r="K1290" s="6">
        <v>42916</v>
      </c>
      <c r="L1290" s="6">
        <v>42947</v>
      </c>
      <c r="M1290" s="6">
        <f t="shared" si="242"/>
        <v>42930</v>
      </c>
      <c r="N1290" s="4">
        <f t="shared" si="244"/>
        <v>2017</v>
      </c>
      <c r="O1290" s="4">
        <f t="shared" si="245"/>
        <v>7</v>
      </c>
      <c r="P1290" s="7">
        <f t="shared" si="246"/>
        <v>31</v>
      </c>
      <c r="Q1290" s="8">
        <v>435.24004845538724</v>
      </c>
      <c r="R1290" s="9" t="s">
        <v>1763</v>
      </c>
      <c r="S1290" s="4" t="s">
        <v>22</v>
      </c>
    </row>
    <row r="1291" spans="1:19" s="10" customFormat="1" x14ac:dyDescent="0.3">
      <c r="A1291" s="4" t="str">
        <f t="shared" si="241"/>
        <v>San Andres_20178</v>
      </c>
      <c r="B1291" s="4" t="s">
        <v>1764</v>
      </c>
      <c r="C1291" s="4" t="str">
        <f t="shared" si="243"/>
        <v>SAN_01_20178</v>
      </c>
      <c r="D1291" s="4" t="s">
        <v>1733</v>
      </c>
      <c r="E1291" s="5">
        <v>-9.0686074618156827</v>
      </c>
      <c r="F1291" s="5">
        <v>-2.9872937982061103</v>
      </c>
      <c r="G1291" s="4"/>
      <c r="H1291" s="4">
        <v>12.532667</v>
      </c>
      <c r="I1291" s="4">
        <v>-81.718582999999995</v>
      </c>
      <c r="J1291" s="4">
        <v>35.69</v>
      </c>
      <c r="K1291" s="6">
        <v>42948</v>
      </c>
      <c r="L1291" s="6">
        <v>42978</v>
      </c>
      <c r="M1291" s="6">
        <f t="shared" si="242"/>
        <v>42962</v>
      </c>
      <c r="N1291" s="4">
        <f t="shared" si="244"/>
        <v>2017</v>
      </c>
      <c r="O1291" s="4">
        <f t="shared" si="245"/>
        <v>8</v>
      </c>
      <c r="P1291" s="7">
        <f t="shared" si="246"/>
        <v>30</v>
      </c>
      <c r="Q1291" s="8">
        <v>152.65882296569552</v>
      </c>
      <c r="R1291" s="9" t="s">
        <v>1763</v>
      </c>
      <c r="S1291" s="4" t="s">
        <v>22</v>
      </c>
    </row>
    <row r="1292" spans="1:19" s="10" customFormat="1" x14ac:dyDescent="0.3">
      <c r="A1292" s="4" t="str">
        <f t="shared" si="241"/>
        <v>San Andres_20179</v>
      </c>
      <c r="B1292" s="4" t="s">
        <v>1765</v>
      </c>
      <c r="C1292" s="4" t="str">
        <f t="shared" si="243"/>
        <v>SAN_01_20179</v>
      </c>
      <c r="D1292" s="4" t="s">
        <v>1733</v>
      </c>
      <c r="E1292" s="5">
        <v>-16.28500956805874</v>
      </c>
      <c r="F1292" s="5">
        <v>-4.2939059916620863</v>
      </c>
      <c r="G1292" s="4"/>
      <c r="H1292" s="4">
        <v>12.532667</v>
      </c>
      <c r="I1292" s="4">
        <v>-81.718582999999995</v>
      </c>
      <c r="J1292" s="4">
        <v>35.69</v>
      </c>
      <c r="K1292" s="6">
        <v>42979</v>
      </c>
      <c r="L1292" s="6">
        <v>43007</v>
      </c>
      <c r="M1292" s="6">
        <f t="shared" si="242"/>
        <v>42993</v>
      </c>
      <c r="N1292" s="4">
        <f t="shared" si="244"/>
        <v>2017</v>
      </c>
      <c r="O1292" s="4">
        <f t="shared" si="245"/>
        <v>9</v>
      </c>
      <c r="P1292" s="7">
        <f t="shared" si="246"/>
        <v>28</v>
      </c>
      <c r="Q1292" s="8">
        <v>179.29291548311474</v>
      </c>
      <c r="R1292" s="9" t="s">
        <v>1763</v>
      </c>
      <c r="S1292" s="4" t="s">
        <v>22</v>
      </c>
    </row>
    <row r="1293" spans="1:19" s="10" customFormat="1" x14ac:dyDescent="0.3">
      <c r="A1293" s="4" t="str">
        <f t="shared" si="241"/>
        <v>San Andres_201710</v>
      </c>
      <c r="B1293" s="4" t="s">
        <v>1766</v>
      </c>
      <c r="C1293" s="4" t="str">
        <f t="shared" si="243"/>
        <v>SAN_01_201710</v>
      </c>
      <c r="D1293" s="4" t="s">
        <v>1733</v>
      </c>
      <c r="E1293" s="5">
        <v>-53.971818030023236</v>
      </c>
      <c r="F1293" s="5">
        <v>-8.7400049650436049</v>
      </c>
      <c r="G1293" s="4"/>
      <c r="H1293" s="4">
        <v>12.532667</v>
      </c>
      <c r="I1293" s="4">
        <v>-81.718582999999995</v>
      </c>
      <c r="J1293" s="4">
        <v>35.69</v>
      </c>
      <c r="K1293" s="6">
        <v>43008</v>
      </c>
      <c r="L1293" s="6">
        <v>43039</v>
      </c>
      <c r="M1293" s="6">
        <f t="shared" si="242"/>
        <v>43022</v>
      </c>
      <c r="N1293" s="4">
        <f t="shared" si="244"/>
        <v>2017</v>
      </c>
      <c r="O1293" s="4">
        <f t="shared" si="245"/>
        <v>10</v>
      </c>
      <c r="P1293" s="7">
        <f t="shared" si="246"/>
        <v>31</v>
      </c>
      <c r="Q1293" s="8">
        <v>477.46482927568604</v>
      </c>
      <c r="R1293" s="9" t="s">
        <v>1763</v>
      </c>
      <c r="S1293" s="4" t="s">
        <v>22</v>
      </c>
    </row>
    <row r="1294" spans="1:19" s="10" customFormat="1" x14ac:dyDescent="0.3">
      <c r="A1294" s="4" t="str">
        <f t="shared" si="241"/>
        <v>San Andres_201711</v>
      </c>
      <c r="B1294" s="4" t="s">
        <v>1767</v>
      </c>
      <c r="C1294" s="4" t="str">
        <f t="shared" si="243"/>
        <v>SAN_01_201711</v>
      </c>
      <c r="D1294" s="4" t="s">
        <v>1733</v>
      </c>
      <c r="E1294" s="5">
        <v>-8.115739614763962</v>
      </c>
      <c r="F1294" s="5">
        <v>-3.3033957593124796</v>
      </c>
      <c r="G1294" s="4"/>
      <c r="H1294" s="4">
        <v>12.532667</v>
      </c>
      <c r="I1294" s="4">
        <v>-81.718582999999995</v>
      </c>
      <c r="J1294" s="4">
        <v>35.69</v>
      </c>
      <c r="K1294" s="6">
        <v>43040</v>
      </c>
      <c r="L1294" s="6">
        <v>43070</v>
      </c>
      <c r="M1294" s="6">
        <f t="shared" si="242"/>
        <v>43054</v>
      </c>
      <c r="N1294" s="4">
        <f t="shared" si="244"/>
        <v>2017</v>
      </c>
      <c r="O1294" s="4">
        <f t="shared" si="245"/>
        <v>11</v>
      </c>
      <c r="P1294" s="7">
        <f t="shared" si="246"/>
        <v>30</v>
      </c>
      <c r="Q1294" s="8">
        <v>453.42918480874675</v>
      </c>
      <c r="R1294" s="9" t="s">
        <v>1768</v>
      </c>
      <c r="S1294" s="4" t="s">
        <v>844</v>
      </c>
    </row>
    <row r="1295" spans="1:19" s="10" customFormat="1" x14ac:dyDescent="0.3">
      <c r="A1295" s="4" t="str">
        <f t="shared" si="241"/>
        <v>San Andres_201712</v>
      </c>
      <c r="B1295" s="4" t="s">
        <v>1769</v>
      </c>
      <c r="C1295" s="4" t="str">
        <f t="shared" si="243"/>
        <v>SAN_01_201712</v>
      </c>
      <c r="D1295" s="4" t="s">
        <v>1733</v>
      </c>
      <c r="E1295" s="5">
        <v>-3</v>
      </c>
      <c r="F1295" s="5">
        <v>-1.68</v>
      </c>
      <c r="G1295" s="4"/>
      <c r="H1295" s="4">
        <v>12.532667</v>
      </c>
      <c r="I1295" s="4">
        <v>-81.718582999999995</v>
      </c>
      <c r="J1295" s="4">
        <v>35.69</v>
      </c>
      <c r="K1295" s="6">
        <v>43070</v>
      </c>
      <c r="L1295" s="6">
        <v>43098</v>
      </c>
      <c r="M1295" s="6">
        <f t="shared" si="242"/>
        <v>43084</v>
      </c>
      <c r="N1295" s="4">
        <f t="shared" si="244"/>
        <v>2017</v>
      </c>
      <c r="O1295" s="4">
        <f t="shared" si="245"/>
        <v>12</v>
      </c>
      <c r="P1295" s="7">
        <f t="shared" si="246"/>
        <v>28</v>
      </c>
      <c r="Q1295" s="8">
        <v>162.40300315499525</v>
      </c>
      <c r="R1295" s="9" t="s">
        <v>1770</v>
      </c>
      <c r="S1295" s="4" t="s">
        <v>844</v>
      </c>
    </row>
    <row r="1296" spans="1:19" s="10" customFormat="1" x14ac:dyDescent="0.3">
      <c r="A1296" s="4" t="str">
        <f t="shared" si="241"/>
        <v>San Andres_20181</v>
      </c>
      <c r="B1296" s="4" t="s">
        <v>1771</v>
      </c>
      <c r="C1296" s="4" t="str">
        <f t="shared" si="243"/>
        <v>SAN_01_20181</v>
      </c>
      <c r="D1296" s="4" t="s">
        <v>1733</v>
      </c>
      <c r="E1296" s="5">
        <v>-1.5</v>
      </c>
      <c r="F1296" s="5">
        <v>-1.45</v>
      </c>
      <c r="G1296" s="4"/>
      <c r="H1296" s="4">
        <v>12.532667</v>
      </c>
      <c r="I1296" s="4">
        <v>-81.718582999999995</v>
      </c>
      <c r="J1296" s="4">
        <v>35.69</v>
      </c>
      <c r="K1296" s="6">
        <v>43098</v>
      </c>
      <c r="L1296" s="6">
        <v>43131</v>
      </c>
      <c r="M1296" s="6">
        <f t="shared" si="242"/>
        <v>43112</v>
      </c>
      <c r="N1296" s="4">
        <f t="shared" si="244"/>
        <v>2018</v>
      </c>
      <c r="O1296" s="4">
        <f t="shared" si="245"/>
        <v>1</v>
      </c>
      <c r="P1296" s="7">
        <f t="shared" si="246"/>
        <v>33</v>
      </c>
      <c r="Q1296" s="8">
        <v>64.961201261998099</v>
      </c>
      <c r="R1296" s="9" t="s">
        <v>1772</v>
      </c>
      <c r="S1296" s="4" t="s">
        <v>844</v>
      </c>
    </row>
    <row r="1297" spans="1:19" s="10" customFormat="1" x14ac:dyDescent="0.3">
      <c r="A1297" s="4" t="str">
        <f t="shared" si="241"/>
        <v>San Andres_20182</v>
      </c>
      <c r="B1297" s="4" t="s">
        <v>1773</v>
      </c>
      <c r="C1297" s="4" t="str">
        <f t="shared" si="243"/>
        <v>SAN_01_20182</v>
      </c>
      <c r="D1297" s="4" t="s">
        <v>1733</v>
      </c>
      <c r="E1297" s="5">
        <v>5.8</v>
      </c>
      <c r="F1297" s="5">
        <v>-0.66</v>
      </c>
      <c r="G1297" s="4"/>
      <c r="H1297" s="4">
        <v>12.532667</v>
      </c>
      <c r="I1297" s="4">
        <v>-81.718582999999995</v>
      </c>
      <c r="J1297" s="4">
        <v>35.69</v>
      </c>
      <c r="K1297" s="6">
        <v>43132</v>
      </c>
      <c r="L1297" s="6">
        <v>43159</v>
      </c>
      <c r="M1297" s="6">
        <f t="shared" si="242"/>
        <v>43146</v>
      </c>
      <c r="N1297" s="4">
        <f t="shared" si="244"/>
        <v>2018</v>
      </c>
      <c r="O1297" s="4">
        <f t="shared" si="245"/>
        <v>2</v>
      </c>
      <c r="P1297" s="7">
        <f t="shared" si="246"/>
        <v>27</v>
      </c>
      <c r="Q1297" s="8">
        <v>71.457321388197911</v>
      </c>
      <c r="R1297" s="9" t="s">
        <v>1774</v>
      </c>
      <c r="S1297" s="4" t="s">
        <v>844</v>
      </c>
    </row>
    <row r="1298" spans="1:19" s="10" customFormat="1" x14ac:dyDescent="0.3">
      <c r="A1298" s="4" t="str">
        <f>D1298&amp;"_"&amp;YEAR(M1298)&amp;MONTH(M1298)&amp;"/"&amp;MONTH(L1298)</f>
        <v>San Andres_20184/5</v>
      </c>
      <c r="B1298" s="4" t="s">
        <v>1775</v>
      </c>
      <c r="C1298" s="15" t="str">
        <f>"SAN_02_"&amp;YEAR(M1298)&amp;MONTH(M1298)&amp;"/"&amp;MONTH(L1298)</f>
        <v>SAN_02_20184/5</v>
      </c>
      <c r="D1298" s="4" t="s">
        <v>1733</v>
      </c>
      <c r="E1298" s="5">
        <v>-25.2</v>
      </c>
      <c r="F1298" s="5">
        <v>-4.4400000000000004</v>
      </c>
      <c r="G1298" s="4"/>
      <c r="H1298" s="4">
        <v>12.532667</v>
      </c>
      <c r="I1298" s="4">
        <v>-81.718582999999995</v>
      </c>
      <c r="J1298" s="4">
        <v>35.69</v>
      </c>
      <c r="K1298" s="6">
        <v>43187</v>
      </c>
      <c r="L1298" s="6">
        <v>43251</v>
      </c>
      <c r="M1298" s="6">
        <f t="shared" si="242"/>
        <v>43201</v>
      </c>
      <c r="N1298" s="4">
        <f t="shared" si="244"/>
        <v>2018</v>
      </c>
      <c r="O1298" s="19" t="s">
        <v>1776</v>
      </c>
      <c r="P1298" s="7">
        <f>L1298-K1298</f>
        <v>64</v>
      </c>
      <c r="Q1298" s="8">
        <v>177.34407944525481</v>
      </c>
      <c r="R1298" s="9" t="s">
        <v>1777</v>
      </c>
      <c r="S1298" s="4" t="s">
        <v>844</v>
      </c>
    </row>
    <row r="1299" spans="1:19" s="10" customFormat="1" x14ac:dyDescent="0.3">
      <c r="A1299" s="4" t="str">
        <f>D1299&amp;"_"&amp;YEAR(M1299)&amp;MONTH(M1299)</f>
        <v>San Andres_20186</v>
      </c>
      <c r="B1299" s="4" t="s">
        <v>1778</v>
      </c>
      <c r="C1299" s="4" t="str">
        <f t="shared" si="243"/>
        <v>SAN_01_20186</v>
      </c>
      <c r="D1299" s="4" t="s">
        <v>1733</v>
      </c>
      <c r="E1299" s="5">
        <v>-14.7</v>
      </c>
      <c r="F1299" s="5">
        <v>-2.77</v>
      </c>
      <c r="G1299" s="4"/>
      <c r="H1299" s="4">
        <v>12.532667</v>
      </c>
      <c r="I1299" s="4">
        <v>-81.718582999999995</v>
      </c>
      <c r="J1299" s="4">
        <v>35.69</v>
      </c>
      <c r="K1299" s="6">
        <v>43252</v>
      </c>
      <c r="L1299" s="6">
        <v>43280</v>
      </c>
      <c r="M1299" s="6">
        <f t="shared" si="242"/>
        <v>43266</v>
      </c>
      <c r="N1299" s="4">
        <f t="shared" si="244"/>
        <v>2018</v>
      </c>
      <c r="O1299" s="4">
        <f t="shared" si="245"/>
        <v>6</v>
      </c>
      <c r="P1299" s="7">
        <f t="shared" si="246"/>
        <v>28</v>
      </c>
      <c r="Q1299" s="8">
        <v>48.720900946498574</v>
      </c>
      <c r="R1299" s="9" t="s">
        <v>1779</v>
      </c>
      <c r="S1299" s="4" t="s">
        <v>844</v>
      </c>
    </row>
    <row r="1300" spans="1:19" s="10" customFormat="1" ht="15.75" customHeight="1" x14ac:dyDescent="0.3">
      <c r="A1300" s="15" t="str">
        <f t="shared" ref="A1300:A1324" si="247">D1300&amp;"_"&amp;YEAR(M1300)&amp;"0"&amp;MONTH(M1300)</f>
        <v>San Andres_201909</v>
      </c>
      <c r="B1300" s="15"/>
      <c r="C1300" s="15" t="str">
        <f>"SAN_02_"&amp;YEAR(M1300)&amp;"0"&amp;MONTH(M1300)</f>
        <v>SAN_02_201909</v>
      </c>
      <c r="D1300" s="15" t="s">
        <v>1733</v>
      </c>
      <c r="E1300" s="16">
        <v>-6.1213060613874983</v>
      </c>
      <c r="F1300" s="16">
        <v>-1.1432710195139195</v>
      </c>
      <c r="G1300" s="15"/>
      <c r="H1300" s="4">
        <v>12.588611</v>
      </c>
      <c r="I1300" s="4">
        <v>-81.700833000000003</v>
      </c>
      <c r="J1300" s="4">
        <v>1</v>
      </c>
      <c r="K1300" s="6">
        <v>43724</v>
      </c>
      <c r="L1300" s="6">
        <v>43737</v>
      </c>
      <c r="M1300" s="6">
        <f t="shared" si="242"/>
        <v>43738</v>
      </c>
      <c r="N1300" s="4">
        <f>YEAR(M1300)</f>
        <v>2019</v>
      </c>
      <c r="O1300" s="4">
        <f>(MONTH(M1300))</f>
        <v>9</v>
      </c>
      <c r="P1300" s="7">
        <f>L1300-K1300</f>
        <v>13</v>
      </c>
      <c r="Q1300" s="15">
        <v>38.03</v>
      </c>
      <c r="R1300" s="41" t="s">
        <v>1780</v>
      </c>
      <c r="S1300" s="15" t="s">
        <v>1781</v>
      </c>
    </row>
    <row r="1301" spans="1:19" s="10" customFormat="1" x14ac:dyDescent="0.3">
      <c r="A1301" s="15" t="str">
        <f t="shared" si="247"/>
        <v>San Andres_2019011</v>
      </c>
      <c r="B1301" s="15"/>
      <c r="C1301" s="15" t="str">
        <f t="shared" ref="C1301:C1343" si="248">"SAN_02_"&amp;YEAR(M1301)&amp;"0"&amp;MONTH(M1301)</f>
        <v>SAN_02_2019011</v>
      </c>
      <c r="D1301" s="15" t="s">
        <v>1733</v>
      </c>
      <c r="E1301" s="16">
        <v>-19.247525338008721</v>
      </c>
      <c r="F1301" s="16">
        <v>-3.9118012944063834</v>
      </c>
      <c r="G1301" s="15"/>
      <c r="H1301" s="4">
        <v>12.588611</v>
      </c>
      <c r="I1301" s="4">
        <v>-81.700833000000003</v>
      </c>
      <c r="J1301" s="4">
        <v>1</v>
      </c>
      <c r="K1301" s="6">
        <v>43763</v>
      </c>
      <c r="L1301" s="6">
        <v>43769</v>
      </c>
      <c r="M1301" s="6">
        <f t="shared" si="242"/>
        <v>43777</v>
      </c>
      <c r="N1301" s="4">
        <f t="shared" ref="N1301:N1343" si="249">YEAR(M1301)</f>
        <v>2019</v>
      </c>
      <c r="O1301" s="4">
        <f t="shared" ref="O1301:O1343" si="250">(MONTH(M1301))</f>
        <v>11</v>
      </c>
      <c r="P1301" s="7">
        <f t="shared" ref="P1301:P1343" si="251">L1301-K1301</f>
        <v>6</v>
      </c>
      <c r="Q1301" s="15">
        <v>91.7</v>
      </c>
      <c r="R1301" s="9"/>
      <c r="S1301" s="15" t="s">
        <v>1781</v>
      </c>
    </row>
    <row r="1302" spans="1:19" s="10" customFormat="1" x14ac:dyDescent="0.3">
      <c r="A1302" s="15" t="str">
        <f t="shared" si="247"/>
        <v>San Andres_2019011</v>
      </c>
      <c r="B1302" s="15"/>
      <c r="C1302" s="15" t="str">
        <f t="shared" si="248"/>
        <v>SAN_02_2019011</v>
      </c>
      <c r="D1302" s="15" t="s">
        <v>1733</v>
      </c>
      <c r="E1302" s="16">
        <v>4.6088871199591459</v>
      </c>
      <c r="F1302" s="16">
        <v>-1.4089366747817058</v>
      </c>
      <c r="G1302" s="15"/>
      <c r="H1302" s="4">
        <v>12.588611</v>
      </c>
      <c r="I1302" s="4">
        <v>-81.700833000000003</v>
      </c>
      <c r="J1302" s="4">
        <v>1</v>
      </c>
      <c r="K1302" s="6">
        <v>43784</v>
      </c>
      <c r="L1302" s="6">
        <v>43797</v>
      </c>
      <c r="M1302" s="6">
        <f t="shared" si="242"/>
        <v>43798</v>
      </c>
      <c r="N1302" s="4">
        <f t="shared" si="249"/>
        <v>2019</v>
      </c>
      <c r="O1302" s="4">
        <f t="shared" si="250"/>
        <v>11</v>
      </c>
      <c r="P1302" s="7">
        <f t="shared" si="251"/>
        <v>13</v>
      </c>
      <c r="Q1302" s="15">
        <v>46.1</v>
      </c>
      <c r="R1302" s="9"/>
      <c r="S1302" s="15" t="s">
        <v>1781</v>
      </c>
    </row>
    <row r="1303" spans="1:19" s="10" customFormat="1" x14ac:dyDescent="0.3">
      <c r="A1303" s="15" t="str">
        <f t="shared" si="247"/>
        <v>San Andres_2019012</v>
      </c>
      <c r="B1303" s="15"/>
      <c r="C1303" s="15" t="str">
        <f t="shared" si="248"/>
        <v>SAN_02_2019012</v>
      </c>
      <c r="D1303" s="15" t="s">
        <v>1733</v>
      </c>
      <c r="E1303" s="16">
        <v>3.1586777254375376</v>
      </c>
      <c r="F1303" s="16">
        <v>-0.64029163434712011</v>
      </c>
      <c r="G1303" s="15"/>
      <c r="H1303" s="4">
        <v>12.588611</v>
      </c>
      <c r="I1303" s="4">
        <v>-81.700833000000003</v>
      </c>
      <c r="J1303" s="4">
        <v>1</v>
      </c>
      <c r="K1303" s="6">
        <v>43812</v>
      </c>
      <c r="L1303" s="6">
        <v>43828</v>
      </c>
      <c r="M1303" s="6">
        <f t="shared" si="242"/>
        <v>43826</v>
      </c>
      <c r="N1303" s="4">
        <f t="shared" si="249"/>
        <v>2019</v>
      </c>
      <c r="O1303" s="4">
        <f t="shared" si="250"/>
        <v>12</v>
      </c>
      <c r="P1303" s="7">
        <f t="shared" si="251"/>
        <v>16</v>
      </c>
      <c r="Q1303" s="15">
        <v>57.199999999999996</v>
      </c>
      <c r="R1303" s="9"/>
      <c r="S1303" s="15" t="s">
        <v>1781</v>
      </c>
    </row>
    <row r="1304" spans="1:19" s="10" customFormat="1" x14ac:dyDescent="0.3">
      <c r="A1304" s="15" t="str">
        <f t="shared" si="247"/>
        <v>San Andres_202001</v>
      </c>
      <c r="B1304" s="15"/>
      <c r="C1304" s="15" t="str">
        <f t="shared" si="248"/>
        <v>SAN_02_202001</v>
      </c>
      <c r="D1304" s="15" t="s">
        <v>1733</v>
      </c>
      <c r="E1304" s="16">
        <v>2.7199026632390191</v>
      </c>
      <c r="F1304" s="16">
        <v>-1.261481131717838</v>
      </c>
      <c r="G1304" s="15"/>
      <c r="H1304" s="4">
        <v>12.588611</v>
      </c>
      <c r="I1304" s="4">
        <v>-81.700833000000003</v>
      </c>
      <c r="J1304" s="4">
        <v>1</v>
      </c>
      <c r="K1304" s="6">
        <v>43840</v>
      </c>
      <c r="L1304" s="6">
        <v>43862</v>
      </c>
      <c r="M1304" s="6">
        <f t="shared" si="242"/>
        <v>43854</v>
      </c>
      <c r="N1304" s="4">
        <f t="shared" si="249"/>
        <v>2020</v>
      </c>
      <c r="O1304" s="4">
        <f t="shared" si="250"/>
        <v>1</v>
      </c>
      <c r="P1304" s="7">
        <f t="shared" si="251"/>
        <v>22</v>
      </c>
      <c r="Q1304" s="15">
        <v>27.5</v>
      </c>
      <c r="R1304" s="9"/>
      <c r="S1304" s="15" t="s">
        <v>1781</v>
      </c>
    </row>
    <row r="1305" spans="1:19" s="10" customFormat="1" x14ac:dyDescent="0.3">
      <c r="A1305" s="15" t="str">
        <f t="shared" si="247"/>
        <v>San Andres_202002</v>
      </c>
      <c r="B1305" s="15"/>
      <c r="C1305" s="15" t="str">
        <f t="shared" si="248"/>
        <v>SAN_02_202002</v>
      </c>
      <c r="D1305" s="15" t="s">
        <v>1733</v>
      </c>
      <c r="E1305" s="16">
        <v>6.9418209244665388</v>
      </c>
      <c r="F1305" s="16">
        <v>-1.1751127711839389</v>
      </c>
      <c r="G1305" s="15"/>
      <c r="H1305" s="4">
        <v>12.588611</v>
      </c>
      <c r="I1305" s="4">
        <v>-81.700833000000003</v>
      </c>
      <c r="J1305" s="4">
        <v>1</v>
      </c>
      <c r="K1305" s="6">
        <v>43863</v>
      </c>
      <c r="L1305" s="6">
        <v>43888</v>
      </c>
      <c r="M1305" s="6">
        <f t="shared" si="242"/>
        <v>43877</v>
      </c>
      <c r="N1305" s="4">
        <f t="shared" si="249"/>
        <v>2020</v>
      </c>
      <c r="O1305" s="4">
        <f t="shared" si="250"/>
        <v>2</v>
      </c>
      <c r="P1305" s="7">
        <f t="shared" si="251"/>
        <v>25</v>
      </c>
      <c r="Q1305" s="15">
        <v>52.300000000000004</v>
      </c>
      <c r="R1305" s="9"/>
      <c r="S1305" s="15" t="s">
        <v>1781</v>
      </c>
    </row>
    <row r="1306" spans="1:19" s="10" customFormat="1" x14ac:dyDescent="0.3">
      <c r="A1306" s="15" t="str">
        <f t="shared" si="247"/>
        <v>San Andres_202003</v>
      </c>
      <c r="B1306" s="15"/>
      <c r="C1306" s="15" t="str">
        <f t="shared" si="248"/>
        <v>SAN_02_202003</v>
      </c>
      <c r="D1306" s="15" t="s">
        <v>1733</v>
      </c>
      <c r="E1306" s="16">
        <v>1.2254756452159477</v>
      </c>
      <c r="F1306" s="16">
        <v>-1.1599111008567278</v>
      </c>
      <c r="G1306" s="15"/>
      <c r="H1306" s="4">
        <v>12.588611</v>
      </c>
      <c r="I1306" s="4">
        <v>-81.700833000000003</v>
      </c>
      <c r="J1306" s="4">
        <v>1</v>
      </c>
      <c r="K1306" s="6">
        <v>43899</v>
      </c>
      <c r="L1306" s="6">
        <v>43912</v>
      </c>
      <c r="M1306" s="6">
        <f t="shared" si="242"/>
        <v>43913</v>
      </c>
      <c r="N1306" s="4">
        <f t="shared" si="249"/>
        <v>2020</v>
      </c>
      <c r="O1306" s="4">
        <f t="shared" si="250"/>
        <v>3</v>
      </c>
      <c r="P1306" s="7">
        <f t="shared" si="251"/>
        <v>13</v>
      </c>
      <c r="Q1306" s="15">
        <v>16.2</v>
      </c>
      <c r="R1306" s="9"/>
      <c r="S1306" s="15" t="s">
        <v>1781</v>
      </c>
    </row>
    <row r="1307" spans="1:19" s="10" customFormat="1" x14ac:dyDescent="0.3">
      <c r="A1307" s="15" t="str">
        <f t="shared" si="247"/>
        <v>San Andres_202005</v>
      </c>
      <c r="B1307" s="15"/>
      <c r="C1307" s="15" t="str">
        <f t="shared" si="248"/>
        <v>SAN_02_202005</v>
      </c>
      <c r="D1307" s="15" t="s">
        <v>1733</v>
      </c>
      <c r="E1307" s="16">
        <v>14.830337388057137</v>
      </c>
      <c r="F1307" s="16">
        <v>1.2955390970608311</v>
      </c>
      <c r="G1307" s="15"/>
      <c r="H1307" s="4">
        <v>12.588611</v>
      </c>
      <c r="I1307" s="4">
        <v>-81.700833000000003</v>
      </c>
      <c r="J1307" s="4">
        <v>1</v>
      </c>
      <c r="K1307" s="6">
        <v>43945</v>
      </c>
      <c r="L1307" s="6">
        <v>43950</v>
      </c>
      <c r="M1307" s="6">
        <f t="shared" si="242"/>
        <v>43959</v>
      </c>
      <c r="N1307" s="4">
        <f t="shared" si="249"/>
        <v>2020</v>
      </c>
      <c r="O1307" s="4">
        <f t="shared" si="250"/>
        <v>5</v>
      </c>
      <c r="P1307" s="7">
        <f t="shared" si="251"/>
        <v>5</v>
      </c>
      <c r="Q1307" s="15">
        <v>2.2000000000000002</v>
      </c>
      <c r="R1307" s="9"/>
      <c r="S1307" s="15" t="s">
        <v>1781</v>
      </c>
    </row>
    <row r="1308" spans="1:19" s="10" customFormat="1" x14ac:dyDescent="0.3">
      <c r="A1308" s="15" t="str">
        <f t="shared" si="247"/>
        <v>San Andres_202005</v>
      </c>
      <c r="B1308" s="15"/>
      <c r="C1308" s="15" t="str">
        <f t="shared" si="248"/>
        <v>SAN_02_202005</v>
      </c>
      <c r="D1308" s="15" t="s">
        <v>1733</v>
      </c>
      <c r="E1308" s="16">
        <v>-15.804163516731709</v>
      </c>
      <c r="F1308" s="16">
        <v>-3.2803888075363141</v>
      </c>
      <c r="G1308" s="15"/>
      <c r="H1308" s="4">
        <v>12.588611</v>
      </c>
      <c r="I1308" s="4">
        <v>-81.700833000000003</v>
      </c>
      <c r="J1308" s="4">
        <v>1</v>
      </c>
      <c r="K1308" s="6">
        <v>43951</v>
      </c>
      <c r="L1308" s="6">
        <v>43979</v>
      </c>
      <c r="M1308" s="6">
        <f t="shared" si="242"/>
        <v>43965</v>
      </c>
      <c r="N1308" s="4">
        <f t="shared" si="249"/>
        <v>2020</v>
      </c>
      <c r="O1308" s="4">
        <f t="shared" si="250"/>
        <v>5</v>
      </c>
      <c r="P1308" s="7">
        <f t="shared" si="251"/>
        <v>28</v>
      </c>
      <c r="Q1308" s="15">
        <v>73.8</v>
      </c>
      <c r="R1308" s="9"/>
      <c r="S1308" s="15" t="s">
        <v>1781</v>
      </c>
    </row>
    <row r="1309" spans="1:19" s="10" customFormat="1" x14ac:dyDescent="0.3">
      <c r="A1309" s="15" t="str">
        <f t="shared" si="247"/>
        <v>San Andres_202007</v>
      </c>
      <c r="B1309" s="15"/>
      <c r="C1309" s="15" t="str">
        <f t="shared" si="248"/>
        <v>SAN_02_202007</v>
      </c>
      <c r="D1309" s="15" t="s">
        <v>1733</v>
      </c>
      <c r="E1309" s="16">
        <v>-20.279778967594293</v>
      </c>
      <c r="F1309" s="16">
        <v>-3.7905940374967297</v>
      </c>
      <c r="G1309" s="15"/>
      <c r="H1309" s="4">
        <v>12.588611</v>
      </c>
      <c r="I1309" s="4">
        <v>-81.700833000000003</v>
      </c>
      <c r="J1309" s="4">
        <v>1</v>
      </c>
      <c r="K1309" s="6">
        <v>44001</v>
      </c>
      <c r="L1309" s="6">
        <v>44014</v>
      </c>
      <c r="M1309" s="6">
        <f t="shared" si="242"/>
        <v>44015</v>
      </c>
      <c r="N1309" s="4">
        <f t="shared" si="249"/>
        <v>2020</v>
      </c>
      <c r="O1309" s="4">
        <f t="shared" si="250"/>
        <v>7</v>
      </c>
      <c r="P1309" s="7">
        <f t="shared" si="251"/>
        <v>13</v>
      </c>
      <c r="Q1309" s="15">
        <v>20.5</v>
      </c>
      <c r="R1309" s="9"/>
      <c r="S1309" s="15" t="s">
        <v>1781</v>
      </c>
    </row>
    <row r="1310" spans="1:19" s="10" customFormat="1" x14ac:dyDescent="0.3">
      <c r="A1310" s="15" t="str">
        <f t="shared" si="247"/>
        <v>San Andres_202008</v>
      </c>
      <c r="B1310" s="15"/>
      <c r="C1310" s="15" t="str">
        <f t="shared" si="248"/>
        <v>SAN_02_202008</v>
      </c>
      <c r="D1310" s="15" t="s">
        <v>1733</v>
      </c>
      <c r="E1310" s="16">
        <v>-9.9395562145193797</v>
      </c>
      <c r="F1310" s="16">
        <v>-2.3432839283526623</v>
      </c>
      <c r="G1310" s="15"/>
      <c r="H1310" s="4">
        <v>12.588611</v>
      </c>
      <c r="I1310" s="4">
        <v>-81.700833000000003</v>
      </c>
      <c r="J1310" s="4">
        <v>1</v>
      </c>
      <c r="K1310" s="6">
        <v>44036</v>
      </c>
      <c r="L1310" s="6">
        <v>44042</v>
      </c>
      <c r="M1310" s="6">
        <f t="shared" si="242"/>
        <v>44050</v>
      </c>
      <c r="N1310" s="4">
        <f t="shared" si="249"/>
        <v>2020</v>
      </c>
      <c r="O1310" s="4">
        <f t="shared" si="250"/>
        <v>8</v>
      </c>
      <c r="P1310" s="7">
        <f t="shared" si="251"/>
        <v>6</v>
      </c>
      <c r="Q1310" s="15">
        <v>29.6</v>
      </c>
      <c r="R1310" s="9"/>
      <c r="S1310" s="15" t="s">
        <v>1781</v>
      </c>
    </row>
    <row r="1311" spans="1:19" s="10" customFormat="1" x14ac:dyDescent="0.3">
      <c r="A1311" s="15" t="str">
        <f t="shared" si="247"/>
        <v>San Andres_202009</v>
      </c>
      <c r="B1311" s="15"/>
      <c r="C1311" s="15" t="str">
        <f t="shared" si="248"/>
        <v>SAN_02_202009</v>
      </c>
      <c r="D1311" s="15" t="s">
        <v>1733</v>
      </c>
      <c r="E1311" s="16">
        <v>-5.6833449424987403</v>
      </c>
      <c r="F1311" s="16">
        <v>-1.9640592356175492</v>
      </c>
      <c r="G1311" s="15"/>
      <c r="H1311" s="4">
        <v>12.588611</v>
      </c>
      <c r="I1311" s="4">
        <v>-81.700833000000003</v>
      </c>
      <c r="J1311" s="4">
        <v>1</v>
      </c>
      <c r="K1311" s="6">
        <v>44068</v>
      </c>
      <c r="L1311" s="6">
        <v>44073</v>
      </c>
      <c r="M1311" s="6">
        <f t="shared" si="242"/>
        <v>44082</v>
      </c>
      <c r="N1311" s="4">
        <f t="shared" si="249"/>
        <v>2020</v>
      </c>
      <c r="O1311" s="4">
        <f t="shared" si="250"/>
        <v>9</v>
      </c>
      <c r="P1311" s="7">
        <f t="shared" si="251"/>
        <v>5</v>
      </c>
      <c r="Q1311" s="15">
        <v>57.5</v>
      </c>
      <c r="R1311" s="9"/>
      <c r="S1311" s="15" t="s">
        <v>1781</v>
      </c>
    </row>
    <row r="1312" spans="1:19" s="10" customFormat="1" x14ac:dyDescent="0.3">
      <c r="A1312" s="15" t="str">
        <f t="shared" si="247"/>
        <v>San Andres_2020010</v>
      </c>
      <c r="B1312" s="15"/>
      <c r="C1312" s="15" t="str">
        <f t="shared" si="248"/>
        <v>SAN_02_2020010</v>
      </c>
      <c r="D1312" s="15" t="s">
        <v>1733</v>
      </c>
      <c r="E1312" s="16">
        <v>-15.406880553795734</v>
      </c>
      <c r="F1312" s="16">
        <v>-3.7004053227838534</v>
      </c>
      <c r="G1312" s="15"/>
      <c r="H1312" s="4">
        <v>12.588611</v>
      </c>
      <c r="I1312" s="4">
        <v>-81.700833000000003</v>
      </c>
      <c r="J1312" s="4">
        <v>1</v>
      </c>
      <c r="K1312" s="6">
        <v>44099</v>
      </c>
      <c r="L1312" s="6">
        <v>44105</v>
      </c>
      <c r="M1312" s="6">
        <f t="shared" si="242"/>
        <v>44113</v>
      </c>
      <c r="N1312" s="4">
        <f t="shared" si="249"/>
        <v>2020</v>
      </c>
      <c r="O1312" s="4">
        <f t="shared" si="250"/>
        <v>10</v>
      </c>
      <c r="P1312" s="7">
        <f t="shared" si="251"/>
        <v>6</v>
      </c>
      <c r="Q1312" s="15">
        <v>102.1</v>
      </c>
      <c r="R1312" s="9"/>
      <c r="S1312" s="15" t="s">
        <v>1781</v>
      </c>
    </row>
    <row r="1313" spans="1:19" s="10" customFormat="1" x14ac:dyDescent="0.3">
      <c r="A1313" s="15" t="str">
        <f t="shared" si="247"/>
        <v>San Andres_2020011</v>
      </c>
      <c r="B1313" s="15"/>
      <c r="C1313" s="15" t="str">
        <f t="shared" si="248"/>
        <v>SAN_02_2020011</v>
      </c>
      <c r="D1313" s="15" t="s">
        <v>1733</v>
      </c>
      <c r="E1313" s="16">
        <v>-22.919243082712242</v>
      </c>
      <c r="F1313" s="16">
        <v>-4.5105290132101752</v>
      </c>
      <c r="G1313" s="15"/>
      <c r="H1313" s="4">
        <v>12.588611</v>
      </c>
      <c r="I1313" s="4">
        <v>-81.700833000000003</v>
      </c>
      <c r="J1313" s="4">
        <v>1</v>
      </c>
      <c r="K1313" s="6">
        <v>44127</v>
      </c>
      <c r="L1313" s="6">
        <v>44136</v>
      </c>
      <c r="M1313" s="6">
        <f t="shared" si="242"/>
        <v>44141</v>
      </c>
      <c r="N1313" s="4">
        <f t="shared" si="249"/>
        <v>2020</v>
      </c>
      <c r="O1313" s="4">
        <f t="shared" si="250"/>
        <v>11</v>
      </c>
      <c r="P1313" s="7">
        <f t="shared" si="251"/>
        <v>9</v>
      </c>
      <c r="Q1313" s="15">
        <v>57.7</v>
      </c>
      <c r="R1313" s="9"/>
      <c r="S1313" s="15" t="s">
        <v>1781</v>
      </c>
    </row>
    <row r="1314" spans="1:19" s="10" customFormat="1" x14ac:dyDescent="0.3">
      <c r="A1314" s="15" t="str">
        <f t="shared" si="247"/>
        <v>San Andres_2020012</v>
      </c>
      <c r="B1314" s="15"/>
      <c r="C1314" s="15" t="str">
        <f t="shared" si="248"/>
        <v>SAN_02_2020012</v>
      </c>
      <c r="D1314" s="15" t="s">
        <v>1733</v>
      </c>
      <c r="E1314" s="16">
        <v>-41.802297867760565</v>
      </c>
      <c r="F1314" s="16">
        <v>-6.5601194055633361</v>
      </c>
      <c r="G1314" s="15"/>
      <c r="H1314" s="4">
        <v>12.588611</v>
      </c>
      <c r="I1314" s="4">
        <v>-81.700833000000003</v>
      </c>
      <c r="J1314" s="4">
        <v>1</v>
      </c>
      <c r="K1314" s="6">
        <v>44158</v>
      </c>
      <c r="L1314" s="6">
        <v>44164</v>
      </c>
      <c r="M1314" s="6">
        <f t="shared" si="242"/>
        <v>44172</v>
      </c>
      <c r="N1314" s="4">
        <f t="shared" si="249"/>
        <v>2020</v>
      </c>
      <c r="O1314" s="4">
        <f t="shared" si="250"/>
        <v>12</v>
      </c>
      <c r="P1314" s="7">
        <f t="shared" si="251"/>
        <v>6</v>
      </c>
      <c r="Q1314" s="15">
        <v>53.2</v>
      </c>
      <c r="R1314" s="9"/>
      <c r="S1314" s="15" t="s">
        <v>1781</v>
      </c>
    </row>
    <row r="1315" spans="1:19" s="10" customFormat="1" x14ac:dyDescent="0.3">
      <c r="A1315" s="15" t="str">
        <f t="shared" si="247"/>
        <v>San Andres_2020012</v>
      </c>
      <c r="B1315" s="15"/>
      <c r="C1315" s="15" t="str">
        <f t="shared" si="248"/>
        <v>SAN_02_2020012</v>
      </c>
      <c r="D1315" s="15" t="s">
        <v>1733</v>
      </c>
      <c r="E1315" s="16">
        <v>-2.4608417476904476</v>
      </c>
      <c r="F1315" s="16">
        <v>-1.642970418090274</v>
      </c>
      <c r="G1315" s="15"/>
      <c r="H1315" s="4">
        <v>12.588611</v>
      </c>
      <c r="I1315" s="4">
        <v>-81.700833000000003</v>
      </c>
      <c r="J1315" s="4">
        <v>1</v>
      </c>
      <c r="K1315" s="6">
        <v>44172</v>
      </c>
      <c r="L1315" s="6">
        <v>44190</v>
      </c>
      <c r="M1315" s="6">
        <f t="shared" si="242"/>
        <v>44186</v>
      </c>
      <c r="N1315" s="4">
        <f t="shared" si="249"/>
        <v>2020</v>
      </c>
      <c r="O1315" s="4">
        <f t="shared" si="250"/>
        <v>12</v>
      </c>
      <c r="P1315" s="7">
        <f t="shared" si="251"/>
        <v>18</v>
      </c>
      <c r="Q1315" s="15">
        <v>70.8</v>
      </c>
      <c r="R1315" s="9"/>
      <c r="S1315" s="15" t="s">
        <v>1781</v>
      </c>
    </row>
    <row r="1316" spans="1:19" s="10" customFormat="1" x14ac:dyDescent="0.3">
      <c r="A1316" s="15" t="str">
        <f t="shared" si="247"/>
        <v>San Andres_202101</v>
      </c>
      <c r="B1316" s="15"/>
      <c r="C1316" s="15" t="str">
        <f t="shared" si="248"/>
        <v>SAN_02_202101</v>
      </c>
      <c r="D1316" s="15" t="s">
        <v>1733</v>
      </c>
      <c r="E1316" s="16">
        <v>3.2668831139871819</v>
      </c>
      <c r="F1316" s="16">
        <v>-1.0154161352235314</v>
      </c>
      <c r="G1316" s="15"/>
      <c r="H1316" s="4">
        <v>12.588611</v>
      </c>
      <c r="I1316" s="4">
        <v>-81.700833000000003</v>
      </c>
      <c r="J1316" s="4">
        <v>1</v>
      </c>
      <c r="K1316" s="6">
        <v>44207</v>
      </c>
      <c r="L1316" s="6">
        <v>44220</v>
      </c>
      <c r="M1316" s="6">
        <f t="shared" si="242"/>
        <v>44221</v>
      </c>
      <c r="N1316" s="4">
        <f t="shared" si="249"/>
        <v>2021</v>
      </c>
      <c r="O1316" s="4">
        <f t="shared" si="250"/>
        <v>1</v>
      </c>
      <c r="P1316" s="7">
        <f t="shared" si="251"/>
        <v>13</v>
      </c>
      <c r="Q1316" s="15">
        <v>13.3</v>
      </c>
      <c r="R1316" s="9"/>
      <c r="S1316" s="15" t="s">
        <v>1781</v>
      </c>
    </row>
    <row r="1317" spans="1:19" s="10" customFormat="1" x14ac:dyDescent="0.3">
      <c r="A1317" s="15" t="str">
        <f t="shared" si="247"/>
        <v>San Andres_202102</v>
      </c>
      <c r="B1317" s="15"/>
      <c r="C1317" s="15" t="str">
        <f t="shared" si="248"/>
        <v>SAN_02_202102</v>
      </c>
      <c r="D1317" s="15" t="s">
        <v>1733</v>
      </c>
      <c r="E1317" s="16">
        <v>9.3117074044382608</v>
      </c>
      <c r="F1317" s="16">
        <v>-4.3473099887942084</v>
      </c>
      <c r="G1317" s="15"/>
      <c r="H1317" s="4">
        <v>12.588611</v>
      </c>
      <c r="I1317" s="4">
        <v>-81.700833000000003</v>
      </c>
      <c r="J1317" s="4">
        <v>1</v>
      </c>
      <c r="K1317" s="6">
        <v>44221</v>
      </c>
      <c r="L1317" s="6">
        <v>44266</v>
      </c>
      <c r="M1317" s="6">
        <f t="shared" si="242"/>
        <v>44235</v>
      </c>
      <c r="N1317" s="4">
        <f t="shared" si="249"/>
        <v>2021</v>
      </c>
      <c r="O1317" s="4">
        <f t="shared" si="250"/>
        <v>2</v>
      </c>
      <c r="P1317" s="7">
        <f t="shared" si="251"/>
        <v>45</v>
      </c>
      <c r="Q1317" s="15">
        <v>34.5</v>
      </c>
      <c r="R1317" s="9"/>
      <c r="S1317" s="15" t="s">
        <v>1781</v>
      </c>
    </row>
    <row r="1318" spans="1:19" s="10" customFormat="1" x14ac:dyDescent="0.3">
      <c r="A1318" s="15" t="str">
        <f t="shared" si="247"/>
        <v>San Andres_202104</v>
      </c>
      <c r="B1318" s="15"/>
      <c r="C1318" s="15" t="str">
        <f t="shared" si="248"/>
        <v>SAN_02_202104</v>
      </c>
      <c r="D1318" s="15" t="s">
        <v>1733</v>
      </c>
      <c r="E1318" s="16">
        <v>9.7146124120368338</v>
      </c>
      <c r="F1318" s="16">
        <v>-0.19468967153185987</v>
      </c>
      <c r="G1318" s="15"/>
      <c r="H1318" s="4">
        <v>12.588611</v>
      </c>
      <c r="I1318" s="4">
        <v>-81.700833000000003</v>
      </c>
      <c r="J1318" s="4">
        <v>1</v>
      </c>
      <c r="K1318" s="6">
        <v>44277</v>
      </c>
      <c r="L1318" s="6">
        <v>44288</v>
      </c>
      <c r="M1318" s="6">
        <f t="shared" si="242"/>
        <v>44291</v>
      </c>
      <c r="N1318" s="4">
        <f t="shared" si="249"/>
        <v>2021</v>
      </c>
      <c r="O1318" s="4">
        <f t="shared" si="250"/>
        <v>4</v>
      </c>
      <c r="P1318" s="7">
        <f t="shared" si="251"/>
        <v>11</v>
      </c>
      <c r="Q1318" s="15">
        <v>4.7</v>
      </c>
      <c r="R1318" s="9"/>
      <c r="S1318" s="15" t="s">
        <v>1781</v>
      </c>
    </row>
    <row r="1319" spans="1:19" s="10" customFormat="1" x14ac:dyDescent="0.3">
      <c r="A1319" s="15" t="str">
        <f t="shared" si="247"/>
        <v>San Andres_202104</v>
      </c>
      <c r="B1319" s="15"/>
      <c r="C1319" s="15" t="str">
        <f t="shared" si="248"/>
        <v>SAN_02_202104</v>
      </c>
      <c r="D1319" s="15" t="s">
        <v>1733</v>
      </c>
      <c r="E1319" s="16">
        <v>12.73252629631169</v>
      </c>
      <c r="F1319" s="16">
        <v>0.51816771108967541</v>
      </c>
      <c r="G1319" s="15"/>
      <c r="H1319" s="4">
        <v>12.588611</v>
      </c>
      <c r="I1319" s="4">
        <v>-81.700833000000003</v>
      </c>
      <c r="J1319" s="4">
        <v>1</v>
      </c>
      <c r="K1319" s="6">
        <v>44289</v>
      </c>
      <c r="L1319" s="6">
        <v>44322</v>
      </c>
      <c r="M1319" s="6">
        <f t="shared" si="242"/>
        <v>44303</v>
      </c>
      <c r="N1319" s="4">
        <f t="shared" si="249"/>
        <v>2021</v>
      </c>
      <c r="O1319" s="4">
        <f t="shared" si="250"/>
        <v>4</v>
      </c>
      <c r="P1319" s="7">
        <f t="shared" si="251"/>
        <v>33</v>
      </c>
      <c r="Q1319" s="15">
        <v>5.5</v>
      </c>
      <c r="R1319" s="9"/>
      <c r="S1319" s="15" t="s">
        <v>1781</v>
      </c>
    </row>
    <row r="1320" spans="1:19" s="10" customFormat="1" x14ac:dyDescent="0.3">
      <c r="A1320" s="15" t="str">
        <f t="shared" si="247"/>
        <v>San Andres_202105</v>
      </c>
      <c r="B1320" s="15"/>
      <c r="C1320" s="15" t="str">
        <f t="shared" si="248"/>
        <v>SAN_02_202105</v>
      </c>
      <c r="D1320" s="15" t="s">
        <v>1733</v>
      </c>
      <c r="E1320" s="16">
        <v>10.992073935135714</v>
      </c>
      <c r="F1320" s="16">
        <v>0.1612566153214286</v>
      </c>
      <c r="G1320" s="15"/>
      <c r="H1320" s="4">
        <v>12.588611</v>
      </c>
      <c r="I1320" s="4">
        <v>-81.700833000000003</v>
      </c>
      <c r="J1320" s="4">
        <v>1</v>
      </c>
      <c r="K1320" s="6">
        <v>44323</v>
      </c>
      <c r="L1320" s="6">
        <v>44350</v>
      </c>
      <c r="M1320" s="6">
        <f t="shared" si="242"/>
        <v>44337</v>
      </c>
      <c r="N1320" s="4">
        <f t="shared" si="249"/>
        <v>2021</v>
      </c>
      <c r="O1320" s="4">
        <f t="shared" si="250"/>
        <v>5</v>
      </c>
      <c r="P1320" s="7">
        <f t="shared" si="251"/>
        <v>27</v>
      </c>
      <c r="Q1320" s="15">
        <v>10.5</v>
      </c>
      <c r="R1320" s="9"/>
      <c r="S1320" s="15" t="s">
        <v>1781</v>
      </c>
    </row>
    <row r="1321" spans="1:19" s="10" customFormat="1" x14ac:dyDescent="0.3">
      <c r="A1321" s="15" t="str">
        <f t="shared" si="247"/>
        <v>San Andres_202106</v>
      </c>
      <c r="B1321" s="15"/>
      <c r="C1321" s="15" t="str">
        <f t="shared" si="248"/>
        <v>SAN_02_202106</v>
      </c>
      <c r="D1321" s="15" t="s">
        <v>1733</v>
      </c>
      <c r="E1321" s="16">
        <v>-11.29449866903283</v>
      </c>
      <c r="F1321" s="16">
        <v>-3.3996450754214731</v>
      </c>
      <c r="G1321" s="15"/>
      <c r="H1321" s="4">
        <v>12.588611</v>
      </c>
      <c r="I1321" s="4">
        <v>-81.700833000000003</v>
      </c>
      <c r="J1321" s="4">
        <v>1</v>
      </c>
      <c r="K1321" s="6">
        <v>44351</v>
      </c>
      <c r="L1321" s="6">
        <v>44381</v>
      </c>
      <c r="M1321" s="6">
        <f t="shared" si="242"/>
        <v>44365</v>
      </c>
      <c r="N1321" s="4">
        <f t="shared" si="249"/>
        <v>2021</v>
      </c>
      <c r="O1321" s="4">
        <f t="shared" si="250"/>
        <v>6</v>
      </c>
      <c r="P1321" s="7">
        <f t="shared" si="251"/>
        <v>30</v>
      </c>
      <c r="Q1321" s="15">
        <v>112.69999999999999</v>
      </c>
      <c r="R1321" s="9"/>
      <c r="S1321" s="15" t="s">
        <v>1781</v>
      </c>
    </row>
    <row r="1322" spans="1:19" s="10" customFormat="1" x14ac:dyDescent="0.3">
      <c r="A1322" s="15" t="str">
        <f t="shared" si="247"/>
        <v>San Andres_202107</v>
      </c>
      <c r="B1322" s="15"/>
      <c r="C1322" s="15" t="str">
        <f t="shared" si="248"/>
        <v>SAN_02_202107</v>
      </c>
      <c r="D1322" s="15" t="s">
        <v>1733</v>
      </c>
      <c r="E1322" s="16">
        <v>0.50918774966711067</v>
      </c>
      <c r="F1322" s="16">
        <v>-0.56661784287616512</v>
      </c>
      <c r="G1322" s="15"/>
      <c r="H1322" s="4">
        <v>12.588611</v>
      </c>
      <c r="I1322" s="4">
        <v>-81.700833000000003</v>
      </c>
      <c r="J1322" s="4">
        <v>1</v>
      </c>
      <c r="K1322" s="6">
        <v>44382</v>
      </c>
      <c r="L1322" s="6">
        <v>44409</v>
      </c>
      <c r="M1322" s="6">
        <f t="shared" si="242"/>
        <v>44396</v>
      </c>
      <c r="N1322" s="4">
        <f t="shared" si="249"/>
        <v>2021</v>
      </c>
      <c r="O1322" s="4">
        <f t="shared" si="250"/>
        <v>7</v>
      </c>
      <c r="P1322" s="7">
        <f t="shared" si="251"/>
        <v>27</v>
      </c>
      <c r="Q1322" s="15">
        <v>75.099999999999994</v>
      </c>
      <c r="R1322" s="9"/>
      <c r="S1322" s="15" t="s">
        <v>1781</v>
      </c>
    </row>
    <row r="1323" spans="1:19" s="10" customFormat="1" x14ac:dyDescent="0.3">
      <c r="A1323" s="15" t="str">
        <f t="shared" si="247"/>
        <v>San Andres_202108</v>
      </c>
      <c r="B1323" s="15"/>
      <c r="C1323" s="15" t="str">
        <f t="shared" si="248"/>
        <v>SAN_02_202108</v>
      </c>
      <c r="D1323" s="15" t="s">
        <v>1733</v>
      </c>
      <c r="E1323" s="16">
        <v>-15.006592877767083</v>
      </c>
      <c r="F1323" s="16">
        <v>-3.5124205967276225</v>
      </c>
      <c r="G1323" s="15"/>
      <c r="H1323" s="4">
        <v>12.588611</v>
      </c>
      <c r="I1323" s="4">
        <v>-81.700833000000003</v>
      </c>
      <c r="J1323" s="4">
        <v>1</v>
      </c>
      <c r="K1323" s="6">
        <v>44410</v>
      </c>
      <c r="L1323" s="6">
        <v>44441</v>
      </c>
      <c r="M1323" s="6">
        <f t="shared" si="242"/>
        <v>44424</v>
      </c>
      <c r="N1323" s="4">
        <f t="shared" si="249"/>
        <v>2021</v>
      </c>
      <c r="O1323" s="4">
        <f t="shared" si="250"/>
        <v>8</v>
      </c>
      <c r="P1323" s="7">
        <f t="shared" si="251"/>
        <v>31</v>
      </c>
      <c r="Q1323" s="15">
        <v>207.8</v>
      </c>
      <c r="R1323" s="9"/>
      <c r="S1323" s="15" t="s">
        <v>1781</v>
      </c>
    </row>
    <row r="1324" spans="1:19" s="10" customFormat="1" x14ac:dyDescent="0.3">
      <c r="A1324" s="15" t="str">
        <f t="shared" si="247"/>
        <v>San Andres_202109</v>
      </c>
      <c r="B1324" s="15"/>
      <c r="C1324" s="15" t="str">
        <f t="shared" si="248"/>
        <v>SAN_02_202109</v>
      </c>
      <c r="D1324" s="15" t="s">
        <v>1733</v>
      </c>
      <c r="E1324" s="16">
        <v>-8.1677944862155396</v>
      </c>
      <c r="F1324" s="16">
        <v>-2.4215350877192989</v>
      </c>
      <c r="G1324" s="15"/>
      <c r="H1324" s="4">
        <v>12.588611</v>
      </c>
      <c r="I1324" s="4">
        <v>-81.700833000000003</v>
      </c>
      <c r="J1324" s="4">
        <v>1</v>
      </c>
      <c r="K1324" s="6">
        <v>44442</v>
      </c>
      <c r="L1324" s="6">
        <v>44469</v>
      </c>
      <c r="M1324" s="6">
        <f t="shared" si="242"/>
        <v>44456</v>
      </c>
      <c r="N1324" s="4">
        <f t="shared" si="249"/>
        <v>2021</v>
      </c>
      <c r="O1324" s="4">
        <f t="shared" si="250"/>
        <v>9</v>
      </c>
      <c r="P1324" s="7">
        <f t="shared" si="251"/>
        <v>27</v>
      </c>
      <c r="Q1324" s="15">
        <v>159.59999999999997</v>
      </c>
      <c r="R1324" s="9"/>
      <c r="S1324" s="15" t="s">
        <v>1781</v>
      </c>
    </row>
    <row r="1325" spans="1:19" s="10" customFormat="1" x14ac:dyDescent="0.3">
      <c r="A1325" s="15" t="str">
        <f>D1325&amp;"_"&amp;YEAR(M1325)&amp;""&amp;MONTH(M1325)</f>
        <v>San Andres_202110</v>
      </c>
      <c r="B1325" s="15"/>
      <c r="C1325" s="15" t="str">
        <f>"SAN_02_"&amp;YEAR(M1325)&amp;""&amp;MONTH(M1325)</f>
        <v>SAN_02_202110</v>
      </c>
      <c r="D1325" s="15" t="s">
        <v>1733</v>
      </c>
      <c r="E1325" s="16">
        <v>-9.632563256325632</v>
      </c>
      <c r="F1325" s="16">
        <v>-2.6280748074807478</v>
      </c>
      <c r="G1325" s="15"/>
      <c r="H1325" s="4">
        <v>12.588611</v>
      </c>
      <c r="I1325" s="4">
        <v>-81.700833000000003</v>
      </c>
      <c r="J1325" s="4">
        <v>1</v>
      </c>
      <c r="K1325" s="6">
        <v>44470</v>
      </c>
      <c r="L1325" s="6">
        <v>44500</v>
      </c>
      <c r="M1325" s="6">
        <f t="shared" si="242"/>
        <v>44484</v>
      </c>
      <c r="N1325" s="4">
        <f t="shared" si="249"/>
        <v>2021</v>
      </c>
      <c r="O1325" s="4">
        <f t="shared" si="250"/>
        <v>10</v>
      </c>
      <c r="P1325" s="7">
        <f t="shared" si="251"/>
        <v>30</v>
      </c>
      <c r="Q1325" s="15">
        <v>90.9</v>
      </c>
      <c r="R1325" s="9"/>
      <c r="S1325" s="15" t="s">
        <v>1781</v>
      </c>
    </row>
    <row r="1326" spans="1:19" s="10" customFormat="1" x14ac:dyDescent="0.3">
      <c r="A1326" s="15" t="str">
        <f>D1326&amp;"_"&amp;YEAR(M1326)&amp;""&amp;MONTH(M1326)</f>
        <v>San Andres_202111</v>
      </c>
      <c r="B1326" s="15"/>
      <c r="C1326" s="15" t="str">
        <f>"SAN_02_"&amp;YEAR(M1326)&amp;""&amp;MONTH(M1326)</f>
        <v>SAN_02_202111</v>
      </c>
      <c r="D1326" s="15" t="s">
        <v>1733</v>
      </c>
      <c r="E1326" s="16">
        <v>3.819657744624835</v>
      </c>
      <c r="F1326" s="16">
        <v>-0.55724001755155761</v>
      </c>
      <c r="G1326" s="15"/>
      <c r="H1326" s="4">
        <v>12.588611</v>
      </c>
      <c r="I1326" s="4">
        <v>-81.700833000000003</v>
      </c>
      <c r="J1326" s="4">
        <v>1</v>
      </c>
      <c r="K1326" s="6">
        <v>44501</v>
      </c>
      <c r="L1326" s="6">
        <v>44532</v>
      </c>
      <c r="M1326" s="6">
        <f t="shared" si="242"/>
        <v>44515</v>
      </c>
      <c r="N1326" s="4">
        <f t="shared" si="249"/>
        <v>2021</v>
      </c>
      <c r="O1326" s="4">
        <f t="shared" si="250"/>
        <v>11</v>
      </c>
      <c r="P1326" s="7">
        <f t="shared" si="251"/>
        <v>31</v>
      </c>
      <c r="Q1326" s="15">
        <v>92.5</v>
      </c>
      <c r="R1326" s="9"/>
      <c r="S1326" s="15" t="s">
        <v>1781</v>
      </c>
    </row>
    <row r="1327" spans="1:19" s="10" customFormat="1" x14ac:dyDescent="0.3">
      <c r="A1327" s="15" t="s">
        <v>1782</v>
      </c>
      <c r="B1327" s="15"/>
      <c r="C1327" s="15" t="s">
        <v>1783</v>
      </c>
      <c r="D1327" s="15" t="s">
        <v>1733</v>
      </c>
      <c r="E1327" s="16">
        <v>7.9702963917525791</v>
      </c>
      <c r="F1327" s="16">
        <v>-0.12852448453608256</v>
      </c>
      <c r="G1327" s="15"/>
      <c r="H1327" s="4">
        <v>12.588611</v>
      </c>
      <c r="I1327" s="4">
        <v>-81.700833000000003</v>
      </c>
      <c r="J1327" s="4">
        <v>1</v>
      </c>
      <c r="K1327" s="6">
        <v>44533</v>
      </c>
      <c r="L1327" s="6">
        <v>44592</v>
      </c>
      <c r="M1327" s="6">
        <f t="shared" si="242"/>
        <v>44547</v>
      </c>
      <c r="N1327" s="4">
        <f t="shared" si="249"/>
        <v>2021</v>
      </c>
      <c r="O1327" s="4">
        <f t="shared" si="250"/>
        <v>12</v>
      </c>
      <c r="P1327" s="7">
        <f t="shared" si="251"/>
        <v>59</v>
      </c>
      <c r="Q1327" s="15">
        <v>155.19999999999999</v>
      </c>
      <c r="R1327" s="9"/>
      <c r="S1327" s="15" t="s">
        <v>1781</v>
      </c>
    </row>
    <row r="1328" spans="1:19" s="10" customFormat="1" x14ac:dyDescent="0.3">
      <c r="A1328" s="15" t="str">
        <f t="shared" ref="A1328:A1359" si="252">D1328&amp;"_"&amp;YEAR(M1328)&amp;"0"&amp;MONTH(M1328)</f>
        <v>San Andres_202202</v>
      </c>
      <c r="B1328" s="15"/>
      <c r="C1328" s="15" t="str">
        <f t="shared" si="248"/>
        <v>SAN_02_202202</v>
      </c>
      <c r="D1328" s="15" t="s">
        <v>1733</v>
      </c>
      <c r="E1328" s="16">
        <v>7.5826175869120664</v>
      </c>
      <c r="F1328" s="16">
        <v>-0.55877300613496939</v>
      </c>
      <c r="G1328" s="15"/>
      <c r="H1328" s="4">
        <v>12.588611</v>
      </c>
      <c r="I1328" s="4">
        <v>-81.700833000000003</v>
      </c>
      <c r="J1328" s="4">
        <v>1</v>
      </c>
      <c r="K1328" s="6">
        <f>L1327+1</f>
        <v>44593</v>
      </c>
      <c r="L1328" s="6">
        <f>K1328+30</f>
        <v>44623</v>
      </c>
      <c r="M1328" s="6">
        <f t="shared" si="242"/>
        <v>44607</v>
      </c>
      <c r="N1328" s="4">
        <f t="shared" si="249"/>
        <v>2022</v>
      </c>
      <c r="O1328" s="4">
        <f t="shared" si="250"/>
        <v>2</v>
      </c>
      <c r="P1328" s="7">
        <f t="shared" si="251"/>
        <v>30</v>
      </c>
      <c r="Q1328" s="15">
        <v>48.9</v>
      </c>
      <c r="R1328" s="9"/>
      <c r="S1328" s="15" t="s">
        <v>1781</v>
      </c>
    </row>
    <row r="1329" spans="1:19" s="10" customFormat="1" x14ac:dyDescent="0.3">
      <c r="A1329" s="15" t="str">
        <f t="shared" si="252"/>
        <v>San Andres_202203</v>
      </c>
      <c r="B1329" s="15"/>
      <c r="C1329" s="15" t="str">
        <f t="shared" si="248"/>
        <v>SAN_02_202203</v>
      </c>
      <c r="D1329" s="15" t="s">
        <v>1733</v>
      </c>
      <c r="E1329" s="16" t="s">
        <v>1784</v>
      </c>
      <c r="F1329" s="42">
        <v>-0.19760736196319018</v>
      </c>
      <c r="G1329" s="15"/>
      <c r="H1329" s="4">
        <v>12.588611</v>
      </c>
      <c r="I1329" s="4">
        <v>-81.700833000000003</v>
      </c>
      <c r="J1329" s="4">
        <v>1</v>
      </c>
      <c r="K1329" s="6">
        <f t="shared" ref="K1329:K1343" si="253">L1328+1</f>
        <v>44624</v>
      </c>
      <c r="L1329" s="6">
        <f>K1329+27</f>
        <v>44651</v>
      </c>
      <c r="M1329" s="6">
        <f t="shared" si="242"/>
        <v>44638</v>
      </c>
      <c r="N1329" s="4">
        <f t="shared" si="249"/>
        <v>2022</v>
      </c>
      <c r="O1329" s="4">
        <f t="shared" si="250"/>
        <v>3</v>
      </c>
      <c r="P1329" s="7">
        <f t="shared" si="251"/>
        <v>27</v>
      </c>
      <c r="Q1329" s="15">
        <v>61.8</v>
      </c>
      <c r="R1329" s="9" t="s">
        <v>1785</v>
      </c>
      <c r="S1329" s="15" t="s">
        <v>844</v>
      </c>
    </row>
    <row r="1330" spans="1:19" s="10" customFormat="1" x14ac:dyDescent="0.3">
      <c r="A1330" s="15" t="str">
        <f t="shared" si="252"/>
        <v>San Andres_202205</v>
      </c>
      <c r="B1330" s="15" t="s">
        <v>1786</v>
      </c>
      <c r="C1330" s="15" t="str">
        <f t="shared" si="248"/>
        <v>SAN_02_202205</v>
      </c>
      <c r="D1330" s="15" t="s">
        <v>1733</v>
      </c>
      <c r="E1330" s="16">
        <v>-19.8</v>
      </c>
      <c r="F1330" s="15">
        <v>-3.02</v>
      </c>
      <c r="G1330" s="15"/>
      <c r="H1330" s="4">
        <v>12.588611</v>
      </c>
      <c r="I1330" s="4">
        <v>-81.700833000000003</v>
      </c>
      <c r="J1330" s="4">
        <v>1</v>
      </c>
      <c r="K1330" s="6">
        <v>44683</v>
      </c>
      <c r="L1330" s="6">
        <f>K1330+29</f>
        <v>44712</v>
      </c>
      <c r="M1330" s="6">
        <f>K1330+14</f>
        <v>44697</v>
      </c>
      <c r="N1330" s="4">
        <f t="shared" si="249"/>
        <v>2022</v>
      </c>
      <c r="O1330" s="4">
        <f t="shared" si="250"/>
        <v>5</v>
      </c>
      <c r="P1330" s="7">
        <f>L1330-K1330</f>
        <v>29</v>
      </c>
      <c r="Q1330" s="15">
        <v>569</v>
      </c>
      <c r="R1330" s="9"/>
      <c r="S1330" s="15" t="s">
        <v>844</v>
      </c>
    </row>
    <row r="1331" spans="1:19" s="10" customFormat="1" x14ac:dyDescent="0.3">
      <c r="A1331" s="15" t="str">
        <f t="shared" si="252"/>
        <v>San Andres_202206</v>
      </c>
      <c r="B1331" s="15" t="s">
        <v>1787</v>
      </c>
      <c r="C1331" s="15" t="str">
        <f t="shared" si="248"/>
        <v>SAN_02_202206</v>
      </c>
      <c r="D1331" s="15" t="s">
        <v>1733</v>
      </c>
      <c r="E1331" s="16">
        <v>-30</v>
      </c>
      <c r="F1331" s="15">
        <v>-3.39</v>
      </c>
      <c r="G1331" s="15"/>
      <c r="H1331" s="4">
        <v>12.588611</v>
      </c>
      <c r="I1331" s="4">
        <v>-81.700833000000003</v>
      </c>
      <c r="J1331" s="4">
        <v>1</v>
      </c>
      <c r="K1331" s="6">
        <f t="shared" si="253"/>
        <v>44713</v>
      </c>
      <c r="L1331" s="6">
        <f>K1331+30</f>
        <v>44743</v>
      </c>
      <c r="M1331" s="6">
        <f t="shared" si="242"/>
        <v>44727</v>
      </c>
      <c r="N1331" s="4">
        <f t="shared" si="249"/>
        <v>2022</v>
      </c>
      <c r="O1331" s="4">
        <f t="shared" si="250"/>
        <v>6</v>
      </c>
      <c r="P1331" s="7">
        <f t="shared" si="251"/>
        <v>30</v>
      </c>
      <c r="Q1331" s="15">
        <v>686.3</v>
      </c>
      <c r="R1331" s="9"/>
      <c r="S1331" s="15" t="s">
        <v>844</v>
      </c>
    </row>
    <row r="1332" spans="1:19" s="10" customFormat="1" x14ac:dyDescent="0.3">
      <c r="A1332" s="15" t="str">
        <f t="shared" si="252"/>
        <v>San Andres_202207</v>
      </c>
      <c r="B1332" s="15" t="s">
        <v>1788</v>
      </c>
      <c r="C1332" s="15" t="str">
        <f t="shared" si="248"/>
        <v>SAN_02_202207</v>
      </c>
      <c r="D1332" s="15" t="s">
        <v>1733</v>
      </c>
      <c r="E1332" s="16">
        <v>-11.7</v>
      </c>
      <c r="F1332" s="15">
        <v>-1.83</v>
      </c>
      <c r="G1332" s="15"/>
      <c r="H1332" s="4">
        <v>12.588611</v>
      </c>
      <c r="I1332" s="4">
        <v>-81.700833000000003</v>
      </c>
      <c r="J1332" s="4">
        <v>1</v>
      </c>
      <c r="K1332" s="6">
        <f t="shared" si="253"/>
        <v>44744</v>
      </c>
      <c r="L1332" s="6">
        <f>K1332+29</f>
        <v>44773</v>
      </c>
      <c r="M1332" s="6">
        <f t="shared" si="242"/>
        <v>44758</v>
      </c>
      <c r="N1332" s="4">
        <f t="shared" si="249"/>
        <v>2022</v>
      </c>
      <c r="O1332" s="4">
        <f t="shared" si="250"/>
        <v>7</v>
      </c>
      <c r="P1332" s="7">
        <f t="shared" si="251"/>
        <v>29</v>
      </c>
      <c r="Q1332" s="15">
        <v>190.6</v>
      </c>
      <c r="R1332" s="9"/>
      <c r="S1332" s="15" t="s">
        <v>844</v>
      </c>
    </row>
    <row r="1333" spans="1:19" s="10" customFormat="1" x14ac:dyDescent="0.3">
      <c r="A1333" s="15" t="str">
        <f t="shared" si="252"/>
        <v>San Andres_202208</v>
      </c>
      <c r="B1333" s="15" t="s">
        <v>1789</v>
      </c>
      <c r="C1333" s="15" t="str">
        <f t="shared" si="248"/>
        <v>SAN_02_202208</v>
      </c>
      <c r="D1333" s="15" t="s">
        <v>1733</v>
      </c>
      <c r="E1333" s="16">
        <v>-16.899999999999999</v>
      </c>
      <c r="F1333" s="15">
        <v>-2.94</v>
      </c>
      <c r="G1333" s="15"/>
      <c r="H1333" s="4">
        <v>12.588611</v>
      </c>
      <c r="I1333" s="4">
        <v>-81.700833000000003</v>
      </c>
      <c r="J1333" s="4">
        <v>1</v>
      </c>
      <c r="K1333" s="6">
        <f t="shared" si="253"/>
        <v>44774</v>
      </c>
      <c r="L1333" s="6">
        <f>K1333+30</f>
        <v>44804</v>
      </c>
      <c r="M1333" s="6">
        <f t="shared" si="242"/>
        <v>44788</v>
      </c>
      <c r="N1333" s="4">
        <f t="shared" si="249"/>
        <v>2022</v>
      </c>
      <c r="O1333" s="4">
        <f t="shared" si="250"/>
        <v>8</v>
      </c>
      <c r="P1333" s="7">
        <f t="shared" si="251"/>
        <v>30</v>
      </c>
      <c r="Q1333" s="15">
        <v>413.3</v>
      </c>
      <c r="R1333" s="9"/>
      <c r="S1333" s="15" t="s">
        <v>844</v>
      </c>
    </row>
    <row r="1334" spans="1:19" s="10" customFormat="1" x14ac:dyDescent="0.3">
      <c r="A1334" s="15" t="str">
        <f t="shared" si="252"/>
        <v>San Andres_202209</v>
      </c>
      <c r="B1334" s="15" t="s">
        <v>1790</v>
      </c>
      <c r="C1334" s="15" t="str">
        <f t="shared" si="248"/>
        <v>SAN_02_202209</v>
      </c>
      <c r="D1334" s="15" t="s">
        <v>1733</v>
      </c>
      <c r="E1334" s="16">
        <v>-20.2</v>
      </c>
      <c r="F1334" s="15">
        <v>-3.25</v>
      </c>
      <c r="G1334" s="15"/>
      <c r="H1334" s="4">
        <v>12.588611</v>
      </c>
      <c r="I1334" s="4">
        <v>-81.700833000000003</v>
      </c>
      <c r="J1334" s="4">
        <v>1</v>
      </c>
      <c r="K1334" s="6">
        <f t="shared" si="253"/>
        <v>44805</v>
      </c>
      <c r="L1334" s="6">
        <f>K1334+30</f>
        <v>44835</v>
      </c>
      <c r="M1334" s="6">
        <f t="shared" si="242"/>
        <v>44819</v>
      </c>
      <c r="N1334" s="4">
        <f t="shared" si="249"/>
        <v>2022</v>
      </c>
      <c r="O1334" s="4">
        <f t="shared" si="250"/>
        <v>9</v>
      </c>
      <c r="P1334" s="7">
        <f t="shared" si="251"/>
        <v>30</v>
      </c>
      <c r="Q1334" s="15">
        <v>429</v>
      </c>
      <c r="R1334" s="9"/>
      <c r="S1334" s="15" t="s">
        <v>844</v>
      </c>
    </row>
    <row r="1335" spans="1:19" s="10" customFormat="1" x14ac:dyDescent="0.3">
      <c r="A1335" s="15" t="str">
        <f t="shared" si="252"/>
        <v>San Andres_2022010</v>
      </c>
      <c r="B1335" s="15" t="s">
        <v>1791</v>
      </c>
      <c r="C1335" s="15" t="str">
        <f t="shared" si="248"/>
        <v>SAN_02_2022010</v>
      </c>
      <c r="D1335" s="15" t="s">
        <v>1733</v>
      </c>
      <c r="E1335" s="16">
        <v>-30.5</v>
      </c>
      <c r="F1335" s="15">
        <v>-4.9800000000000004</v>
      </c>
      <c r="G1335" s="15"/>
      <c r="H1335" s="4">
        <v>12.588611</v>
      </c>
      <c r="I1335" s="4">
        <v>-81.700833000000003</v>
      </c>
      <c r="J1335" s="4">
        <v>1</v>
      </c>
      <c r="K1335" s="6">
        <f t="shared" si="253"/>
        <v>44836</v>
      </c>
      <c r="L1335" s="6">
        <f t="shared" ref="L1335:L1343" si="254">K1335+29</f>
        <v>44865</v>
      </c>
      <c r="M1335" s="6">
        <f t="shared" si="242"/>
        <v>44850</v>
      </c>
      <c r="N1335" s="4">
        <f t="shared" si="249"/>
        <v>2022</v>
      </c>
      <c r="O1335" s="4">
        <f t="shared" si="250"/>
        <v>10</v>
      </c>
      <c r="P1335" s="7">
        <f t="shared" si="251"/>
        <v>29</v>
      </c>
      <c r="Q1335" s="15">
        <v>428.1</v>
      </c>
      <c r="R1335" s="9"/>
      <c r="S1335" s="15" t="s">
        <v>844</v>
      </c>
    </row>
    <row r="1336" spans="1:19" s="10" customFormat="1" x14ac:dyDescent="0.3">
      <c r="A1336" s="15" t="str">
        <f t="shared" si="252"/>
        <v>San Andres_2022011</v>
      </c>
      <c r="B1336" s="15" t="s">
        <v>1792</v>
      </c>
      <c r="C1336" s="15" t="str">
        <f t="shared" si="248"/>
        <v>SAN_02_2022011</v>
      </c>
      <c r="D1336" s="15" t="s">
        <v>1733</v>
      </c>
      <c r="E1336" s="16">
        <v>6.7</v>
      </c>
      <c r="F1336" s="16">
        <v>-0.46</v>
      </c>
      <c r="G1336" s="15"/>
      <c r="H1336" s="4">
        <v>12.588611</v>
      </c>
      <c r="I1336" s="4">
        <v>-81.700833000000003</v>
      </c>
      <c r="J1336" s="4">
        <v>1</v>
      </c>
      <c r="K1336" s="6">
        <f t="shared" si="253"/>
        <v>44866</v>
      </c>
      <c r="L1336" s="6">
        <f>K1336+30</f>
        <v>44896</v>
      </c>
      <c r="M1336" s="6">
        <f t="shared" si="242"/>
        <v>44880</v>
      </c>
      <c r="N1336" s="4">
        <f t="shared" si="249"/>
        <v>2022</v>
      </c>
      <c r="O1336" s="4">
        <f t="shared" si="250"/>
        <v>11</v>
      </c>
      <c r="P1336" s="7">
        <f t="shared" si="251"/>
        <v>30</v>
      </c>
      <c r="Q1336" s="15">
        <v>76.5</v>
      </c>
      <c r="R1336" s="9"/>
      <c r="S1336" s="15" t="s">
        <v>844</v>
      </c>
    </row>
    <row r="1337" spans="1:19" s="10" customFormat="1" x14ac:dyDescent="0.3">
      <c r="A1337" s="15" t="str">
        <f t="shared" si="252"/>
        <v>San Andres_2022012</v>
      </c>
      <c r="B1337" s="15" t="s">
        <v>1793</v>
      </c>
      <c r="C1337" s="15" t="str">
        <f t="shared" si="248"/>
        <v>SAN_02_2022012</v>
      </c>
      <c r="D1337" s="15" t="s">
        <v>1733</v>
      </c>
      <c r="E1337" s="16">
        <v>-21.6</v>
      </c>
      <c r="F1337" s="16">
        <v>-4.07</v>
      </c>
      <c r="G1337" s="15"/>
      <c r="H1337" s="4">
        <v>12.588611</v>
      </c>
      <c r="I1337" s="4">
        <v>-81.700833000000003</v>
      </c>
      <c r="J1337" s="4">
        <v>1</v>
      </c>
      <c r="K1337" s="6">
        <f t="shared" si="253"/>
        <v>44897</v>
      </c>
      <c r="L1337" s="6">
        <f t="shared" si="254"/>
        <v>44926</v>
      </c>
      <c r="M1337" s="6">
        <f t="shared" si="242"/>
        <v>44911</v>
      </c>
      <c r="N1337" s="4">
        <f t="shared" si="249"/>
        <v>2022</v>
      </c>
      <c r="O1337" s="4">
        <f t="shared" si="250"/>
        <v>12</v>
      </c>
      <c r="P1337" s="7">
        <f t="shared" si="251"/>
        <v>29</v>
      </c>
      <c r="Q1337" s="15">
        <v>728.2</v>
      </c>
      <c r="R1337" s="26" t="s">
        <v>1794</v>
      </c>
      <c r="S1337" s="15" t="s">
        <v>844</v>
      </c>
    </row>
    <row r="1338" spans="1:19" s="10" customFormat="1" x14ac:dyDescent="0.3">
      <c r="A1338" s="15" t="str">
        <f t="shared" si="252"/>
        <v>San Andres_202301</v>
      </c>
      <c r="B1338" s="15" t="s">
        <v>1795</v>
      </c>
      <c r="C1338" s="15" t="str">
        <f t="shared" si="248"/>
        <v>SAN_02_202301</v>
      </c>
      <c r="D1338" s="15" t="s">
        <v>1733</v>
      </c>
      <c r="E1338" s="16">
        <v>6.1</v>
      </c>
      <c r="F1338" s="16">
        <v>-0.11</v>
      </c>
      <c r="G1338" s="15"/>
      <c r="H1338" s="4">
        <v>12.588611</v>
      </c>
      <c r="I1338" s="4">
        <v>-81.700833000000003</v>
      </c>
      <c r="J1338" s="4">
        <v>1</v>
      </c>
      <c r="K1338" s="6">
        <f t="shared" si="253"/>
        <v>44927</v>
      </c>
      <c r="L1338" s="6">
        <f>K1338+30</f>
        <v>44957</v>
      </c>
      <c r="M1338" s="6">
        <f t="shared" si="242"/>
        <v>44941</v>
      </c>
      <c r="N1338" s="4">
        <f t="shared" si="249"/>
        <v>2023</v>
      </c>
      <c r="O1338" s="4">
        <f t="shared" si="250"/>
        <v>1</v>
      </c>
      <c r="P1338" s="7">
        <f t="shared" si="251"/>
        <v>30</v>
      </c>
      <c r="Q1338" s="15">
        <v>82.6</v>
      </c>
      <c r="R1338" s="26"/>
      <c r="S1338" s="15" t="s">
        <v>844</v>
      </c>
    </row>
    <row r="1339" spans="1:19" s="10" customFormat="1" x14ac:dyDescent="0.3">
      <c r="A1339" s="15" t="str">
        <f t="shared" si="252"/>
        <v>San Andres_202302</v>
      </c>
      <c r="B1339" s="15" t="s">
        <v>1796</v>
      </c>
      <c r="C1339" s="15" t="str">
        <f t="shared" si="248"/>
        <v>SAN_02_202302</v>
      </c>
      <c r="D1339" s="15" t="s">
        <v>1733</v>
      </c>
      <c r="E1339" s="16">
        <v>7.4</v>
      </c>
      <c r="F1339" s="16">
        <v>0.34</v>
      </c>
      <c r="G1339" s="15"/>
      <c r="H1339" s="4">
        <v>12.588611</v>
      </c>
      <c r="I1339" s="4">
        <v>-81.700833000000003</v>
      </c>
      <c r="J1339" s="4">
        <v>1</v>
      </c>
      <c r="K1339" s="6">
        <f t="shared" si="253"/>
        <v>44958</v>
      </c>
      <c r="L1339" s="6">
        <f>K1339+30</f>
        <v>44988</v>
      </c>
      <c r="M1339" s="6">
        <f t="shared" si="242"/>
        <v>44972</v>
      </c>
      <c r="N1339" s="4">
        <f t="shared" si="249"/>
        <v>2023</v>
      </c>
      <c r="O1339" s="4">
        <f t="shared" si="250"/>
        <v>2</v>
      </c>
      <c r="P1339" s="7">
        <f t="shared" si="251"/>
        <v>30</v>
      </c>
      <c r="Q1339" s="15">
        <v>29.6</v>
      </c>
      <c r="R1339" s="26" t="s">
        <v>1797</v>
      </c>
      <c r="S1339" s="15" t="s">
        <v>844</v>
      </c>
    </row>
    <row r="1340" spans="1:19" s="10" customFormat="1" x14ac:dyDescent="0.3">
      <c r="A1340" s="15" t="str">
        <f t="shared" si="252"/>
        <v>San Andres_202303</v>
      </c>
      <c r="B1340" s="15" t="s">
        <v>1798</v>
      </c>
      <c r="C1340" s="15" t="str">
        <f t="shared" si="248"/>
        <v>SAN_02_202303</v>
      </c>
      <c r="D1340" s="15" t="s">
        <v>1733</v>
      </c>
      <c r="E1340" s="16">
        <v>13.4</v>
      </c>
      <c r="F1340" s="16">
        <v>2.08</v>
      </c>
      <c r="G1340" s="15"/>
      <c r="H1340" s="4">
        <v>12.588611</v>
      </c>
      <c r="I1340" s="4">
        <v>-81.700833000000003</v>
      </c>
      <c r="J1340" s="4">
        <v>1</v>
      </c>
      <c r="K1340" s="6">
        <f t="shared" si="253"/>
        <v>44989</v>
      </c>
      <c r="L1340" s="6">
        <f>K1340+28</f>
        <v>45017</v>
      </c>
      <c r="M1340" s="6">
        <f t="shared" si="242"/>
        <v>45003</v>
      </c>
      <c r="N1340" s="4">
        <f t="shared" si="249"/>
        <v>2023</v>
      </c>
      <c r="O1340" s="4">
        <f t="shared" si="250"/>
        <v>3</v>
      </c>
      <c r="P1340" s="7">
        <f t="shared" si="251"/>
        <v>28</v>
      </c>
      <c r="Q1340" s="15">
        <v>68.599999999999994</v>
      </c>
      <c r="R1340" s="26"/>
      <c r="S1340" s="15" t="s">
        <v>844</v>
      </c>
    </row>
    <row r="1341" spans="1:19" s="10" customFormat="1" x14ac:dyDescent="0.3">
      <c r="A1341" s="15" t="str">
        <f t="shared" si="252"/>
        <v>San Andres_202304</v>
      </c>
      <c r="B1341" s="15" t="s">
        <v>1799</v>
      </c>
      <c r="C1341" s="15" t="str">
        <f t="shared" si="248"/>
        <v>SAN_02_202304</v>
      </c>
      <c r="D1341" s="15" t="s">
        <v>1733</v>
      </c>
      <c r="E1341" s="16">
        <v>17.5</v>
      </c>
      <c r="F1341" s="16">
        <v>4.33</v>
      </c>
      <c r="G1341" s="15"/>
      <c r="H1341" s="4">
        <v>12.588611</v>
      </c>
      <c r="I1341" s="4">
        <v>-81.700833000000003</v>
      </c>
      <c r="J1341" s="4">
        <v>1</v>
      </c>
      <c r="K1341" s="6">
        <f t="shared" si="253"/>
        <v>45018</v>
      </c>
      <c r="L1341" s="6">
        <f t="shared" si="254"/>
        <v>45047</v>
      </c>
      <c r="M1341" s="6">
        <f t="shared" si="242"/>
        <v>45032</v>
      </c>
      <c r="N1341" s="4">
        <f t="shared" si="249"/>
        <v>2023</v>
      </c>
      <c r="O1341" s="4">
        <f t="shared" si="250"/>
        <v>4</v>
      </c>
      <c r="P1341" s="7">
        <f t="shared" si="251"/>
        <v>29</v>
      </c>
      <c r="Q1341" s="15">
        <v>20.6</v>
      </c>
      <c r="R1341" s="26" t="s">
        <v>1797</v>
      </c>
      <c r="S1341" s="15" t="s">
        <v>844</v>
      </c>
    </row>
    <row r="1342" spans="1:19" s="10" customFormat="1" x14ac:dyDescent="0.3">
      <c r="A1342" s="15" t="str">
        <f t="shared" si="252"/>
        <v>San Andres_202305</v>
      </c>
      <c r="B1342" s="15" t="s">
        <v>1800</v>
      </c>
      <c r="C1342" s="15" t="str">
        <f t="shared" si="248"/>
        <v>SAN_02_202305</v>
      </c>
      <c r="D1342" s="15" t="s">
        <v>1733</v>
      </c>
      <c r="E1342" s="16">
        <v>-2.4</v>
      </c>
      <c r="F1342" s="16">
        <v>-1.38</v>
      </c>
      <c r="G1342" s="15"/>
      <c r="H1342" s="4">
        <v>12.588611</v>
      </c>
      <c r="I1342" s="4">
        <v>-81.700833000000003</v>
      </c>
      <c r="J1342" s="4">
        <v>1</v>
      </c>
      <c r="K1342" s="6">
        <f>L1341+1</f>
        <v>45048</v>
      </c>
      <c r="L1342" s="6">
        <f t="shared" si="254"/>
        <v>45077</v>
      </c>
      <c r="M1342" s="6">
        <f t="shared" si="242"/>
        <v>45062</v>
      </c>
      <c r="N1342" s="4">
        <f t="shared" si="249"/>
        <v>2023</v>
      </c>
      <c r="O1342" s="4">
        <f t="shared" si="250"/>
        <v>5</v>
      </c>
      <c r="P1342" s="7">
        <f t="shared" si="251"/>
        <v>29</v>
      </c>
      <c r="Q1342" s="15"/>
      <c r="S1342" s="15" t="s">
        <v>844</v>
      </c>
    </row>
    <row r="1343" spans="1:19" s="10" customFormat="1" x14ac:dyDescent="0.3">
      <c r="A1343" s="15" t="str">
        <f t="shared" si="252"/>
        <v>San Andres_202306</v>
      </c>
      <c r="B1343" s="15" t="s">
        <v>1801</v>
      </c>
      <c r="C1343" s="15" t="str">
        <f t="shared" si="248"/>
        <v>SAN_02_202306</v>
      </c>
      <c r="D1343" s="15" t="s">
        <v>1733</v>
      </c>
      <c r="E1343" s="16">
        <v>-2.2999999999999998</v>
      </c>
      <c r="F1343" s="16">
        <v>-1.47</v>
      </c>
      <c r="G1343" s="15"/>
      <c r="H1343" s="4">
        <v>12.588611</v>
      </c>
      <c r="I1343" s="4">
        <v>-81.700833000000003</v>
      </c>
      <c r="J1343" s="4">
        <v>1</v>
      </c>
      <c r="K1343" s="6">
        <f t="shared" si="253"/>
        <v>45078</v>
      </c>
      <c r="L1343" s="6">
        <f t="shared" si="254"/>
        <v>45107</v>
      </c>
      <c r="M1343" s="6">
        <f t="shared" si="242"/>
        <v>45092</v>
      </c>
      <c r="N1343" s="4">
        <f t="shared" si="249"/>
        <v>2023</v>
      </c>
      <c r="O1343" s="4">
        <f t="shared" si="250"/>
        <v>6</v>
      </c>
      <c r="P1343" s="7">
        <f t="shared" si="251"/>
        <v>29</v>
      </c>
      <c r="Q1343" s="15"/>
      <c r="R1343" s="9"/>
      <c r="S1343" s="15" t="s">
        <v>844</v>
      </c>
    </row>
    <row r="1344" spans="1:19" s="10" customFormat="1" x14ac:dyDescent="0.3">
      <c r="A1344" s="15" t="str">
        <f t="shared" si="252"/>
        <v>San Andres_202307</v>
      </c>
      <c r="B1344" s="15" t="s">
        <v>1802</v>
      </c>
      <c r="C1344" s="15" t="str">
        <f>"SAN_02_"&amp;YEAR(M1344)&amp;"0"&amp;MONTH(M1344)</f>
        <v>SAN_02_202307</v>
      </c>
      <c r="D1344" s="15" t="s">
        <v>1733</v>
      </c>
      <c r="E1344" s="16">
        <v>-2.2000000000000002</v>
      </c>
      <c r="F1344" s="16">
        <v>-1.46</v>
      </c>
      <c r="G1344" s="15"/>
      <c r="H1344" s="4">
        <v>12.588611</v>
      </c>
      <c r="I1344" s="4">
        <v>-81.700833000000003</v>
      </c>
      <c r="J1344" s="4">
        <v>1</v>
      </c>
      <c r="K1344" s="6">
        <f>L1343+1</f>
        <v>45108</v>
      </c>
      <c r="L1344" s="6">
        <f>K1344+30</f>
        <v>45138</v>
      </c>
      <c r="M1344" s="6">
        <f>K1344+14</f>
        <v>45122</v>
      </c>
      <c r="N1344" s="4">
        <f>YEAR(M1344)</f>
        <v>2023</v>
      </c>
      <c r="O1344" s="4">
        <f>(MONTH(M1344))</f>
        <v>7</v>
      </c>
      <c r="P1344" s="7">
        <f>L1344-K1344</f>
        <v>30</v>
      </c>
      <c r="Q1344" s="15"/>
      <c r="R1344" s="9"/>
      <c r="S1344" s="15" t="s">
        <v>844</v>
      </c>
    </row>
    <row r="1345" spans="1:24" s="10" customFormat="1" x14ac:dyDescent="0.3">
      <c r="A1345" s="15" t="str">
        <f t="shared" si="252"/>
        <v>San Andres_202308</v>
      </c>
      <c r="B1345" s="15" t="s">
        <v>1803</v>
      </c>
      <c r="C1345" s="15" t="str">
        <f>"SAN_02_"&amp;YEAR(M1345)&amp;"0"&amp;MONTH(M1345)</f>
        <v>SAN_02_202308</v>
      </c>
      <c r="D1345" s="15" t="s">
        <v>1733</v>
      </c>
      <c r="E1345" s="16">
        <v>-1.9</v>
      </c>
      <c r="F1345" s="16">
        <v>-1.41</v>
      </c>
      <c r="G1345" s="15"/>
      <c r="H1345" s="4">
        <v>12.588611</v>
      </c>
      <c r="I1345" s="4">
        <v>-81.700833000000003</v>
      </c>
      <c r="J1345" s="4">
        <v>1</v>
      </c>
      <c r="K1345" s="6">
        <f>L1344+1</f>
        <v>45139</v>
      </c>
      <c r="L1345" s="6">
        <f>K1345+30</f>
        <v>45169</v>
      </c>
      <c r="M1345" s="6">
        <f>K1345+14</f>
        <v>45153</v>
      </c>
      <c r="N1345" s="4">
        <f>YEAR(M1345)</f>
        <v>2023</v>
      </c>
      <c r="O1345" s="4">
        <f>(MONTH(M1345))</f>
        <v>8</v>
      </c>
      <c r="P1345" s="7">
        <f>L1345-K1345</f>
        <v>30</v>
      </c>
      <c r="Q1345" s="15"/>
      <c r="R1345" s="9"/>
      <c r="S1345" s="15" t="s">
        <v>844</v>
      </c>
    </row>
    <row r="1346" spans="1:24" s="10" customFormat="1" x14ac:dyDescent="0.3">
      <c r="A1346" s="15" t="str">
        <f t="shared" si="252"/>
        <v>San Andres_202309</v>
      </c>
      <c r="B1346" s="15" t="s">
        <v>1804</v>
      </c>
      <c r="C1346" s="15" t="str">
        <f t="shared" ref="C1346:C1359" si="255">"SAN_02_"&amp;YEAR(M1346)&amp;"0"&amp;MONTH(M1346)</f>
        <v>SAN_02_202309</v>
      </c>
      <c r="D1346" s="15" t="s">
        <v>1733</v>
      </c>
      <c r="E1346" s="16">
        <v>-25.7</v>
      </c>
      <c r="F1346" s="16">
        <v>-4.55</v>
      </c>
      <c r="G1346" s="15"/>
      <c r="H1346" s="4">
        <v>12.588611</v>
      </c>
      <c r="I1346" s="4">
        <v>-81.700833000000003</v>
      </c>
      <c r="J1346" s="4">
        <v>1</v>
      </c>
      <c r="K1346" s="6">
        <f t="shared" ref="K1346:K1359" si="256">L1345+1</f>
        <v>45170</v>
      </c>
      <c r="L1346" s="6">
        <f>K1346+29</f>
        <v>45199</v>
      </c>
      <c r="M1346" s="6">
        <f t="shared" ref="M1346:M1359" si="257">K1346+14</f>
        <v>45184</v>
      </c>
      <c r="N1346" s="4">
        <f t="shared" ref="N1346:N1359" si="258">YEAR(M1346)</f>
        <v>2023</v>
      </c>
      <c r="O1346" s="4">
        <f t="shared" ref="O1346:O1359" si="259">(MONTH(M1346))</f>
        <v>9</v>
      </c>
      <c r="P1346" s="7">
        <f t="shared" ref="P1346:P1359" si="260">L1346-K1346</f>
        <v>29</v>
      </c>
      <c r="Q1346" s="15">
        <v>154.80000000000001</v>
      </c>
      <c r="R1346" s="9"/>
      <c r="S1346" s="15" t="s">
        <v>844</v>
      </c>
    </row>
    <row r="1347" spans="1:24" s="10" customFormat="1" x14ac:dyDescent="0.3">
      <c r="A1347" s="15" t="str">
        <f t="shared" si="252"/>
        <v>San Andres_2023010</v>
      </c>
      <c r="B1347" s="15" t="s">
        <v>1805</v>
      </c>
      <c r="C1347" s="15" t="str">
        <f t="shared" si="255"/>
        <v>SAN_02_2023010</v>
      </c>
      <c r="D1347" s="15" t="s">
        <v>1733</v>
      </c>
      <c r="E1347" s="16">
        <v>-27</v>
      </c>
      <c r="F1347" s="16">
        <v>-4.7300000000000004</v>
      </c>
      <c r="G1347" s="15"/>
      <c r="H1347" s="4">
        <v>12.588611</v>
      </c>
      <c r="I1347" s="4">
        <v>-81.700833000000003</v>
      </c>
      <c r="J1347" s="4">
        <v>1</v>
      </c>
      <c r="K1347" s="6">
        <f t="shared" si="256"/>
        <v>45200</v>
      </c>
      <c r="L1347" s="6">
        <f t="shared" ref="L1347:L1353" si="261">K1347+30</f>
        <v>45230</v>
      </c>
      <c r="M1347" s="6">
        <f t="shared" si="257"/>
        <v>45214</v>
      </c>
      <c r="N1347" s="4">
        <f t="shared" si="258"/>
        <v>2023</v>
      </c>
      <c r="O1347" s="4">
        <f t="shared" si="259"/>
        <v>10</v>
      </c>
      <c r="P1347" s="7">
        <f t="shared" si="260"/>
        <v>30</v>
      </c>
      <c r="Q1347" s="15">
        <v>728.4</v>
      </c>
      <c r="R1347" s="9"/>
      <c r="S1347" s="15" t="s">
        <v>844</v>
      </c>
    </row>
    <row r="1348" spans="1:24" s="10" customFormat="1" x14ac:dyDescent="0.3">
      <c r="A1348" s="15" t="str">
        <f t="shared" si="252"/>
        <v>San Andres_2023011</v>
      </c>
      <c r="B1348" s="15" t="s">
        <v>1806</v>
      </c>
      <c r="C1348" s="15" t="str">
        <f t="shared" si="255"/>
        <v>SAN_02_2023011</v>
      </c>
      <c r="D1348" s="15" t="s">
        <v>1733</v>
      </c>
      <c r="E1348" s="16">
        <v>-25.9</v>
      </c>
      <c r="F1348" s="16">
        <v>-4.62</v>
      </c>
      <c r="G1348" s="15"/>
      <c r="H1348" s="4">
        <v>12.588611</v>
      </c>
      <c r="I1348" s="4">
        <v>-81.700833000000003</v>
      </c>
      <c r="J1348" s="4">
        <v>1</v>
      </c>
      <c r="K1348" s="6">
        <f t="shared" si="256"/>
        <v>45231</v>
      </c>
      <c r="L1348" s="6">
        <f>K1348+29</f>
        <v>45260</v>
      </c>
      <c r="M1348" s="6">
        <f t="shared" si="257"/>
        <v>45245</v>
      </c>
      <c r="N1348" s="4">
        <f t="shared" si="258"/>
        <v>2023</v>
      </c>
      <c r="O1348" s="4">
        <f t="shared" si="259"/>
        <v>11</v>
      </c>
      <c r="P1348" s="7">
        <f t="shared" si="260"/>
        <v>29</v>
      </c>
      <c r="Q1348" s="15">
        <v>427.3</v>
      </c>
      <c r="R1348" s="9"/>
      <c r="S1348" s="15" t="s">
        <v>844</v>
      </c>
    </row>
    <row r="1349" spans="1:24" s="10" customFormat="1" x14ac:dyDescent="0.3">
      <c r="A1349" s="15" t="str">
        <f t="shared" si="252"/>
        <v>San Andres_2023012</v>
      </c>
      <c r="B1349" s="15" t="s">
        <v>1807</v>
      </c>
      <c r="C1349" s="15" t="str">
        <f t="shared" si="255"/>
        <v>SAN_02_2023012</v>
      </c>
      <c r="D1349" s="15" t="s">
        <v>1733</v>
      </c>
      <c r="E1349" s="16">
        <v>5.5</v>
      </c>
      <c r="F1349" s="16">
        <v>-0.8</v>
      </c>
      <c r="G1349" s="15"/>
      <c r="H1349" s="4">
        <v>12.588611</v>
      </c>
      <c r="I1349" s="4">
        <v>-81.700833000000003</v>
      </c>
      <c r="J1349" s="4">
        <v>1</v>
      </c>
      <c r="K1349" s="6">
        <f t="shared" si="256"/>
        <v>45261</v>
      </c>
      <c r="L1349" s="6">
        <f t="shared" si="261"/>
        <v>45291</v>
      </c>
      <c r="M1349" s="6">
        <f t="shared" si="257"/>
        <v>45275</v>
      </c>
      <c r="N1349" s="4">
        <f t="shared" si="258"/>
        <v>2023</v>
      </c>
      <c r="O1349" s="4">
        <f t="shared" si="259"/>
        <v>12</v>
      </c>
      <c r="P1349" s="7">
        <f t="shared" si="260"/>
        <v>30</v>
      </c>
      <c r="Q1349" s="15">
        <v>100.9</v>
      </c>
      <c r="R1349" s="9"/>
      <c r="S1349" s="15" t="s">
        <v>844</v>
      </c>
    </row>
    <row r="1350" spans="1:24" s="10" customFormat="1" x14ac:dyDescent="0.3">
      <c r="A1350" s="15" t="str">
        <f t="shared" si="252"/>
        <v>San Andres_202401</v>
      </c>
      <c r="B1350" s="15" t="s">
        <v>1808</v>
      </c>
      <c r="C1350" s="15" t="str">
        <f t="shared" si="255"/>
        <v>SAN_02_202401</v>
      </c>
      <c r="D1350" s="15" t="s">
        <v>1733</v>
      </c>
      <c r="E1350" s="16">
        <v>9.3000000000000007</v>
      </c>
      <c r="F1350" s="16">
        <v>-0.31</v>
      </c>
      <c r="G1350" s="15"/>
      <c r="H1350" s="4">
        <v>12.588611</v>
      </c>
      <c r="I1350" s="4">
        <v>-81.700833000000003</v>
      </c>
      <c r="J1350" s="4">
        <v>1</v>
      </c>
      <c r="K1350" s="6">
        <f t="shared" si="256"/>
        <v>45292</v>
      </c>
      <c r="L1350" s="6">
        <f t="shared" si="261"/>
        <v>45322</v>
      </c>
      <c r="M1350" s="6">
        <f t="shared" si="257"/>
        <v>45306</v>
      </c>
      <c r="N1350" s="4">
        <f t="shared" si="258"/>
        <v>2024</v>
      </c>
      <c r="O1350" s="4">
        <f t="shared" si="259"/>
        <v>1</v>
      </c>
      <c r="P1350" s="7">
        <f t="shared" si="260"/>
        <v>30</v>
      </c>
      <c r="Q1350" s="15">
        <v>78.7</v>
      </c>
      <c r="R1350" s="9"/>
      <c r="S1350" s="15" t="s">
        <v>844</v>
      </c>
    </row>
    <row r="1351" spans="1:24" s="10" customFormat="1" x14ac:dyDescent="0.3">
      <c r="A1351" s="15" t="str">
        <f t="shared" si="252"/>
        <v>San Andres_202402</v>
      </c>
      <c r="B1351" s="15" t="s">
        <v>1809</v>
      </c>
      <c r="C1351" s="15" t="str">
        <f t="shared" si="255"/>
        <v>SAN_02_202402</v>
      </c>
      <c r="D1351" s="15" t="s">
        <v>1733</v>
      </c>
      <c r="E1351" s="16">
        <v>5.9</v>
      </c>
      <c r="F1351" s="16">
        <v>-0.8</v>
      </c>
      <c r="G1351" s="15"/>
      <c r="H1351" s="4">
        <v>12.588611</v>
      </c>
      <c r="I1351" s="4">
        <v>-81.700833000000003</v>
      </c>
      <c r="J1351" s="4">
        <v>1</v>
      </c>
      <c r="K1351" s="6">
        <f t="shared" si="256"/>
        <v>45323</v>
      </c>
      <c r="L1351" s="6">
        <f>K1351+28</f>
        <v>45351</v>
      </c>
      <c r="M1351" s="6">
        <f t="shared" si="257"/>
        <v>45337</v>
      </c>
      <c r="N1351" s="4">
        <f t="shared" si="258"/>
        <v>2024</v>
      </c>
      <c r="O1351" s="4">
        <f t="shared" si="259"/>
        <v>2</v>
      </c>
      <c r="P1351" s="7">
        <f t="shared" si="260"/>
        <v>28</v>
      </c>
      <c r="Q1351" s="15">
        <v>35.6</v>
      </c>
      <c r="R1351" s="9"/>
      <c r="S1351" s="15" t="s">
        <v>844</v>
      </c>
    </row>
    <row r="1352" spans="1:24" s="10" customFormat="1" x14ac:dyDescent="0.3">
      <c r="A1352" s="15" t="str">
        <f t="shared" si="252"/>
        <v>San Andres_202403</v>
      </c>
      <c r="B1352" s="15" t="s">
        <v>1810</v>
      </c>
      <c r="C1352" s="15" t="str">
        <f t="shared" si="255"/>
        <v>SAN_02_202403</v>
      </c>
      <c r="D1352" s="15" t="s">
        <v>1733</v>
      </c>
      <c r="E1352" s="16">
        <v>6.6</v>
      </c>
      <c r="F1352" s="16">
        <v>-0.81</v>
      </c>
      <c r="G1352" s="15"/>
      <c r="H1352" s="4">
        <v>12.588611</v>
      </c>
      <c r="I1352" s="4">
        <v>-81.700833000000003</v>
      </c>
      <c r="J1352" s="4">
        <v>1</v>
      </c>
      <c r="K1352" s="6">
        <f t="shared" si="256"/>
        <v>45352</v>
      </c>
      <c r="L1352" s="6">
        <f t="shared" si="261"/>
        <v>45382</v>
      </c>
      <c r="M1352" s="6">
        <f t="shared" si="257"/>
        <v>45366</v>
      </c>
      <c r="N1352" s="4">
        <f t="shared" si="258"/>
        <v>2024</v>
      </c>
      <c r="O1352" s="4">
        <f t="shared" si="259"/>
        <v>3</v>
      </c>
      <c r="P1352" s="7">
        <f t="shared" si="260"/>
        <v>30</v>
      </c>
      <c r="Q1352" s="15">
        <v>7.6</v>
      </c>
      <c r="R1352" s="9"/>
      <c r="S1352" s="15" t="s">
        <v>844</v>
      </c>
    </row>
    <row r="1353" spans="1:24" s="10" customFormat="1" x14ac:dyDescent="0.3">
      <c r="A1353" s="15" t="str">
        <f t="shared" si="252"/>
        <v>San Andres_202404</v>
      </c>
      <c r="B1353" s="15" t="s">
        <v>1811</v>
      </c>
      <c r="C1353" s="15" t="str">
        <f t="shared" si="255"/>
        <v>SAN_02_202404</v>
      </c>
      <c r="D1353" s="15" t="s">
        <v>1733</v>
      </c>
      <c r="E1353" s="16">
        <v>6.1</v>
      </c>
      <c r="F1353" s="16">
        <v>0.19</v>
      </c>
      <c r="G1353" s="15"/>
      <c r="H1353" s="4">
        <v>12.588611</v>
      </c>
      <c r="I1353" s="4">
        <v>-81.700833000000003</v>
      </c>
      <c r="J1353" s="4">
        <v>1</v>
      </c>
      <c r="K1353" s="6">
        <f t="shared" si="256"/>
        <v>45383</v>
      </c>
      <c r="L1353" s="6">
        <f t="shared" si="261"/>
        <v>45413</v>
      </c>
      <c r="M1353" s="6">
        <f t="shared" si="257"/>
        <v>45397</v>
      </c>
      <c r="N1353" s="4">
        <f t="shared" si="258"/>
        <v>2024</v>
      </c>
      <c r="O1353" s="4">
        <f t="shared" si="259"/>
        <v>4</v>
      </c>
      <c r="P1353" s="7">
        <f t="shared" si="260"/>
        <v>30</v>
      </c>
      <c r="Q1353" s="15"/>
      <c r="R1353" s="9"/>
      <c r="S1353" s="15" t="s">
        <v>844</v>
      </c>
    </row>
    <row r="1354" spans="1:24" s="10" customFormat="1" x14ac:dyDescent="0.3">
      <c r="A1354" s="15" t="str">
        <f t="shared" si="252"/>
        <v>San Andres_2024011</v>
      </c>
      <c r="B1354" s="15" t="s">
        <v>1812</v>
      </c>
      <c r="C1354" s="15" t="str">
        <f t="shared" si="255"/>
        <v>SAN_02_2024011</v>
      </c>
      <c r="D1354" s="15" t="s">
        <v>1733</v>
      </c>
      <c r="E1354" s="16">
        <v>-16.899999999999999</v>
      </c>
      <c r="F1354" s="16">
        <v>-3.46</v>
      </c>
      <c r="G1354" s="15"/>
      <c r="H1354" s="4">
        <v>12.588611</v>
      </c>
      <c r="I1354" s="4">
        <v>-81.700833000000003</v>
      </c>
      <c r="J1354" s="4">
        <v>1</v>
      </c>
      <c r="K1354" s="6">
        <v>45597</v>
      </c>
      <c r="L1354" s="6">
        <f>K1354+29</f>
        <v>45626</v>
      </c>
      <c r="M1354" s="6">
        <f t="shared" si="257"/>
        <v>45611</v>
      </c>
      <c r="N1354" s="4">
        <f t="shared" si="258"/>
        <v>2024</v>
      </c>
      <c r="O1354" s="4">
        <f t="shared" si="259"/>
        <v>11</v>
      </c>
      <c r="P1354" s="7">
        <f t="shared" si="260"/>
        <v>29</v>
      </c>
      <c r="Q1354" s="15">
        <v>300.8</v>
      </c>
      <c r="R1354" s="9" t="s">
        <v>1813</v>
      </c>
      <c r="S1354" s="15" t="s">
        <v>844</v>
      </c>
    </row>
    <row r="1355" spans="1:24" s="10" customFormat="1" x14ac:dyDescent="0.3">
      <c r="A1355" s="15" t="str">
        <f t="shared" si="252"/>
        <v>San Andres_2024012</v>
      </c>
      <c r="B1355" s="15" t="s">
        <v>1814</v>
      </c>
      <c r="C1355" s="15" t="str">
        <f t="shared" si="255"/>
        <v>SAN_02_2024012</v>
      </c>
      <c r="D1355" s="15" t="s">
        <v>1733</v>
      </c>
      <c r="E1355" s="16">
        <v>-16.5</v>
      </c>
      <c r="F1355" s="16">
        <v>-3.43</v>
      </c>
      <c r="G1355" s="15"/>
      <c r="H1355" s="4">
        <v>12.588611</v>
      </c>
      <c r="I1355" s="4">
        <v>-81.700833000000003</v>
      </c>
      <c r="J1355" s="4">
        <v>1</v>
      </c>
      <c r="K1355" s="6">
        <f t="shared" si="256"/>
        <v>45627</v>
      </c>
      <c r="L1355" s="6">
        <f>K1355+30</f>
        <v>45657</v>
      </c>
      <c r="M1355" s="6">
        <f t="shared" si="257"/>
        <v>45641</v>
      </c>
      <c r="N1355" s="4">
        <f t="shared" si="258"/>
        <v>2024</v>
      </c>
      <c r="O1355" s="4">
        <f t="shared" si="259"/>
        <v>12</v>
      </c>
      <c r="P1355" s="7">
        <f t="shared" si="260"/>
        <v>30</v>
      </c>
      <c r="Q1355" s="15" t="s">
        <v>1815</v>
      </c>
      <c r="R1355" s="9" t="s">
        <v>1816</v>
      </c>
      <c r="S1355" s="15" t="s">
        <v>844</v>
      </c>
    </row>
    <row r="1356" spans="1:24" s="10" customFormat="1" x14ac:dyDescent="0.3">
      <c r="A1356" s="15" t="str">
        <f t="shared" si="252"/>
        <v>San Andres_202501</v>
      </c>
      <c r="B1356" s="15" t="s">
        <v>1817</v>
      </c>
      <c r="C1356" s="15" t="str">
        <f t="shared" si="255"/>
        <v>SAN_02_202501</v>
      </c>
      <c r="D1356" s="15" t="s">
        <v>1733</v>
      </c>
      <c r="E1356" s="16">
        <v>1.1000000000000001</v>
      </c>
      <c r="F1356" s="16">
        <v>-0.94</v>
      </c>
      <c r="G1356" s="15"/>
      <c r="H1356" s="4">
        <v>12.588611</v>
      </c>
      <c r="I1356" s="4">
        <v>-81.700833000000003</v>
      </c>
      <c r="J1356" s="4">
        <v>1</v>
      </c>
      <c r="K1356" s="6">
        <f t="shared" si="256"/>
        <v>45658</v>
      </c>
      <c r="L1356" s="6">
        <f>K1356+30</f>
        <v>45688</v>
      </c>
      <c r="M1356" s="6">
        <f t="shared" si="257"/>
        <v>45672</v>
      </c>
      <c r="N1356" s="4">
        <f t="shared" si="258"/>
        <v>2025</v>
      </c>
      <c r="O1356" s="4">
        <f t="shared" si="259"/>
        <v>1</v>
      </c>
      <c r="P1356" s="7">
        <f t="shared" si="260"/>
        <v>30</v>
      </c>
      <c r="Q1356" s="15" t="s">
        <v>1818</v>
      </c>
      <c r="R1356" s="9" t="s">
        <v>1819</v>
      </c>
      <c r="S1356" s="15" t="s">
        <v>844</v>
      </c>
    </row>
    <row r="1357" spans="1:24" s="10" customFormat="1" x14ac:dyDescent="0.3">
      <c r="A1357" s="15" t="str">
        <f t="shared" si="252"/>
        <v>San Andres_202502</v>
      </c>
      <c r="B1357" s="15" t="s">
        <v>1820</v>
      </c>
      <c r="C1357" s="15" t="str">
        <f t="shared" si="255"/>
        <v>SAN_02_202502</v>
      </c>
      <c r="D1357" s="15" t="s">
        <v>1733</v>
      </c>
      <c r="E1357" s="16">
        <v>0.8</v>
      </c>
      <c r="F1357" s="16">
        <v>-0.82</v>
      </c>
      <c r="G1357" s="15"/>
      <c r="H1357" s="4">
        <v>12.588611</v>
      </c>
      <c r="I1357" s="4">
        <v>-81.700833000000003</v>
      </c>
      <c r="J1357" s="4">
        <v>1</v>
      </c>
      <c r="K1357" s="6">
        <f t="shared" si="256"/>
        <v>45689</v>
      </c>
      <c r="L1357" s="6">
        <f>K1357+27</f>
        <v>45716</v>
      </c>
      <c r="M1357" s="6">
        <f t="shared" si="257"/>
        <v>45703</v>
      </c>
      <c r="N1357" s="4">
        <f t="shared" si="258"/>
        <v>2025</v>
      </c>
      <c r="O1357" s="4">
        <f t="shared" si="259"/>
        <v>2</v>
      </c>
      <c r="P1357" s="7">
        <f t="shared" si="260"/>
        <v>27</v>
      </c>
      <c r="Q1357" s="15">
        <v>635</v>
      </c>
      <c r="R1357" s="9" t="s">
        <v>1821</v>
      </c>
      <c r="S1357" s="15" t="s">
        <v>844</v>
      </c>
    </row>
    <row r="1358" spans="1:24" s="10" customFormat="1" x14ac:dyDescent="0.3">
      <c r="A1358" s="15" t="str">
        <f t="shared" si="252"/>
        <v>San Andres_202503</v>
      </c>
      <c r="B1358" s="15" t="s">
        <v>1822</v>
      </c>
      <c r="C1358" s="15" t="str">
        <f t="shared" si="255"/>
        <v>SAN_02_202503</v>
      </c>
      <c r="D1358" s="15" t="s">
        <v>1733</v>
      </c>
      <c r="E1358" s="16">
        <v>-2.7</v>
      </c>
      <c r="F1358" s="16">
        <v>-1.85</v>
      </c>
      <c r="G1358" s="15"/>
      <c r="H1358" s="4">
        <v>12.588611</v>
      </c>
      <c r="I1358" s="4">
        <v>-81.700833000000003</v>
      </c>
      <c r="J1358" s="4">
        <v>1</v>
      </c>
      <c r="K1358" s="6">
        <f t="shared" si="256"/>
        <v>45717</v>
      </c>
      <c r="L1358" s="6">
        <f>K1358+30</f>
        <v>45747</v>
      </c>
      <c r="M1358" s="6">
        <f t="shared" si="257"/>
        <v>45731</v>
      </c>
      <c r="N1358" s="4">
        <f t="shared" si="258"/>
        <v>2025</v>
      </c>
      <c r="O1358" s="4">
        <f t="shared" si="259"/>
        <v>3</v>
      </c>
      <c r="P1358" s="7">
        <f t="shared" si="260"/>
        <v>30</v>
      </c>
      <c r="Q1358" s="15">
        <v>20.6</v>
      </c>
      <c r="R1358" s="9" t="s">
        <v>1823</v>
      </c>
      <c r="S1358" s="15" t="s">
        <v>844</v>
      </c>
    </row>
    <row r="1359" spans="1:24" s="10" customFormat="1" x14ac:dyDescent="0.3">
      <c r="A1359" s="15" t="str">
        <f t="shared" si="252"/>
        <v>San Andres_202504</v>
      </c>
      <c r="B1359" s="15" t="s">
        <v>1824</v>
      </c>
      <c r="C1359" s="15" t="str">
        <f t="shared" si="255"/>
        <v>SAN_02_202504</v>
      </c>
      <c r="D1359" s="15" t="s">
        <v>1733</v>
      </c>
      <c r="E1359" s="16">
        <v>-3.7</v>
      </c>
      <c r="F1359" s="16">
        <v>-1.85</v>
      </c>
      <c r="G1359" s="15"/>
      <c r="H1359" s="4">
        <v>12.588611</v>
      </c>
      <c r="I1359" s="4">
        <v>-81.700833000000003</v>
      </c>
      <c r="J1359" s="4">
        <v>1</v>
      </c>
      <c r="K1359" s="6">
        <f t="shared" si="256"/>
        <v>45748</v>
      </c>
      <c r="L1359" s="6">
        <f>K1359+30</f>
        <v>45778</v>
      </c>
      <c r="M1359" s="6">
        <f t="shared" si="257"/>
        <v>45762</v>
      </c>
      <c r="N1359" s="4">
        <f t="shared" si="258"/>
        <v>2025</v>
      </c>
      <c r="O1359" s="4">
        <f t="shared" si="259"/>
        <v>4</v>
      </c>
      <c r="P1359" s="7">
        <f t="shared" si="260"/>
        <v>30</v>
      </c>
      <c r="Q1359" s="15">
        <v>619.29999999999995</v>
      </c>
      <c r="R1359" s="9" t="s">
        <v>1825</v>
      </c>
      <c r="S1359" s="15" t="s">
        <v>844</v>
      </c>
    </row>
    <row r="1360" spans="1:24" s="11" customFormat="1" x14ac:dyDescent="0.3">
      <c r="A1360" s="4"/>
      <c r="B1360" s="4"/>
      <c r="C1360" s="52"/>
      <c r="D1360" s="4"/>
      <c r="E1360" s="17"/>
      <c r="F1360" s="17"/>
      <c r="G1360" s="13"/>
      <c r="H1360" s="4"/>
      <c r="I1360" s="4"/>
      <c r="J1360" s="4"/>
      <c r="K1360" s="23"/>
      <c r="L1360" s="23"/>
      <c r="M1360" s="23"/>
      <c r="N1360" s="23"/>
      <c r="O1360" s="23"/>
      <c r="P1360" s="23"/>
      <c r="Q1360" s="8"/>
      <c r="R1360" s="9"/>
      <c r="S1360" s="4"/>
      <c r="T1360" s="10"/>
      <c r="U1360" s="10"/>
      <c r="V1360" s="10"/>
      <c r="W1360" s="10"/>
      <c r="X1360" s="10"/>
    </row>
    <row r="1361" spans="1:24" s="11" customFormat="1" x14ac:dyDescent="0.3">
      <c r="A1361" s="4" t="str">
        <f t="shared" ref="A1361:A1392" si="262">D1361&amp;"_"&amp;YEAR(M1361)&amp;MONTH(M1361)</f>
        <v>Santiago de Cali_201510</v>
      </c>
      <c r="B1361" s="27" t="s">
        <v>1826</v>
      </c>
      <c r="C1361" s="4" t="str">
        <f>"SCA_01_"&amp;YEAR(M1361)&amp;""&amp;MONTH(M1361)</f>
        <v>SCA_01_201510</v>
      </c>
      <c r="D1361" s="4" t="s">
        <v>1827</v>
      </c>
      <c r="E1361" s="5">
        <v>-55.17</v>
      </c>
      <c r="F1361" s="5">
        <v>-7.0410000000000004</v>
      </c>
      <c r="G1361" s="4"/>
      <c r="H1361" s="4">
        <v>3.3177080555555554</v>
      </c>
      <c r="I1361" s="4">
        <v>-76.636690279999996</v>
      </c>
      <c r="J1361" s="4">
        <v>1743.09</v>
      </c>
      <c r="K1361" s="6">
        <v>42278</v>
      </c>
      <c r="L1361" s="6">
        <v>42308</v>
      </c>
      <c r="M1361" s="6">
        <f t="shared" si="242"/>
        <v>42292</v>
      </c>
      <c r="N1361" s="4">
        <f>YEAR(L1361)</f>
        <v>2015</v>
      </c>
      <c r="O1361" s="4">
        <f t="shared" ref="O1361:O1415" si="263">(MONTH(M1361))</f>
        <v>10</v>
      </c>
      <c r="P1361" s="7">
        <f t="shared" ref="P1361:P1424" si="264">L1361-K1361</f>
        <v>30</v>
      </c>
      <c r="Q1361" s="35">
        <v>271.60000000000002</v>
      </c>
      <c r="R1361" s="9" t="s">
        <v>1828</v>
      </c>
      <c r="S1361" s="4" t="s">
        <v>22</v>
      </c>
      <c r="T1361" s="10"/>
      <c r="U1361" s="10"/>
      <c r="V1361" s="10"/>
      <c r="W1361" s="10"/>
      <c r="X1361" s="10"/>
    </row>
    <row r="1362" spans="1:24" s="11" customFormat="1" x14ac:dyDescent="0.3">
      <c r="A1362" s="4" t="str">
        <f t="shared" si="262"/>
        <v>Santiago de Cali_201511</v>
      </c>
      <c r="B1362" s="27" t="s">
        <v>1829</v>
      </c>
      <c r="C1362" s="4" t="str">
        <f t="shared" ref="C1362:C1415" si="265">"SCA_01_"&amp;YEAR(M1362)&amp;""&amp;MONTH(M1362)</f>
        <v>SCA_01_201511</v>
      </c>
      <c r="D1362" s="4" t="s">
        <v>1827</v>
      </c>
      <c r="E1362" s="5">
        <v>-79.02</v>
      </c>
      <c r="F1362" s="5">
        <v>-11.02</v>
      </c>
      <c r="G1362" s="4"/>
      <c r="H1362" s="4">
        <v>3.3177080555555554</v>
      </c>
      <c r="I1362" s="4">
        <v>-76.636690279999996</v>
      </c>
      <c r="J1362" s="4">
        <v>1743.09</v>
      </c>
      <c r="K1362" s="6">
        <v>42309</v>
      </c>
      <c r="L1362" s="6">
        <v>42338</v>
      </c>
      <c r="M1362" s="6">
        <f t="shared" ref="M1362:M1415" si="266">K1362+14</f>
        <v>42323</v>
      </c>
      <c r="N1362" s="4">
        <f t="shared" ref="N1362:N1425" si="267">YEAR(L1362)</f>
        <v>2015</v>
      </c>
      <c r="O1362" s="4">
        <f t="shared" si="263"/>
        <v>11</v>
      </c>
      <c r="P1362" s="7">
        <f t="shared" si="264"/>
        <v>29</v>
      </c>
      <c r="Q1362" s="35">
        <v>275.5</v>
      </c>
      <c r="R1362" s="9"/>
      <c r="S1362" s="4" t="s">
        <v>22</v>
      </c>
      <c r="T1362" s="10"/>
      <c r="U1362" s="10"/>
      <c r="V1362" s="10"/>
      <c r="W1362" s="10"/>
      <c r="X1362" s="10"/>
    </row>
    <row r="1363" spans="1:24" s="11" customFormat="1" x14ac:dyDescent="0.3">
      <c r="A1363" s="4" t="str">
        <f t="shared" si="262"/>
        <v>Santiago de Cali_201512</v>
      </c>
      <c r="B1363" s="27" t="s">
        <v>1830</v>
      </c>
      <c r="C1363" s="4" t="str">
        <f t="shared" si="265"/>
        <v>SCA_01_201512</v>
      </c>
      <c r="D1363" s="4" t="s">
        <v>1827</v>
      </c>
      <c r="E1363" s="5">
        <v>-34.31</v>
      </c>
      <c r="F1363" s="5">
        <v>-5.35</v>
      </c>
      <c r="G1363" s="4"/>
      <c r="H1363" s="4">
        <v>3.3177080555555554</v>
      </c>
      <c r="I1363" s="4">
        <v>-76.636690279999996</v>
      </c>
      <c r="J1363" s="4">
        <v>1743.09</v>
      </c>
      <c r="K1363" s="6">
        <v>42339</v>
      </c>
      <c r="L1363" s="6">
        <v>42369</v>
      </c>
      <c r="M1363" s="6">
        <f t="shared" si="266"/>
        <v>42353</v>
      </c>
      <c r="N1363" s="4">
        <f t="shared" si="267"/>
        <v>2015</v>
      </c>
      <c r="O1363" s="4">
        <f t="shared" si="263"/>
        <v>12</v>
      </c>
      <c r="P1363" s="7">
        <f t="shared" si="264"/>
        <v>30</v>
      </c>
      <c r="Q1363" s="35">
        <v>69.599999999999994</v>
      </c>
      <c r="R1363" s="9"/>
      <c r="S1363" s="4" t="s">
        <v>22</v>
      </c>
      <c r="T1363" s="10"/>
      <c r="U1363" s="10"/>
      <c r="V1363" s="10"/>
      <c r="W1363" s="10"/>
      <c r="X1363" s="10"/>
    </row>
    <row r="1364" spans="1:24" s="11" customFormat="1" x14ac:dyDescent="0.3">
      <c r="A1364" s="4" t="str">
        <f t="shared" si="262"/>
        <v>Santiago de Cali_20161</v>
      </c>
      <c r="B1364" s="27" t="s">
        <v>1831</v>
      </c>
      <c r="C1364" s="4" t="str">
        <f t="shared" si="265"/>
        <v>SCA_01_20161</v>
      </c>
      <c r="D1364" s="4" t="s">
        <v>1827</v>
      </c>
      <c r="E1364" s="5">
        <v>-25.51</v>
      </c>
      <c r="F1364" s="5">
        <v>-4.3659999999999997</v>
      </c>
      <c r="G1364" s="4"/>
      <c r="H1364" s="4">
        <v>3.3177080555555554</v>
      </c>
      <c r="I1364" s="4">
        <v>-76.636690279999996</v>
      </c>
      <c r="J1364" s="4">
        <v>1743.09</v>
      </c>
      <c r="K1364" s="6">
        <v>42370</v>
      </c>
      <c r="L1364" s="6">
        <v>42400</v>
      </c>
      <c r="M1364" s="6">
        <f t="shared" si="266"/>
        <v>42384</v>
      </c>
      <c r="N1364" s="4">
        <f t="shared" si="267"/>
        <v>2016</v>
      </c>
      <c r="O1364" s="4">
        <f t="shared" si="263"/>
        <v>1</v>
      </c>
      <c r="P1364" s="7">
        <f t="shared" si="264"/>
        <v>30</v>
      </c>
      <c r="Q1364" s="35">
        <v>84.6</v>
      </c>
      <c r="R1364" s="9"/>
      <c r="S1364" s="4" t="s">
        <v>22</v>
      </c>
      <c r="T1364" s="10"/>
      <c r="U1364" s="10"/>
      <c r="V1364" s="10"/>
      <c r="W1364" s="10"/>
      <c r="X1364" s="10"/>
    </row>
    <row r="1365" spans="1:24" s="11" customFormat="1" x14ac:dyDescent="0.3">
      <c r="A1365" s="4" t="str">
        <f t="shared" si="262"/>
        <v>Santiago de Cali_20162</v>
      </c>
      <c r="B1365" s="27" t="s">
        <v>1832</v>
      </c>
      <c r="C1365" s="4" t="str">
        <f t="shared" si="265"/>
        <v>SCA_01_20162</v>
      </c>
      <c r="D1365" s="4" t="s">
        <v>1827</v>
      </c>
      <c r="E1365" s="5">
        <v>-12.63</v>
      </c>
      <c r="F1365" s="5">
        <v>-2.823</v>
      </c>
      <c r="G1365" s="4"/>
      <c r="H1365" s="4">
        <v>3.3177080555555554</v>
      </c>
      <c r="I1365" s="4">
        <v>-76.636690279999996</v>
      </c>
      <c r="J1365" s="4">
        <v>1743.09</v>
      </c>
      <c r="K1365" s="6">
        <v>42401</v>
      </c>
      <c r="L1365" s="6">
        <v>42429</v>
      </c>
      <c r="M1365" s="6">
        <f t="shared" si="266"/>
        <v>42415</v>
      </c>
      <c r="N1365" s="4">
        <f t="shared" si="267"/>
        <v>2016</v>
      </c>
      <c r="O1365" s="4">
        <f t="shared" si="263"/>
        <v>2</v>
      </c>
      <c r="P1365" s="7">
        <f t="shared" si="264"/>
        <v>28</v>
      </c>
      <c r="Q1365" s="35">
        <v>114.4</v>
      </c>
      <c r="R1365" s="9"/>
      <c r="S1365" s="4" t="s">
        <v>22</v>
      </c>
      <c r="T1365" s="10"/>
      <c r="U1365" s="10"/>
      <c r="V1365" s="10"/>
      <c r="W1365" s="10"/>
      <c r="X1365" s="10"/>
    </row>
    <row r="1366" spans="1:24" s="11" customFormat="1" x14ac:dyDescent="0.3">
      <c r="A1366" s="4" t="str">
        <f t="shared" si="262"/>
        <v>Santiago de Cali_20163</v>
      </c>
      <c r="B1366" s="27" t="s">
        <v>1833</v>
      </c>
      <c r="C1366" s="4" t="str">
        <f t="shared" si="265"/>
        <v>SCA_01_20163</v>
      </c>
      <c r="D1366" s="4" t="s">
        <v>1827</v>
      </c>
      <c r="E1366" s="5">
        <v>-19</v>
      </c>
      <c r="F1366" s="5">
        <v>-3.6629999999999998</v>
      </c>
      <c r="G1366" s="4"/>
      <c r="H1366" s="4">
        <v>3.3177080555555554</v>
      </c>
      <c r="I1366" s="4">
        <v>-76.636690279999996</v>
      </c>
      <c r="J1366" s="4">
        <v>1743.09</v>
      </c>
      <c r="K1366" s="6">
        <v>42430</v>
      </c>
      <c r="L1366" s="6">
        <v>42460</v>
      </c>
      <c r="M1366" s="6">
        <f t="shared" si="266"/>
        <v>42444</v>
      </c>
      <c r="N1366" s="4">
        <f t="shared" si="267"/>
        <v>2016</v>
      </c>
      <c r="O1366" s="4">
        <f t="shared" si="263"/>
        <v>3</v>
      </c>
      <c r="P1366" s="7">
        <f t="shared" si="264"/>
        <v>30</v>
      </c>
      <c r="Q1366" s="35">
        <v>314.3</v>
      </c>
      <c r="R1366" s="9"/>
      <c r="S1366" s="4" t="s">
        <v>22</v>
      </c>
      <c r="T1366" s="10"/>
      <c r="U1366" s="10"/>
      <c r="V1366" s="10"/>
      <c r="W1366" s="10"/>
      <c r="X1366" s="10"/>
    </row>
    <row r="1367" spans="1:24" s="11" customFormat="1" x14ac:dyDescent="0.3">
      <c r="A1367" s="4" t="str">
        <f t="shared" si="262"/>
        <v>Santiago de Cali_20164</v>
      </c>
      <c r="B1367" s="27" t="s">
        <v>1834</v>
      </c>
      <c r="C1367" s="4" t="str">
        <f t="shared" si="265"/>
        <v>SCA_01_20164</v>
      </c>
      <c r="D1367" s="4" t="s">
        <v>1827</v>
      </c>
      <c r="E1367" s="5">
        <v>-71.06</v>
      </c>
      <c r="F1367" s="5">
        <v>-9.86</v>
      </c>
      <c r="G1367" s="4"/>
      <c r="H1367" s="4">
        <v>3.3177080555555554</v>
      </c>
      <c r="I1367" s="4">
        <v>-76.636690279999996</v>
      </c>
      <c r="J1367" s="4">
        <v>1743.09</v>
      </c>
      <c r="K1367" s="6">
        <v>42461</v>
      </c>
      <c r="L1367" s="6">
        <v>42490</v>
      </c>
      <c r="M1367" s="6">
        <f t="shared" si="266"/>
        <v>42475</v>
      </c>
      <c r="N1367" s="4">
        <f t="shared" si="267"/>
        <v>2016</v>
      </c>
      <c r="O1367" s="4">
        <f t="shared" si="263"/>
        <v>4</v>
      </c>
      <c r="P1367" s="7">
        <f t="shared" si="264"/>
        <v>29</v>
      </c>
      <c r="Q1367" s="35">
        <v>432.7</v>
      </c>
      <c r="R1367" s="9"/>
      <c r="S1367" s="4" t="s">
        <v>22</v>
      </c>
      <c r="T1367" s="10"/>
      <c r="U1367" s="10"/>
      <c r="V1367" s="10"/>
      <c r="W1367" s="10"/>
      <c r="X1367" s="10"/>
    </row>
    <row r="1368" spans="1:24" s="11" customFormat="1" x14ac:dyDescent="0.3">
      <c r="A1368" s="4" t="str">
        <f t="shared" si="262"/>
        <v>Santiago de Cali_20165</v>
      </c>
      <c r="B1368" s="27" t="s">
        <v>1835</v>
      </c>
      <c r="C1368" s="4" t="str">
        <f t="shared" si="265"/>
        <v>SCA_01_20165</v>
      </c>
      <c r="D1368" s="4" t="s">
        <v>1827</v>
      </c>
      <c r="E1368" s="5">
        <v>-108.57</v>
      </c>
      <c r="F1368" s="5">
        <v>-14.113</v>
      </c>
      <c r="G1368" s="4"/>
      <c r="H1368" s="4">
        <v>3.3177080555555554</v>
      </c>
      <c r="I1368" s="4">
        <v>-76.636690279999996</v>
      </c>
      <c r="J1368" s="4">
        <v>1743.09</v>
      </c>
      <c r="K1368" s="6">
        <v>42491</v>
      </c>
      <c r="L1368" s="6">
        <v>42521</v>
      </c>
      <c r="M1368" s="6">
        <f t="shared" si="266"/>
        <v>42505</v>
      </c>
      <c r="N1368" s="4">
        <f t="shared" si="267"/>
        <v>2016</v>
      </c>
      <c r="O1368" s="4">
        <f t="shared" si="263"/>
        <v>5</v>
      </c>
      <c r="P1368" s="7">
        <f t="shared" si="264"/>
        <v>30</v>
      </c>
      <c r="Q1368" s="35">
        <v>249.7</v>
      </c>
      <c r="R1368" s="9"/>
      <c r="S1368" s="4" t="s">
        <v>22</v>
      </c>
      <c r="T1368" s="10"/>
      <c r="U1368" s="10"/>
      <c r="V1368" s="10"/>
      <c r="W1368" s="10"/>
      <c r="X1368" s="10"/>
    </row>
    <row r="1369" spans="1:24" s="11" customFormat="1" x14ac:dyDescent="0.3">
      <c r="A1369" s="4" t="str">
        <f t="shared" si="262"/>
        <v>Santiago de Cali_20166</v>
      </c>
      <c r="B1369" s="27" t="s">
        <v>1836</v>
      </c>
      <c r="C1369" s="4" t="str">
        <f t="shared" si="265"/>
        <v>SCA_01_20166</v>
      </c>
      <c r="D1369" s="4" t="s">
        <v>1827</v>
      </c>
      <c r="E1369" s="5">
        <v>-80.78</v>
      </c>
      <c r="F1369" s="5">
        <v>-11.151</v>
      </c>
      <c r="G1369" s="4"/>
      <c r="H1369" s="4">
        <v>3.3177080555555554</v>
      </c>
      <c r="I1369" s="4">
        <v>-76.636690279999996</v>
      </c>
      <c r="J1369" s="4">
        <v>1743.09</v>
      </c>
      <c r="K1369" s="6">
        <v>42522</v>
      </c>
      <c r="L1369" s="6">
        <v>42551</v>
      </c>
      <c r="M1369" s="6">
        <f t="shared" si="266"/>
        <v>42536</v>
      </c>
      <c r="N1369" s="4">
        <f t="shared" si="267"/>
        <v>2016</v>
      </c>
      <c r="O1369" s="4">
        <f t="shared" si="263"/>
        <v>6</v>
      </c>
      <c r="P1369" s="7">
        <f t="shared" si="264"/>
        <v>29</v>
      </c>
      <c r="Q1369" s="35">
        <v>168.1</v>
      </c>
      <c r="R1369" s="9"/>
      <c r="S1369" s="4" t="s">
        <v>22</v>
      </c>
      <c r="T1369" s="10"/>
      <c r="U1369" s="10"/>
      <c r="V1369" s="10"/>
      <c r="W1369" s="10"/>
      <c r="X1369" s="10"/>
    </row>
    <row r="1370" spans="1:24" s="11" customFormat="1" x14ac:dyDescent="0.3">
      <c r="A1370" s="4" t="str">
        <f t="shared" si="262"/>
        <v>Santiago de Cali_20167</v>
      </c>
      <c r="B1370" s="27" t="s">
        <v>1837</v>
      </c>
      <c r="C1370" s="4" t="str">
        <f t="shared" si="265"/>
        <v>SCA_01_20167</v>
      </c>
      <c r="D1370" s="4" t="s">
        <v>1827</v>
      </c>
      <c r="E1370" s="5">
        <v>-69.25</v>
      </c>
      <c r="F1370" s="5">
        <v>-9.8040000000000003</v>
      </c>
      <c r="G1370" s="4"/>
      <c r="H1370" s="4">
        <v>3.3177080555555554</v>
      </c>
      <c r="I1370" s="4">
        <v>-76.636690279999996</v>
      </c>
      <c r="J1370" s="4">
        <v>1743.09</v>
      </c>
      <c r="K1370" s="6">
        <v>42552</v>
      </c>
      <c r="L1370" s="6">
        <v>42582</v>
      </c>
      <c r="M1370" s="6">
        <f t="shared" si="266"/>
        <v>42566</v>
      </c>
      <c r="N1370" s="4">
        <f t="shared" si="267"/>
        <v>2016</v>
      </c>
      <c r="O1370" s="4">
        <f t="shared" si="263"/>
        <v>7</v>
      </c>
      <c r="P1370" s="7">
        <f t="shared" si="264"/>
        <v>30</v>
      </c>
      <c r="Q1370" s="35">
        <v>80.599999999999994</v>
      </c>
      <c r="R1370" s="9"/>
      <c r="S1370" s="4" t="s">
        <v>22</v>
      </c>
      <c r="T1370" s="10"/>
      <c r="U1370" s="10"/>
      <c r="V1370" s="10"/>
      <c r="W1370" s="10"/>
      <c r="X1370" s="10"/>
    </row>
    <row r="1371" spans="1:24" s="11" customFormat="1" x14ac:dyDescent="0.3">
      <c r="A1371" s="4" t="str">
        <f t="shared" si="262"/>
        <v>Santiago de Cali_20168</v>
      </c>
      <c r="B1371" s="27" t="s">
        <v>1838</v>
      </c>
      <c r="C1371" s="4" t="str">
        <f t="shared" si="265"/>
        <v>SCA_01_20168</v>
      </c>
      <c r="D1371" s="4" t="s">
        <v>1827</v>
      </c>
      <c r="E1371" s="5">
        <v>-52.24</v>
      </c>
      <c r="F1371" s="5">
        <v>-7.673</v>
      </c>
      <c r="G1371" s="4"/>
      <c r="H1371" s="4">
        <v>3.3177080555555554</v>
      </c>
      <c r="I1371" s="4">
        <v>-76.636690279999996</v>
      </c>
      <c r="J1371" s="4">
        <v>1743.09</v>
      </c>
      <c r="K1371" s="6">
        <v>42583</v>
      </c>
      <c r="L1371" s="6">
        <v>42613</v>
      </c>
      <c r="M1371" s="6">
        <f t="shared" si="266"/>
        <v>42597</v>
      </c>
      <c r="N1371" s="4">
        <f t="shared" si="267"/>
        <v>2016</v>
      </c>
      <c r="O1371" s="4">
        <f t="shared" si="263"/>
        <v>8</v>
      </c>
      <c r="P1371" s="7">
        <f t="shared" si="264"/>
        <v>30</v>
      </c>
      <c r="Q1371" s="35">
        <v>27.9</v>
      </c>
      <c r="R1371" s="9"/>
      <c r="S1371" s="4" t="s">
        <v>22</v>
      </c>
      <c r="T1371" s="10"/>
      <c r="U1371" s="10"/>
      <c r="V1371" s="10"/>
      <c r="W1371" s="10"/>
      <c r="X1371" s="10"/>
    </row>
    <row r="1372" spans="1:24" s="11" customFormat="1" x14ac:dyDescent="0.3">
      <c r="A1372" s="4" t="str">
        <f t="shared" si="262"/>
        <v>Santiago de Cali_20169</v>
      </c>
      <c r="B1372" s="27" t="s">
        <v>1839</v>
      </c>
      <c r="C1372" s="4" t="str">
        <f t="shared" si="265"/>
        <v>SCA_01_20169</v>
      </c>
      <c r="D1372" s="4" t="s">
        <v>1827</v>
      </c>
      <c r="E1372" s="5">
        <v>-57.69</v>
      </c>
      <c r="F1372" s="5">
        <v>-8.2110000000000003</v>
      </c>
      <c r="G1372" s="4"/>
      <c r="H1372" s="4">
        <v>3.3177080555555554</v>
      </c>
      <c r="I1372" s="4">
        <v>-76.636690279999996</v>
      </c>
      <c r="J1372" s="4">
        <v>1743.09</v>
      </c>
      <c r="K1372" s="6">
        <v>42614</v>
      </c>
      <c r="L1372" s="6">
        <v>42643</v>
      </c>
      <c r="M1372" s="6">
        <f t="shared" si="266"/>
        <v>42628</v>
      </c>
      <c r="N1372" s="4">
        <f t="shared" si="267"/>
        <v>2016</v>
      </c>
      <c r="O1372" s="4">
        <f t="shared" si="263"/>
        <v>9</v>
      </c>
      <c r="P1372" s="7">
        <f t="shared" si="264"/>
        <v>29</v>
      </c>
      <c r="Q1372" s="35">
        <v>141.30000000000001</v>
      </c>
      <c r="R1372" s="9"/>
      <c r="S1372" s="4" t="s">
        <v>22</v>
      </c>
      <c r="T1372" s="10"/>
      <c r="U1372" s="10"/>
      <c r="V1372" s="10"/>
      <c r="W1372" s="10"/>
      <c r="X1372" s="10"/>
    </row>
    <row r="1373" spans="1:24" s="11" customFormat="1" x14ac:dyDescent="0.3">
      <c r="A1373" s="4" t="str">
        <f t="shared" si="262"/>
        <v>Santiago de Cali_201610</v>
      </c>
      <c r="B1373" s="27" t="s">
        <v>1840</v>
      </c>
      <c r="C1373" s="4" t="str">
        <f t="shared" si="265"/>
        <v>SCA_01_201610</v>
      </c>
      <c r="D1373" s="4" t="s">
        <v>1827</v>
      </c>
      <c r="E1373" s="5">
        <v>-74.47</v>
      </c>
      <c r="F1373" s="5">
        <v>-10.53</v>
      </c>
      <c r="G1373" s="4"/>
      <c r="H1373" s="4">
        <v>3.3177080555555554</v>
      </c>
      <c r="I1373" s="4">
        <v>-76.636690279999996</v>
      </c>
      <c r="J1373" s="4">
        <v>1743.09</v>
      </c>
      <c r="K1373" s="6">
        <v>42644</v>
      </c>
      <c r="L1373" s="6">
        <v>42674</v>
      </c>
      <c r="M1373" s="6">
        <f>K1373+14</f>
        <v>42658</v>
      </c>
      <c r="N1373" s="4">
        <f t="shared" si="267"/>
        <v>2016</v>
      </c>
      <c r="O1373" s="4">
        <f t="shared" si="263"/>
        <v>10</v>
      </c>
      <c r="P1373" s="7">
        <f t="shared" si="264"/>
        <v>30</v>
      </c>
      <c r="Q1373" s="35">
        <v>225.8</v>
      </c>
      <c r="R1373" s="9"/>
      <c r="S1373" s="4" t="s">
        <v>22</v>
      </c>
      <c r="T1373" s="10"/>
      <c r="U1373" s="10"/>
      <c r="V1373" s="10"/>
      <c r="W1373" s="10"/>
      <c r="X1373" s="10"/>
    </row>
    <row r="1374" spans="1:24" s="11" customFormat="1" x14ac:dyDescent="0.3">
      <c r="A1374" s="4" t="str">
        <f t="shared" si="262"/>
        <v>Santiago de Cali_201611</v>
      </c>
      <c r="B1374" s="4" t="s">
        <v>1841</v>
      </c>
      <c r="C1374" s="4" t="str">
        <f t="shared" si="265"/>
        <v>SCA_01_201611</v>
      </c>
      <c r="D1374" s="4" t="s">
        <v>1827</v>
      </c>
      <c r="E1374" s="5">
        <v>-74.2</v>
      </c>
      <c r="F1374" s="5">
        <v>-10.38</v>
      </c>
      <c r="G1374" s="4"/>
      <c r="H1374" s="4">
        <v>3.3177080555555554</v>
      </c>
      <c r="I1374" s="4">
        <v>-76.636690279999996</v>
      </c>
      <c r="J1374" s="4">
        <v>1743.09</v>
      </c>
      <c r="K1374" s="6">
        <v>42675</v>
      </c>
      <c r="L1374" s="6">
        <v>42704</v>
      </c>
      <c r="M1374" s="6">
        <f t="shared" si="266"/>
        <v>42689</v>
      </c>
      <c r="N1374" s="4">
        <f t="shared" si="267"/>
        <v>2016</v>
      </c>
      <c r="O1374" s="4">
        <f t="shared" si="263"/>
        <v>11</v>
      </c>
      <c r="P1374" s="7">
        <f t="shared" si="264"/>
        <v>29</v>
      </c>
      <c r="Q1374" s="4">
        <v>229</v>
      </c>
      <c r="R1374" s="9" t="s">
        <v>1842</v>
      </c>
      <c r="S1374" s="4" t="s">
        <v>844</v>
      </c>
      <c r="T1374" s="10"/>
      <c r="U1374" s="10"/>
      <c r="V1374" s="10"/>
      <c r="W1374" s="10"/>
      <c r="X1374" s="10"/>
    </row>
    <row r="1375" spans="1:24" s="11" customFormat="1" x14ac:dyDescent="0.3">
      <c r="A1375" s="4" t="str">
        <f t="shared" si="262"/>
        <v>Santiago de Cali_201612</v>
      </c>
      <c r="B1375" s="4" t="s">
        <v>1843</v>
      </c>
      <c r="C1375" s="4" t="str">
        <f t="shared" si="265"/>
        <v>SCA_01_201612</v>
      </c>
      <c r="D1375" s="4" t="s">
        <v>1827</v>
      </c>
      <c r="E1375" s="5">
        <v>-77.3</v>
      </c>
      <c r="F1375" s="5">
        <v>-9.92</v>
      </c>
      <c r="G1375" s="4"/>
      <c r="H1375" s="4">
        <v>3.3177080555555554</v>
      </c>
      <c r="I1375" s="4">
        <v>-76.636690279999996</v>
      </c>
      <c r="J1375" s="4">
        <v>1743.09</v>
      </c>
      <c r="K1375" s="6">
        <v>42705</v>
      </c>
      <c r="L1375" s="6">
        <v>42735</v>
      </c>
      <c r="M1375" s="6">
        <f t="shared" si="266"/>
        <v>42719</v>
      </c>
      <c r="N1375" s="4">
        <f t="shared" si="267"/>
        <v>2016</v>
      </c>
      <c r="O1375" s="4">
        <f t="shared" si="263"/>
        <v>12</v>
      </c>
      <c r="P1375" s="7">
        <f t="shared" si="264"/>
        <v>30</v>
      </c>
      <c r="Q1375" s="4">
        <v>165</v>
      </c>
      <c r="R1375" s="9" t="s">
        <v>1842</v>
      </c>
      <c r="S1375" s="4" t="s">
        <v>844</v>
      </c>
      <c r="T1375" s="10"/>
      <c r="U1375" s="10"/>
      <c r="V1375" s="10"/>
      <c r="W1375" s="10"/>
      <c r="X1375" s="10"/>
    </row>
    <row r="1376" spans="1:24" s="11" customFormat="1" x14ac:dyDescent="0.3">
      <c r="A1376" s="4" t="str">
        <f t="shared" si="262"/>
        <v>Santiago de Cali_20171</v>
      </c>
      <c r="B1376" s="4" t="s">
        <v>1844</v>
      </c>
      <c r="C1376" s="4" t="str">
        <f t="shared" si="265"/>
        <v>SCA_01_20171</v>
      </c>
      <c r="D1376" s="4" t="s">
        <v>1827</v>
      </c>
      <c r="E1376" s="5">
        <v>-59.3</v>
      </c>
      <c r="F1376" s="5">
        <v>-8.56</v>
      </c>
      <c r="G1376" s="4"/>
      <c r="H1376" s="4">
        <v>3.3177080555555554</v>
      </c>
      <c r="I1376" s="4">
        <v>-76.636690279999996</v>
      </c>
      <c r="J1376" s="4">
        <v>1743.09</v>
      </c>
      <c r="K1376" s="6">
        <v>42736</v>
      </c>
      <c r="L1376" s="6">
        <v>42766</v>
      </c>
      <c r="M1376" s="6">
        <f t="shared" si="266"/>
        <v>42750</v>
      </c>
      <c r="N1376" s="4">
        <f t="shared" si="267"/>
        <v>2017</v>
      </c>
      <c r="O1376" s="4">
        <f t="shared" si="263"/>
        <v>1</v>
      </c>
      <c r="P1376" s="7">
        <f t="shared" si="264"/>
        <v>30</v>
      </c>
      <c r="Q1376" s="4">
        <v>347</v>
      </c>
      <c r="R1376" s="9" t="s">
        <v>1842</v>
      </c>
      <c r="S1376" s="4" t="s">
        <v>844</v>
      </c>
      <c r="T1376" s="10"/>
      <c r="U1376" s="10"/>
      <c r="V1376" s="10"/>
      <c r="W1376" s="10"/>
      <c r="X1376" s="10"/>
    </row>
    <row r="1377" spans="1:24" s="11" customFormat="1" x14ac:dyDescent="0.3">
      <c r="A1377" s="4" t="str">
        <f t="shared" si="262"/>
        <v>Santiago de Cali_20172</v>
      </c>
      <c r="B1377" s="4" t="s">
        <v>1845</v>
      </c>
      <c r="C1377" s="4" t="str">
        <f t="shared" si="265"/>
        <v>SCA_01_20172</v>
      </c>
      <c r="D1377" s="4" t="s">
        <v>1827</v>
      </c>
      <c r="E1377" s="5">
        <v>-28.5</v>
      </c>
      <c r="F1377" s="5">
        <v>-4.33</v>
      </c>
      <c r="G1377" s="4"/>
      <c r="H1377" s="4">
        <v>3.3177080555555554</v>
      </c>
      <c r="I1377" s="4">
        <v>-76.636690279999996</v>
      </c>
      <c r="J1377" s="4">
        <v>1743.09</v>
      </c>
      <c r="K1377" s="6">
        <v>42767</v>
      </c>
      <c r="L1377" s="6">
        <v>42794</v>
      </c>
      <c r="M1377" s="6">
        <f t="shared" si="266"/>
        <v>42781</v>
      </c>
      <c r="N1377" s="4">
        <f t="shared" si="267"/>
        <v>2017</v>
      </c>
      <c r="O1377" s="4">
        <f t="shared" si="263"/>
        <v>2</v>
      </c>
      <c r="P1377" s="7">
        <f t="shared" si="264"/>
        <v>27</v>
      </c>
      <c r="Q1377" s="4">
        <v>30</v>
      </c>
      <c r="R1377" s="9" t="s">
        <v>1842</v>
      </c>
      <c r="S1377" s="4" t="s">
        <v>844</v>
      </c>
      <c r="T1377" s="10"/>
      <c r="U1377" s="10"/>
      <c r="V1377" s="10"/>
      <c r="W1377" s="10"/>
      <c r="X1377" s="10"/>
    </row>
    <row r="1378" spans="1:24" s="11" customFormat="1" x14ac:dyDescent="0.3">
      <c r="A1378" s="4" t="str">
        <f t="shared" si="262"/>
        <v>Santiago de Cali_20173</v>
      </c>
      <c r="B1378" s="4" t="s">
        <v>1846</v>
      </c>
      <c r="C1378" s="4" t="str">
        <f t="shared" si="265"/>
        <v>SCA_01_20173</v>
      </c>
      <c r="D1378" s="4" t="s">
        <v>1827</v>
      </c>
      <c r="E1378" s="5">
        <v>-84.5</v>
      </c>
      <c r="F1378" s="5">
        <v>-11.29</v>
      </c>
      <c r="G1378" s="4"/>
      <c r="H1378" s="4">
        <v>3.3177080555555554</v>
      </c>
      <c r="I1378" s="4">
        <v>-76.636690279999996</v>
      </c>
      <c r="J1378" s="4">
        <v>1743.09</v>
      </c>
      <c r="K1378" s="6">
        <v>42795</v>
      </c>
      <c r="L1378" s="6">
        <v>42825</v>
      </c>
      <c r="M1378" s="6">
        <f t="shared" si="266"/>
        <v>42809</v>
      </c>
      <c r="N1378" s="4">
        <f t="shared" si="267"/>
        <v>2017</v>
      </c>
      <c r="O1378" s="4">
        <f t="shared" si="263"/>
        <v>3</v>
      </c>
      <c r="P1378" s="7">
        <f t="shared" si="264"/>
        <v>30</v>
      </c>
      <c r="Q1378" s="4">
        <v>206</v>
      </c>
      <c r="R1378" s="9" t="s">
        <v>1847</v>
      </c>
      <c r="S1378" s="4" t="s">
        <v>844</v>
      </c>
      <c r="T1378" s="10"/>
      <c r="U1378" s="10"/>
      <c r="V1378" s="10"/>
      <c r="W1378" s="10"/>
      <c r="X1378" s="10"/>
    </row>
    <row r="1379" spans="1:24" s="11" customFormat="1" x14ac:dyDescent="0.3">
      <c r="A1379" s="4" t="str">
        <f t="shared" si="262"/>
        <v>Santiago de Cali_20174</v>
      </c>
      <c r="B1379" s="4" t="s">
        <v>1848</v>
      </c>
      <c r="C1379" s="4" t="str">
        <f t="shared" si="265"/>
        <v>SCA_01_20174</v>
      </c>
      <c r="D1379" s="4" t="s">
        <v>1827</v>
      </c>
      <c r="E1379" s="5">
        <v>-83.4</v>
      </c>
      <c r="F1379" s="5">
        <v>-10.33</v>
      </c>
      <c r="G1379" s="4"/>
      <c r="H1379" s="4">
        <v>3.3177080555555554</v>
      </c>
      <c r="I1379" s="4">
        <v>-76.636690279999996</v>
      </c>
      <c r="J1379" s="4">
        <v>1743.09</v>
      </c>
      <c r="K1379" s="6">
        <v>42826</v>
      </c>
      <c r="L1379" s="6">
        <v>42855</v>
      </c>
      <c r="M1379" s="6">
        <f t="shared" si="266"/>
        <v>42840</v>
      </c>
      <c r="N1379" s="4">
        <f t="shared" si="267"/>
        <v>2017</v>
      </c>
      <c r="O1379" s="4">
        <f t="shared" si="263"/>
        <v>4</v>
      </c>
      <c r="P1379" s="7">
        <f t="shared" si="264"/>
        <v>29</v>
      </c>
      <c r="Q1379" s="4">
        <v>307</v>
      </c>
      <c r="R1379" s="9" t="s">
        <v>1847</v>
      </c>
      <c r="S1379" s="4" t="s">
        <v>844</v>
      </c>
      <c r="T1379" s="10"/>
      <c r="U1379" s="10"/>
      <c r="V1379" s="10"/>
      <c r="W1379" s="10"/>
      <c r="X1379" s="10"/>
    </row>
    <row r="1380" spans="1:24" s="11" customFormat="1" x14ac:dyDescent="0.3">
      <c r="A1380" s="4" t="str">
        <f t="shared" si="262"/>
        <v>Santiago de Cali_20175</v>
      </c>
      <c r="B1380" s="4" t="s">
        <v>1849</v>
      </c>
      <c r="C1380" s="4" t="str">
        <f t="shared" si="265"/>
        <v>SCA_01_20175</v>
      </c>
      <c r="D1380" s="4" t="s">
        <v>1827</v>
      </c>
      <c r="E1380" s="5">
        <v>-159.30000000000001</v>
      </c>
      <c r="F1380" s="5">
        <v>-22.2</v>
      </c>
      <c r="G1380" s="4"/>
      <c r="H1380" s="4">
        <v>3.3177080555555554</v>
      </c>
      <c r="I1380" s="4">
        <v>-76.636690279999996</v>
      </c>
      <c r="J1380" s="4">
        <v>1743.09</v>
      </c>
      <c r="K1380" s="6">
        <v>42856</v>
      </c>
      <c r="L1380" s="6">
        <v>42886</v>
      </c>
      <c r="M1380" s="6">
        <f t="shared" si="266"/>
        <v>42870</v>
      </c>
      <c r="N1380" s="4">
        <f t="shared" si="267"/>
        <v>2017</v>
      </c>
      <c r="O1380" s="4">
        <f t="shared" si="263"/>
        <v>5</v>
      </c>
      <c r="P1380" s="7">
        <f t="shared" si="264"/>
        <v>30</v>
      </c>
      <c r="Q1380" s="4">
        <v>397</v>
      </c>
      <c r="R1380" s="9" t="s">
        <v>1847</v>
      </c>
      <c r="S1380" s="4" t="s">
        <v>844</v>
      </c>
      <c r="T1380" s="10"/>
      <c r="U1380" s="10"/>
      <c r="V1380" s="10"/>
      <c r="W1380" s="10"/>
      <c r="X1380" s="10"/>
    </row>
    <row r="1381" spans="1:24" s="11" customFormat="1" x14ac:dyDescent="0.3">
      <c r="A1381" s="4" t="str">
        <f t="shared" si="262"/>
        <v>Santiago de Cali_20176</v>
      </c>
      <c r="B1381" s="4" t="s">
        <v>1850</v>
      </c>
      <c r="C1381" s="4" t="str">
        <f t="shared" si="265"/>
        <v>SCA_01_20176</v>
      </c>
      <c r="D1381" s="4" t="s">
        <v>1827</v>
      </c>
      <c r="E1381" s="5">
        <v>-93.2</v>
      </c>
      <c r="F1381" s="5">
        <v>-13.34</v>
      </c>
      <c r="G1381" s="4"/>
      <c r="H1381" s="4">
        <v>3.3177080555555554</v>
      </c>
      <c r="I1381" s="4">
        <v>-76.636690279999996</v>
      </c>
      <c r="J1381" s="4">
        <v>1743.09</v>
      </c>
      <c r="K1381" s="6">
        <v>42887</v>
      </c>
      <c r="L1381" s="6">
        <v>42916</v>
      </c>
      <c r="M1381" s="6">
        <f t="shared" si="266"/>
        <v>42901</v>
      </c>
      <c r="N1381" s="4">
        <f t="shared" si="267"/>
        <v>2017</v>
      </c>
      <c r="O1381" s="4">
        <f t="shared" si="263"/>
        <v>6</v>
      </c>
      <c r="P1381" s="7">
        <f t="shared" si="264"/>
        <v>29</v>
      </c>
      <c r="Q1381" s="4">
        <v>171</v>
      </c>
      <c r="R1381" s="9" t="s">
        <v>1851</v>
      </c>
      <c r="S1381" s="4" t="s">
        <v>844</v>
      </c>
      <c r="T1381" s="10"/>
      <c r="U1381" s="10"/>
      <c r="V1381" s="10"/>
      <c r="W1381" s="10"/>
      <c r="X1381" s="10"/>
    </row>
    <row r="1382" spans="1:24" s="11" customFormat="1" x14ac:dyDescent="0.3">
      <c r="A1382" s="4" t="str">
        <f t="shared" si="262"/>
        <v>Santiago de Cali_20177</v>
      </c>
      <c r="B1382" s="4" t="s">
        <v>1852</v>
      </c>
      <c r="C1382" s="4" t="str">
        <f t="shared" si="265"/>
        <v>SCA_01_20177</v>
      </c>
      <c r="D1382" s="4" t="s">
        <v>1827</v>
      </c>
      <c r="E1382" s="5">
        <v>-71.2</v>
      </c>
      <c r="F1382" s="5">
        <v>-10.31</v>
      </c>
      <c r="G1382" s="4"/>
      <c r="H1382" s="4">
        <v>3.3177080555555554</v>
      </c>
      <c r="I1382" s="4">
        <v>-76.636690279999996</v>
      </c>
      <c r="J1382" s="4">
        <v>1743.09</v>
      </c>
      <c r="K1382" s="6">
        <v>42917</v>
      </c>
      <c r="L1382" s="6">
        <v>42947</v>
      </c>
      <c r="M1382" s="6">
        <f t="shared" si="266"/>
        <v>42931</v>
      </c>
      <c r="N1382" s="4">
        <f t="shared" si="267"/>
        <v>2017</v>
      </c>
      <c r="O1382" s="4">
        <f t="shared" si="263"/>
        <v>7</v>
      </c>
      <c r="P1382" s="7">
        <f t="shared" si="264"/>
        <v>30</v>
      </c>
      <c r="Q1382" s="4">
        <v>64</v>
      </c>
      <c r="R1382" s="9" t="s">
        <v>1851</v>
      </c>
      <c r="S1382" s="4" t="s">
        <v>844</v>
      </c>
      <c r="T1382" s="10"/>
      <c r="U1382" s="10"/>
      <c r="V1382" s="10"/>
      <c r="W1382" s="10"/>
      <c r="X1382" s="10"/>
    </row>
    <row r="1383" spans="1:24" s="11" customFormat="1" x14ac:dyDescent="0.3">
      <c r="A1383" s="4" t="str">
        <f t="shared" si="262"/>
        <v>Santiago de Cali_20178</v>
      </c>
      <c r="B1383" s="4" t="s">
        <v>1853</v>
      </c>
      <c r="C1383" s="4" t="str">
        <f t="shared" si="265"/>
        <v>SCA_01_20178</v>
      </c>
      <c r="D1383" s="4" t="s">
        <v>1827</v>
      </c>
      <c r="E1383" s="5">
        <v>-60.8</v>
      </c>
      <c r="F1383" s="5">
        <v>-9.5</v>
      </c>
      <c r="G1383" s="4"/>
      <c r="H1383" s="4">
        <v>3.3177080555555554</v>
      </c>
      <c r="I1383" s="4">
        <v>-76.636690279999996</v>
      </c>
      <c r="J1383" s="4">
        <v>1743.09</v>
      </c>
      <c r="K1383" s="6">
        <v>42948</v>
      </c>
      <c r="L1383" s="6">
        <v>42978</v>
      </c>
      <c r="M1383" s="6">
        <f t="shared" si="266"/>
        <v>42962</v>
      </c>
      <c r="N1383" s="4">
        <f t="shared" si="267"/>
        <v>2017</v>
      </c>
      <c r="O1383" s="4">
        <f t="shared" si="263"/>
        <v>8</v>
      </c>
      <c r="P1383" s="7">
        <f t="shared" si="264"/>
        <v>30</v>
      </c>
      <c r="Q1383" s="4">
        <v>106</v>
      </c>
      <c r="R1383" s="9" t="s">
        <v>1847</v>
      </c>
      <c r="S1383" s="4" t="s">
        <v>844</v>
      </c>
      <c r="T1383" s="10"/>
      <c r="U1383" s="10"/>
      <c r="V1383" s="10"/>
      <c r="W1383" s="10"/>
      <c r="X1383" s="10"/>
    </row>
    <row r="1384" spans="1:24" s="11" customFormat="1" x14ac:dyDescent="0.3">
      <c r="A1384" s="4" t="str">
        <f t="shared" si="262"/>
        <v>Santiago de Cali_20179</v>
      </c>
      <c r="B1384" s="4" t="s">
        <v>1854</v>
      </c>
      <c r="C1384" s="4" t="str">
        <f t="shared" si="265"/>
        <v>SCA_01_20179</v>
      </c>
      <c r="D1384" s="4" t="s">
        <v>1827</v>
      </c>
      <c r="E1384" s="5">
        <v>-67.599999999999994</v>
      </c>
      <c r="F1384" s="5">
        <v>-9.92</v>
      </c>
      <c r="G1384" s="4"/>
      <c r="H1384" s="4">
        <v>3.3177080555555554</v>
      </c>
      <c r="I1384" s="4">
        <v>-76.636690279999996</v>
      </c>
      <c r="J1384" s="4">
        <v>1743.09</v>
      </c>
      <c r="K1384" s="6">
        <v>42979</v>
      </c>
      <c r="L1384" s="6">
        <v>43008</v>
      </c>
      <c r="M1384" s="6">
        <f t="shared" si="266"/>
        <v>42993</v>
      </c>
      <c r="N1384" s="4">
        <f t="shared" si="267"/>
        <v>2017</v>
      </c>
      <c r="O1384" s="4">
        <f t="shared" si="263"/>
        <v>9</v>
      </c>
      <c r="P1384" s="7">
        <f t="shared" si="264"/>
        <v>29</v>
      </c>
      <c r="Q1384" s="4">
        <v>205</v>
      </c>
      <c r="R1384" s="9" t="s">
        <v>1851</v>
      </c>
      <c r="S1384" s="4" t="s">
        <v>844</v>
      </c>
      <c r="T1384" s="10"/>
      <c r="U1384" s="10"/>
      <c r="V1384" s="10"/>
      <c r="W1384" s="10"/>
      <c r="X1384" s="10"/>
    </row>
    <row r="1385" spans="1:24" s="11" customFormat="1" x14ac:dyDescent="0.3">
      <c r="A1385" s="4" t="str">
        <f t="shared" si="262"/>
        <v>Santiago de Cali_201710</v>
      </c>
      <c r="B1385" s="4" t="s">
        <v>1855</v>
      </c>
      <c r="C1385" s="4" t="str">
        <f t="shared" si="265"/>
        <v>SCA_01_201710</v>
      </c>
      <c r="D1385" s="4" t="s">
        <v>1827</v>
      </c>
      <c r="E1385" s="5">
        <v>-67.3</v>
      </c>
      <c r="F1385" s="5">
        <v>-10.09</v>
      </c>
      <c r="G1385" s="4"/>
      <c r="H1385" s="4">
        <v>3.3177080555555554</v>
      </c>
      <c r="I1385" s="4">
        <v>-76.636690279999996</v>
      </c>
      <c r="J1385" s="4">
        <v>1743.09</v>
      </c>
      <c r="K1385" s="6">
        <v>43009</v>
      </c>
      <c r="L1385" s="6">
        <v>43039</v>
      </c>
      <c r="M1385" s="6">
        <f>K1385+14</f>
        <v>43023</v>
      </c>
      <c r="N1385" s="4">
        <f t="shared" si="267"/>
        <v>2017</v>
      </c>
      <c r="O1385" s="4">
        <f t="shared" si="263"/>
        <v>10</v>
      </c>
      <c r="P1385" s="7">
        <f t="shared" si="264"/>
        <v>30</v>
      </c>
      <c r="Q1385" s="4">
        <v>201</v>
      </c>
      <c r="R1385" s="9" t="s">
        <v>1856</v>
      </c>
      <c r="S1385" s="4" t="s">
        <v>844</v>
      </c>
      <c r="T1385" s="10"/>
      <c r="U1385" s="10"/>
      <c r="V1385" s="10"/>
      <c r="W1385" s="10"/>
      <c r="X1385" s="10"/>
    </row>
    <row r="1386" spans="1:24" s="11" customFormat="1" x14ac:dyDescent="0.3">
      <c r="A1386" s="4" t="str">
        <f t="shared" si="262"/>
        <v>Santiago de Cali_201711</v>
      </c>
      <c r="B1386" s="4" t="s">
        <v>1857</v>
      </c>
      <c r="C1386" s="4" t="str">
        <f t="shared" si="265"/>
        <v>SCA_01_201711</v>
      </c>
      <c r="D1386" s="4" t="s">
        <v>1827</v>
      </c>
      <c r="E1386" s="5">
        <v>-65.599999999999994</v>
      </c>
      <c r="F1386" s="5">
        <v>-9.75</v>
      </c>
      <c r="G1386" s="4"/>
      <c r="H1386" s="4">
        <v>3.3177080555555554</v>
      </c>
      <c r="I1386" s="4">
        <v>-76.636690279999996</v>
      </c>
      <c r="J1386" s="4">
        <v>1743.09</v>
      </c>
      <c r="K1386" s="6">
        <v>43040</v>
      </c>
      <c r="L1386" s="6">
        <v>43069</v>
      </c>
      <c r="M1386" s="6">
        <f>K1386+14</f>
        <v>43054</v>
      </c>
      <c r="N1386" s="4">
        <f t="shared" si="267"/>
        <v>2017</v>
      </c>
      <c r="O1386" s="4">
        <f t="shared" si="263"/>
        <v>11</v>
      </c>
      <c r="P1386" s="7">
        <f t="shared" si="264"/>
        <v>29</v>
      </c>
      <c r="Q1386" s="4">
        <v>438</v>
      </c>
      <c r="R1386" s="9"/>
      <c r="S1386" s="4" t="s">
        <v>844</v>
      </c>
      <c r="T1386" s="10"/>
      <c r="U1386" s="10"/>
      <c r="V1386" s="10"/>
      <c r="W1386" s="10"/>
      <c r="X1386" s="10"/>
    </row>
    <row r="1387" spans="1:24" s="11" customFormat="1" x14ac:dyDescent="0.3">
      <c r="A1387" s="4" t="str">
        <f t="shared" si="262"/>
        <v>Santiago de Cali_201712</v>
      </c>
      <c r="B1387" s="4" t="s">
        <v>1858</v>
      </c>
      <c r="C1387" s="4" t="str">
        <f t="shared" si="265"/>
        <v>SCA_01_201712</v>
      </c>
      <c r="D1387" s="4" t="s">
        <v>1827</v>
      </c>
      <c r="E1387" s="5">
        <v>-64.400000000000006</v>
      </c>
      <c r="F1387" s="5">
        <v>-9.64</v>
      </c>
      <c r="G1387" s="4"/>
      <c r="H1387" s="4">
        <v>3.3177080555555554</v>
      </c>
      <c r="I1387" s="4">
        <v>-76.636690279999996</v>
      </c>
      <c r="J1387" s="4">
        <v>1743.09</v>
      </c>
      <c r="K1387" s="6">
        <v>43070</v>
      </c>
      <c r="L1387" s="6">
        <v>43099</v>
      </c>
      <c r="M1387" s="6">
        <f>K1387+14</f>
        <v>43084</v>
      </c>
      <c r="N1387" s="4">
        <f t="shared" si="267"/>
        <v>2017</v>
      </c>
      <c r="O1387" s="4">
        <f t="shared" si="263"/>
        <v>12</v>
      </c>
      <c r="P1387" s="7">
        <f t="shared" si="264"/>
        <v>29</v>
      </c>
      <c r="Q1387" s="4">
        <v>237</v>
      </c>
      <c r="R1387" s="9"/>
      <c r="S1387" s="4" t="s">
        <v>844</v>
      </c>
      <c r="T1387" s="10"/>
      <c r="U1387" s="10"/>
      <c r="V1387" s="10"/>
      <c r="W1387" s="10"/>
      <c r="X1387" s="10"/>
    </row>
    <row r="1388" spans="1:24" s="11" customFormat="1" x14ac:dyDescent="0.3">
      <c r="A1388" s="4" t="str">
        <f t="shared" si="262"/>
        <v>Santiago de Cali_20181</v>
      </c>
      <c r="B1388" s="4" t="s">
        <v>1859</v>
      </c>
      <c r="C1388" s="4" t="str">
        <f t="shared" si="265"/>
        <v>SCA_01_20181</v>
      </c>
      <c r="D1388" s="4" t="s">
        <v>1827</v>
      </c>
      <c r="E1388" s="5">
        <v>-62.9</v>
      </c>
      <c r="F1388" s="5">
        <v>-9.64</v>
      </c>
      <c r="G1388" s="4"/>
      <c r="H1388" s="4">
        <v>3.3177080555555554</v>
      </c>
      <c r="I1388" s="4">
        <v>-76.636690279999996</v>
      </c>
      <c r="J1388" s="4">
        <v>1743.09</v>
      </c>
      <c r="K1388" s="6">
        <v>43101</v>
      </c>
      <c r="L1388" s="6">
        <v>43131</v>
      </c>
      <c r="M1388" s="6">
        <f t="shared" si="266"/>
        <v>43115</v>
      </c>
      <c r="N1388" s="4">
        <f t="shared" si="267"/>
        <v>2018</v>
      </c>
      <c r="O1388" s="4">
        <f t="shared" si="263"/>
        <v>1</v>
      </c>
      <c r="P1388" s="7">
        <f t="shared" si="264"/>
        <v>30</v>
      </c>
      <c r="Q1388" s="4">
        <v>258</v>
      </c>
      <c r="R1388" s="9"/>
      <c r="S1388" s="4" t="s">
        <v>844</v>
      </c>
      <c r="T1388" s="10"/>
      <c r="U1388" s="10"/>
      <c r="V1388" s="10"/>
      <c r="W1388" s="10"/>
      <c r="X1388" s="10"/>
    </row>
    <row r="1389" spans="1:24" s="11" customFormat="1" x14ac:dyDescent="0.3">
      <c r="A1389" s="4" t="str">
        <f t="shared" si="262"/>
        <v>Santiago de Cali_20182</v>
      </c>
      <c r="B1389" s="4" t="s">
        <v>1860</v>
      </c>
      <c r="C1389" s="4" t="str">
        <f t="shared" si="265"/>
        <v>SCA_01_20182</v>
      </c>
      <c r="D1389" s="4" t="s">
        <v>1827</v>
      </c>
      <c r="E1389" s="5">
        <v>-21.1</v>
      </c>
      <c r="F1389" s="5">
        <v>-4.2699999999999996</v>
      </c>
      <c r="G1389" s="4"/>
      <c r="H1389" s="4">
        <v>3.3177080555555554</v>
      </c>
      <c r="I1389" s="4">
        <v>-76.636690279999996</v>
      </c>
      <c r="J1389" s="4">
        <v>1743.09</v>
      </c>
      <c r="K1389" s="6">
        <v>43132</v>
      </c>
      <c r="L1389" s="6">
        <v>43159</v>
      </c>
      <c r="M1389" s="6">
        <f t="shared" si="266"/>
        <v>43146</v>
      </c>
      <c r="N1389" s="4">
        <f t="shared" si="267"/>
        <v>2018</v>
      </c>
      <c r="O1389" s="4">
        <f t="shared" si="263"/>
        <v>2</v>
      </c>
      <c r="P1389" s="7">
        <f t="shared" si="264"/>
        <v>27</v>
      </c>
      <c r="Q1389" s="4">
        <v>286</v>
      </c>
      <c r="R1389" s="9"/>
      <c r="S1389" s="4" t="s">
        <v>844</v>
      </c>
      <c r="T1389" s="10"/>
      <c r="U1389" s="10"/>
      <c r="V1389" s="10"/>
      <c r="W1389" s="10"/>
      <c r="X1389" s="10"/>
    </row>
    <row r="1390" spans="1:24" s="11" customFormat="1" x14ac:dyDescent="0.3">
      <c r="A1390" s="4" t="str">
        <f t="shared" si="262"/>
        <v>Santiago de Cali_20183</v>
      </c>
      <c r="B1390" s="4" t="s">
        <v>1861</v>
      </c>
      <c r="C1390" s="4" t="str">
        <f t="shared" si="265"/>
        <v>SCA_01_20183</v>
      </c>
      <c r="D1390" s="4" t="s">
        <v>1827</v>
      </c>
      <c r="E1390" s="5">
        <v>-72.7</v>
      </c>
      <c r="F1390" s="5">
        <v>-10.97</v>
      </c>
      <c r="G1390" s="4"/>
      <c r="H1390" s="4">
        <v>3.3177080555555554</v>
      </c>
      <c r="I1390" s="4">
        <v>-76.636690279999996</v>
      </c>
      <c r="J1390" s="4">
        <v>1743.09</v>
      </c>
      <c r="K1390" s="6">
        <v>43160</v>
      </c>
      <c r="L1390" s="6">
        <v>43190</v>
      </c>
      <c r="M1390" s="6">
        <f t="shared" si="266"/>
        <v>43174</v>
      </c>
      <c r="N1390" s="4">
        <f t="shared" si="267"/>
        <v>2018</v>
      </c>
      <c r="O1390" s="4">
        <f t="shared" si="263"/>
        <v>3</v>
      </c>
      <c r="P1390" s="7">
        <f t="shared" si="264"/>
        <v>30</v>
      </c>
      <c r="Q1390" s="4">
        <v>242</v>
      </c>
      <c r="R1390" s="9"/>
      <c r="S1390" s="4" t="s">
        <v>844</v>
      </c>
      <c r="T1390" s="10"/>
      <c r="U1390" s="10"/>
      <c r="V1390" s="10"/>
      <c r="W1390" s="10"/>
      <c r="X1390" s="10"/>
    </row>
    <row r="1391" spans="1:24" s="11" customFormat="1" x14ac:dyDescent="0.3">
      <c r="A1391" s="4" t="str">
        <f t="shared" si="262"/>
        <v>Santiago de Cali_20184</v>
      </c>
      <c r="B1391" s="4" t="s">
        <v>1862</v>
      </c>
      <c r="C1391" s="4" t="str">
        <f t="shared" si="265"/>
        <v>SCA_01_20184</v>
      </c>
      <c r="D1391" s="4" t="s">
        <v>1827</v>
      </c>
      <c r="E1391" s="5">
        <v>-72.2</v>
      </c>
      <c r="F1391" s="5">
        <v>-10.97</v>
      </c>
      <c r="G1391" s="4"/>
      <c r="H1391" s="4">
        <v>3.3177080555555554</v>
      </c>
      <c r="I1391" s="4">
        <v>-76.636690279999996</v>
      </c>
      <c r="J1391" s="4">
        <v>1743.09</v>
      </c>
      <c r="K1391" s="6">
        <v>43191</v>
      </c>
      <c r="L1391" s="6">
        <v>43220</v>
      </c>
      <c r="M1391" s="6">
        <f t="shared" si="266"/>
        <v>43205</v>
      </c>
      <c r="N1391" s="4">
        <f t="shared" si="267"/>
        <v>2018</v>
      </c>
      <c r="O1391" s="4">
        <f t="shared" si="263"/>
        <v>4</v>
      </c>
      <c r="P1391" s="7">
        <f t="shared" si="264"/>
        <v>29</v>
      </c>
      <c r="Q1391" s="4">
        <v>302</v>
      </c>
      <c r="R1391" s="9"/>
      <c r="S1391" s="4" t="s">
        <v>844</v>
      </c>
      <c r="T1391" s="10"/>
      <c r="U1391" s="10"/>
      <c r="V1391" s="10"/>
      <c r="W1391" s="10"/>
      <c r="X1391" s="10"/>
    </row>
    <row r="1392" spans="1:24" s="11" customFormat="1" x14ac:dyDescent="0.3">
      <c r="A1392" s="4" t="str">
        <f t="shared" si="262"/>
        <v>Santiago de Cali_20185</v>
      </c>
      <c r="B1392" s="4" t="s">
        <v>1863</v>
      </c>
      <c r="C1392" s="4" t="str">
        <f t="shared" si="265"/>
        <v>SCA_01_20185</v>
      </c>
      <c r="D1392" s="4" t="s">
        <v>1827</v>
      </c>
      <c r="E1392" s="5">
        <v>-121.3</v>
      </c>
      <c r="F1392" s="5">
        <v>-16.8</v>
      </c>
      <c r="G1392" s="4"/>
      <c r="H1392" s="4">
        <v>3.3177080555555554</v>
      </c>
      <c r="I1392" s="4">
        <v>-76.636690279999996</v>
      </c>
      <c r="J1392" s="4">
        <v>1743.09</v>
      </c>
      <c r="K1392" s="6">
        <v>43221</v>
      </c>
      <c r="L1392" s="6">
        <v>43251</v>
      </c>
      <c r="M1392" s="6">
        <f t="shared" si="266"/>
        <v>43235</v>
      </c>
      <c r="N1392" s="4">
        <f t="shared" si="267"/>
        <v>2018</v>
      </c>
      <c r="O1392" s="4">
        <f t="shared" si="263"/>
        <v>5</v>
      </c>
      <c r="P1392" s="7">
        <f t="shared" si="264"/>
        <v>30</v>
      </c>
      <c r="Q1392" s="4">
        <v>346</v>
      </c>
      <c r="R1392" s="9"/>
      <c r="S1392" s="4" t="s">
        <v>844</v>
      </c>
      <c r="T1392" s="10"/>
      <c r="U1392" s="10"/>
      <c r="V1392" s="10"/>
      <c r="W1392" s="10"/>
      <c r="X1392" s="10"/>
    </row>
    <row r="1393" spans="1:24" s="11" customFormat="1" x14ac:dyDescent="0.3">
      <c r="A1393" s="4" t="str">
        <f t="shared" ref="A1393:A1424" si="268">D1393&amp;"_"&amp;YEAR(M1393)&amp;MONTH(M1393)</f>
        <v>Santiago de Cali_20186</v>
      </c>
      <c r="B1393" s="4" t="s">
        <v>1864</v>
      </c>
      <c r="C1393" s="4" t="str">
        <f t="shared" si="265"/>
        <v>SCA_01_20186</v>
      </c>
      <c r="D1393" s="4" t="s">
        <v>1827</v>
      </c>
      <c r="E1393" s="5">
        <v>-121.7</v>
      </c>
      <c r="F1393" s="5">
        <v>-16.79</v>
      </c>
      <c r="G1393" s="4"/>
      <c r="H1393" s="4">
        <v>3.3177080555555554</v>
      </c>
      <c r="I1393" s="4">
        <v>-76.636690279999996</v>
      </c>
      <c r="J1393" s="4">
        <v>1743.09</v>
      </c>
      <c r="K1393" s="6">
        <v>43252</v>
      </c>
      <c r="L1393" s="6">
        <v>43281</v>
      </c>
      <c r="M1393" s="6">
        <f t="shared" si="266"/>
        <v>43266</v>
      </c>
      <c r="N1393" s="4">
        <f t="shared" si="267"/>
        <v>2018</v>
      </c>
      <c r="O1393" s="4">
        <f t="shared" si="263"/>
        <v>6</v>
      </c>
      <c r="P1393" s="7">
        <f t="shared" si="264"/>
        <v>29</v>
      </c>
      <c r="Q1393" s="4">
        <v>61</v>
      </c>
      <c r="R1393" s="9"/>
      <c r="S1393" s="4" t="s">
        <v>844</v>
      </c>
      <c r="T1393" s="10"/>
      <c r="U1393" s="10"/>
      <c r="V1393" s="10"/>
      <c r="W1393" s="10"/>
      <c r="X1393" s="10"/>
    </row>
    <row r="1394" spans="1:24" s="11" customFormat="1" x14ac:dyDescent="0.3">
      <c r="A1394" s="4" t="str">
        <f t="shared" si="268"/>
        <v>Santiago de Cali_20187</v>
      </c>
      <c r="B1394" s="32" t="s">
        <v>1865</v>
      </c>
      <c r="C1394" s="4" t="str">
        <f t="shared" si="265"/>
        <v>SCA_01_20187</v>
      </c>
      <c r="D1394" s="4" t="s">
        <v>1827</v>
      </c>
      <c r="E1394" s="5">
        <v>-58.1</v>
      </c>
      <c r="F1394" s="5">
        <v>-9.16</v>
      </c>
      <c r="G1394" s="4"/>
      <c r="H1394" s="4">
        <v>3.3177080555555554</v>
      </c>
      <c r="I1394" s="4">
        <v>-76.636690279999996</v>
      </c>
      <c r="J1394" s="4">
        <v>1743.09</v>
      </c>
      <c r="K1394" s="6">
        <v>43282</v>
      </c>
      <c r="L1394" s="6">
        <v>43311</v>
      </c>
      <c r="M1394" s="6">
        <f t="shared" si="266"/>
        <v>43296</v>
      </c>
      <c r="N1394" s="4">
        <f t="shared" si="267"/>
        <v>2018</v>
      </c>
      <c r="O1394" s="4">
        <f t="shared" si="263"/>
        <v>7</v>
      </c>
      <c r="P1394" s="7">
        <f t="shared" si="264"/>
        <v>29</v>
      </c>
      <c r="Q1394" s="12">
        <v>156.80000000000001</v>
      </c>
      <c r="R1394" s="9" t="s">
        <v>1866</v>
      </c>
      <c r="S1394" s="4" t="s">
        <v>844</v>
      </c>
      <c r="T1394" s="10"/>
      <c r="U1394" s="10"/>
      <c r="V1394" s="10"/>
      <c r="W1394" s="10"/>
      <c r="X1394" s="10"/>
    </row>
    <row r="1395" spans="1:24" s="11" customFormat="1" x14ac:dyDescent="0.3">
      <c r="A1395" s="4" t="str">
        <f t="shared" si="268"/>
        <v>Santiago de Cali_20188</v>
      </c>
      <c r="B1395" s="32" t="s">
        <v>1867</v>
      </c>
      <c r="C1395" s="4" t="str">
        <f t="shared" si="265"/>
        <v>SCA_01_20188</v>
      </c>
      <c r="D1395" s="4" t="s">
        <v>1827</v>
      </c>
      <c r="E1395" s="5">
        <v>-53.9</v>
      </c>
      <c r="F1395" s="5">
        <v>-8.14</v>
      </c>
      <c r="G1395" s="4"/>
      <c r="H1395" s="4">
        <v>3.3177080555555554</v>
      </c>
      <c r="I1395" s="4">
        <v>-76.636690279999996</v>
      </c>
      <c r="J1395" s="4">
        <v>1743.09</v>
      </c>
      <c r="K1395" s="6">
        <v>43313</v>
      </c>
      <c r="L1395" s="6">
        <v>43343</v>
      </c>
      <c r="M1395" s="6">
        <f t="shared" si="266"/>
        <v>43327</v>
      </c>
      <c r="N1395" s="4">
        <f t="shared" si="267"/>
        <v>2018</v>
      </c>
      <c r="O1395" s="4">
        <f t="shared" si="263"/>
        <v>8</v>
      </c>
      <c r="P1395" s="7">
        <f t="shared" si="264"/>
        <v>30</v>
      </c>
      <c r="Q1395" s="12">
        <v>81.7</v>
      </c>
      <c r="R1395" s="9"/>
      <c r="S1395" s="4" t="s">
        <v>844</v>
      </c>
      <c r="T1395" s="10"/>
      <c r="U1395" s="10"/>
      <c r="V1395" s="10"/>
      <c r="W1395" s="10"/>
      <c r="X1395" s="10"/>
    </row>
    <row r="1396" spans="1:24" s="11" customFormat="1" x14ac:dyDescent="0.3">
      <c r="A1396" s="4" t="str">
        <f t="shared" si="268"/>
        <v>Santiago de Cali_201810</v>
      </c>
      <c r="B1396" s="32" t="s">
        <v>1868</v>
      </c>
      <c r="C1396" s="4" t="str">
        <f t="shared" si="265"/>
        <v>SCA_01_201810</v>
      </c>
      <c r="D1396" s="4" t="s">
        <v>1827</v>
      </c>
      <c r="E1396" s="5">
        <v>-79.3</v>
      </c>
      <c r="F1396" s="5">
        <v>-11.08</v>
      </c>
      <c r="G1396" s="4"/>
      <c r="H1396" s="4">
        <v>3.3177080555555554</v>
      </c>
      <c r="I1396" s="4">
        <v>-76.636690279999996</v>
      </c>
      <c r="J1396" s="4">
        <v>1743.09</v>
      </c>
      <c r="K1396" s="6">
        <v>43374</v>
      </c>
      <c r="L1396" s="6">
        <v>43404</v>
      </c>
      <c r="M1396" s="6">
        <f t="shared" si="266"/>
        <v>43388</v>
      </c>
      <c r="N1396" s="4">
        <f t="shared" si="267"/>
        <v>2018</v>
      </c>
      <c r="O1396" s="4">
        <f t="shared" si="263"/>
        <v>10</v>
      </c>
      <c r="P1396" s="7">
        <f t="shared" si="264"/>
        <v>30</v>
      </c>
      <c r="Q1396" s="12">
        <v>336.3</v>
      </c>
      <c r="R1396" s="9"/>
      <c r="S1396" s="4" t="s">
        <v>844</v>
      </c>
      <c r="T1396" s="10"/>
      <c r="U1396" s="10"/>
      <c r="V1396" s="10"/>
      <c r="W1396" s="10"/>
      <c r="X1396" s="10"/>
    </row>
    <row r="1397" spans="1:24" s="11" customFormat="1" x14ac:dyDescent="0.3">
      <c r="A1397" s="4" t="str">
        <f t="shared" si="268"/>
        <v>Santiago de Cali_201811</v>
      </c>
      <c r="B1397" s="32" t="s">
        <v>1869</v>
      </c>
      <c r="C1397" s="4" t="str">
        <f t="shared" si="265"/>
        <v>SCA_01_201811</v>
      </c>
      <c r="D1397" s="4" t="s">
        <v>1827</v>
      </c>
      <c r="E1397" s="5">
        <v>-61.4</v>
      </c>
      <c r="F1397" s="5">
        <v>-9.2100000000000009</v>
      </c>
      <c r="G1397" s="4"/>
      <c r="H1397" s="4">
        <v>3.3177080555555554</v>
      </c>
      <c r="I1397" s="4">
        <v>-76.636690279999996</v>
      </c>
      <c r="J1397" s="4">
        <v>1743.09</v>
      </c>
      <c r="K1397" s="6">
        <v>43405</v>
      </c>
      <c r="L1397" s="6">
        <v>43434</v>
      </c>
      <c r="M1397" s="6">
        <f t="shared" si="266"/>
        <v>43419</v>
      </c>
      <c r="N1397" s="4">
        <f t="shared" si="267"/>
        <v>2018</v>
      </c>
      <c r="O1397" s="4">
        <f t="shared" si="263"/>
        <v>11</v>
      </c>
      <c r="P1397" s="7">
        <f t="shared" si="264"/>
        <v>29</v>
      </c>
      <c r="Q1397" s="12">
        <v>473.7</v>
      </c>
      <c r="R1397" s="9"/>
      <c r="S1397" s="4" t="s">
        <v>844</v>
      </c>
      <c r="T1397" s="10"/>
      <c r="U1397" s="10"/>
      <c r="V1397" s="10"/>
      <c r="W1397" s="10"/>
      <c r="X1397" s="10"/>
    </row>
    <row r="1398" spans="1:24" s="11" customFormat="1" x14ac:dyDescent="0.3">
      <c r="A1398" s="4" t="str">
        <f t="shared" si="268"/>
        <v>Santiago de Cali_20192</v>
      </c>
      <c r="B1398" s="32" t="s">
        <v>1870</v>
      </c>
      <c r="C1398" s="4" t="str">
        <f t="shared" si="265"/>
        <v>SCA_01_20192</v>
      </c>
      <c r="D1398" s="4" t="s">
        <v>1827</v>
      </c>
      <c r="E1398" s="5">
        <v>-60.3</v>
      </c>
      <c r="F1398" s="5">
        <v>-9.19</v>
      </c>
      <c r="G1398" s="4"/>
      <c r="H1398" s="4">
        <v>3.3177080555555554</v>
      </c>
      <c r="I1398" s="4">
        <v>-76.636690279999996</v>
      </c>
      <c r="J1398" s="4">
        <v>1743.09</v>
      </c>
      <c r="K1398" s="6">
        <v>43497</v>
      </c>
      <c r="L1398" s="6">
        <v>43524</v>
      </c>
      <c r="M1398" s="6">
        <f t="shared" si="266"/>
        <v>43511</v>
      </c>
      <c r="N1398" s="4">
        <f t="shared" si="267"/>
        <v>2019</v>
      </c>
      <c r="O1398" s="4">
        <f t="shared" si="263"/>
        <v>2</v>
      </c>
      <c r="P1398" s="7">
        <f t="shared" si="264"/>
        <v>27</v>
      </c>
      <c r="Q1398" s="12">
        <v>223.7</v>
      </c>
      <c r="R1398" s="9"/>
      <c r="S1398" s="4" t="s">
        <v>844</v>
      </c>
      <c r="T1398" s="10"/>
      <c r="U1398" s="10"/>
      <c r="V1398" s="10"/>
      <c r="W1398" s="10"/>
      <c r="X1398" s="10"/>
    </row>
    <row r="1399" spans="1:24" s="11" customFormat="1" x14ac:dyDescent="0.3">
      <c r="A1399" s="4" t="str">
        <f t="shared" si="268"/>
        <v>Santiago de Cali_20194</v>
      </c>
      <c r="B1399" s="32" t="s">
        <v>1871</v>
      </c>
      <c r="C1399" s="4" t="str">
        <f t="shared" si="265"/>
        <v>SCA_01_20194</v>
      </c>
      <c r="D1399" s="4" t="s">
        <v>1827</v>
      </c>
      <c r="E1399" s="5">
        <v>-60.9</v>
      </c>
      <c r="F1399" s="5">
        <v>-9.23</v>
      </c>
      <c r="G1399" s="4"/>
      <c r="H1399" s="4">
        <v>3.3177080555555554</v>
      </c>
      <c r="I1399" s="4">
        <v>-76.636690279999996</v>
      </c>
      <c r="J1399" s="4">
        <v>1743.09</v>
      </c>
      <c r="K1399" s="6">
        <v>43556</v>
      </c>
      <c r="L1399" s="6">
        <v>43585</v>
      </c>
      <c r="M1399" s="6">
        <f t="shared" si="266"/>
        <v>43570</v>
      </c>
      <c r="N1399" s="4">
        <f t="shared" si="267"/>
        <v>2019</v>
      </c>
      <c r="O1399" s="4">
        <f t="shared" si="263"/>
        <v>4</v>
      </c>
      <c r="P1399" s="7">
        <f t="shared" si="264"/>
        <v>29</v>
      </c>
      <c r="Q1399" s="12">
        <v>486.3</v>
      </c>
      <c r="R1399" s="9"/>
      <c r="S1399" s="4" t="s">
        <v>844</v>
      </c>
      <c r="T1399" s="10"/>
      <c r="U1399" s="10"/>
      <c r="V1399" s="10"/>
      <c r="W1399" s="10"/>
      <c r="X1399" s="10"/>
    </row>
    <row r="1400" spans="1:24" s="11" customFormat="1" x14ac:dyDescent="0.3">
      <c r="A1400" s="4" t="str">
        <f t="shared" si="268"/>
        <v>Santiago de Cali_20195</v>
      </c>
      <c r="B1400" s="32" t="s">
        <v>1872</v>
      </c>
      <c r="C1400" s="4" t="str">
        <f t="shared" si="265"/>
        <v>SCA_01_20195</v>
      </c>
      <c r="D1400" s="4" t="s">
        <v>1827</v>
      </c>
      <c r="E1400" s="5">
        <v>-64</v>
      </c>
      <c r="F1400" s="5">
        <v>-9.17</v>
      </c>
      <c r="G1400" s="4"/>
      <c r="H1400" s="4">
        <v>3.3177080555555554</v>
      </c>
      <c r="I1400" s="4">
        <v>-76.636690279999996</v>
      </c>
      <c r="J1400" s="4">
        <v>1743.09</v>
      </c>
      <c r="K1400" s="6">
        <v>43586</v>
      </c>
      <c r="L1400" s="6">
        <v>43646</v>
      </c>
      <c r="M1400" s="6">
        <f t="shared" si="266"/>
        <v>43600</v>
      </c>
      <c r="N1400" s="4">
        <f t="shared" si="267"/>
        <v>2019</v>
      </c>
      <c r="O1400" s="4">
        <f t="shared" si="263"/>
        <v>5</v>
      </c>
      <c r="P1400" s="7">
        <f t="shared" si="264"/>
        <v>60</v>
      </c>
      <c r="Q1400" s="12">
        <v>465.4</v>
      </c>
      <c r="R1400" s="9"/>
      <c r="S1400" s="4" t="s">
        <v>844</v>
      </c>
      <c r="T1400" s="10"/>
      <c r="U1400" s="10"/>
      <c r="V1400" s="10"/>
      <c r="W1400" s="10"/>
      <c r="X1400" s="10"/>
    </row>
    <row r="1401" spans="1:24" s="11" customFormat="1" x14ac:dyDescent="0.3">
      <c r="A1401" s="4" t="str">
        <f t="shared" si="268"/>
        <v>Santiago de Cali_20196</v>
      </c>
      <c r="B1401" s="32" t="s">
        <v>1873</v>
      </c>
      <c r="C1401" s="4" t="str">
        <f t="shared" si="265"/>
        <v>SCA_01_20196</v>
      </c>
      <c r="D1401" s="4" t="s">
        <v>1827</v>
      </c>
      <c r="E1401" s="5">
        <v>-105</v>
      </c>
      <c r="F1401" s="5">
        <v>-14.86</v>
      </c>
      <c r="G1401" s="4"/>
      <c r="H1401" s="4">
        <v>3.3177080555555554</v>
      </c>
      <c r="I1401" s="4">
        <v>-76.636690279999996</v>
      </c>
      <c r="J1401" s="4">
        <v>1743.09</v>
      </c>
      <c r="K1401" s="6">
        <v>43617</v>
      </c>
      <c r="L1401" s="6">
        <v>43646</v>
      </c>
      <c r="M1401" s="6">
        <f t="shared" si="266"/>
        <v>43631</v>
      </c>
      <c r="N1401" s="4">
        <f t="shared" si="267"/>
        <v>2019</v>
      </c>
      <c r="O1401" s="4">
        <f t="shared" si="263"/>
        <v>6</v>
      </c>
      <c r="P1401" s="7">
        <f t="shared" si="264"/>
        <v>29</v>
      </c>
      <c r="Q1401" s="12">
        <v>194.8</v>
      </c>
      <c r="R1401" s="9"/>
      <c r="S1401" s="4" t="s">
        <v>844</v>
      </c>
      <c r="T1401" s="10"/>
      <c r="U1401" s="10"/>
      <c r="V1401" s="10"/>
      <c r="W1401" s="10"/>
      <c r="X1401" s="10"/>
    </row>
    <row r="1402" spans="1:24" s="11" customFormat="1" x14ac:dyDescent="0.3">
      <c r="A1402" s="4" t="str">
        <f t="shared" si="268"/>
        <v>Santiago de Cali_20197</v>
      </c>
      <c r="B1402" s="32" t="s">
        <v>1874</v>
      </c>
      <c r="C1402" s="4" t="str">
        <f t="shared" si="265"/>
        <v>SCA_01_20197</v>
      </c>
      <c r="D1402" s="4" t="s">
        <v>1827</v>
      </c>
      <c r="E1402" s="5">
        <v>-104.8</v>
      </c>
      <c r="F1402" s="5">
        <v>-14.6</v>
      </c>
      <c r="G1402" s="4"/>
      <c r="H1402" s="4">
        <v>3.3177080555555554</v>
      </c>
      <c r="I1402" s="4">
        <v>-76.636690279999996</v>
      </c>
      <c r="J1402" s="4">
        <v>1743.09</v>
      </c>
      <c r="K1402" s="6">
        <v>43647</v>
      </c>
      <c r="L1402" s="6">
        <v>43677</v>
      </c>
      <c r="M1402" s="6">
        <f t="shared" si="266"/>
        <v>43661</v>
      </c>
      <c r="N1402" s="4">
        <f t="shared" si="267"/>
        <v>2019</v>
      </c>
      <c r="O1402" s="4">
        <f t="shared" si="263"/>
        <v>7</v>
      </c>
      <c r="P1402" s="7">
        <f t="shared" si="264"/>
        <v>30</v>
      </c>
      <c r="Q1402" s="12">
        <v>86.4</v>
      </c>
      <c r="R1402" s="9"/>
      <c r="S1402" s="4" t="s">
        <v>844</v>
      </c>
      <c r="T1402" s="10"/>
      <c r="U1402" s="10"/>
      <c r="V1402" s="10"/>
      <c r="W1402" s="10"/>
      <c r="X1402" s="10"/>
    </row>
    <row r="1403" spans="1:24" s="11" customFormat="1" x14ac:dyDescent="0.3">
      <c r="A1403" s="4" t="str">
        <f t="shared" si="268"/>
        <v>Santiago de Cali_20198</v>
      </c>
      <c r="B1403" s="32" t="s">
        <v>1875</v>
      </c>
      <c r="C1403" s="4" t="str">
        <f t="shared" si="265"/>
        <v>SCA_01_20198</v>
      </c>
      <c r="D1403" s="4" t="s">
        <v>1827</v>
      </c>
      <c r="E1403" s="5">
        <v>-96.2</v>
      </c>
      <c r="F1403" s="5">
        <v>-13.95</v>
      </c>
      <c r="G1403" s="4"/>
      <c r="H1403" s="4">
        <v>3.3177080555555554</v>
      </c>
      <c r="I1403" s="4">
        <v>-76.636690279999996</v>
      </c>
      <c r="J1403" s="4">
        <v>1743.09</v>
      </c>
      <c r="K1403" s="6">
        <v>43678</v>
      </c>
      <c r="L1403" s="6">
        <v>43708</v>
      </c>
      <c r="M1403" s="6">
        <f t="shared" si="266"/>
        <v>43692</v>
      </c>
      <c r="N1403" s="4">
        <f t="shared" si="267"/>
        <v>2019</v>
      </c>
      <c r="O1403" s="4">
        <f t="shared" si="263"/>
        <v>8</v>
      </c>
      <c r="P1403" s="7">
        <f t="shared" si="264"/>
        <v>30</v>
      </c>
      <c r="Q1403" s="12">
        <v>5.8</v>
      </c>
      <c r="R1403" s="9"/>
      <c r="S1403" s="4" t="s">
        <v>844</v>
      </c>
      <c r="T1403" s="10"/>
      <c r="U1403" s="10"/>
      <c r="V1403" s="10"/>
      <c r="W1403" s="10"/>
      <c r="X1403" s="10"/>
    </row>
    <row r="1404" spans="1:24" s="11" customFormat="1" x14ac:dyDescent="0.3">
      <c r="A1404" s="4" t="str">
        <f t="shared" si="268"/>
        <v>Santiago de Cali_20199</v>
      </c>
      <c r="B1404" s="32" t="s">
        <v>1876</v>
      </c>
      <c r="C1404" s="4" t="str">
        <f t="shared" si="265"/>
        <v>SCA_01_20199</v>
      </c>
      <c r="D1404" s="4" t="s">
        <v>1827</v>
      </c>
      <c r="E1404" s="5">
        <v>-75.8</v>
      </c>
      <c r="F1404" s="5">
        <v>-11.98</v>
      </c>
      <c r="G1404" s="4"/>
      <c r="H1404" s="4">
        <v>3.3177080555555554</v>
      </c>
      <c r="I1404" s="4">
        <v>-76.636690279999996</v>
      </c>
      <c r="J1404" s="4">
        <v>1743.09</v>
      </c>
      <c r="K1404" s="6">
        <v>43709</v>
      </c>
      <c r="L1404" s="6">
        <v>43738</v>
      </c>
      <c r="M1404" s="6">
        <f t="shared" si="266"/>
        <v>43723</v>
      </c>
      <c r="N1404" s="4">
        <f t="shared" si="267"/>
        <v>2019</v>
      </c>
      <c r="O1404" s="4">
        <f t="shared" si="263"/>
        <v>9</v>
      </c>
      <c r="P1404" s="7">
        <f t="shared" si="264"/>
        <v>29</v>
      </c>
      <c r="Q1404" s="12">
        <v>130.4</v>
      </c>
      <c r="R1404" s="9"/>
      <c r="S1404" s="4" t="s">
        <v>844</v>
      </c>
      <c r="T1404" s="10"/>
      <c r="U1404" s="10"/>
      <c r="V1404" s="10"/>
      <c r="W1404" s="10"/>
      <c r="X1404" s="10"/>
    </row>
    <row r="1405" spans="1:24" s="11" customFormat="1" x14ac:dyDescent="0.3">
      <c r="A1405" s="4" t="str">
        <f t="shared" si="268"/>
        <v>Santiago de Cali_201910</v>
      </c>
      <c r="B1405" s="32" t="s">
        <v>1877</v>
      </c>
      <c r="C1405" s="4" t="str">
        <f t="shared" si="265"/>
        <v>SCA_01_201910</v>
      </c>
      <c r="D1405" s="4" t="s">
        <v>1827</v>
      </c>
      <c r="E1405" s="5">
        <v>-82.5</v>
      </c>
      <c r="F1405" s="5">
        <v>-12.17</v>
      </c>
      <c r="G1405" s="4"/>
      <c r="H1405" s="4">
        <v>3.3177080555555554</v>
      </c>
      <c r="I1405" s="4">
        <v>-76.636690279999996</v>
      </c>
      <c r="J1405" s="4">
        <v>1743.09</v>
      </c>
      <c r="K1405" s="6">
        <v>43739</v>
      </c>
      <c r="L1405" s="6">
        <v>43769</v>
      </c>
      <c r="M1405" s="6">
        <f t="shared" si="266"/>
        <v>43753</v>
      </c>
      <c r="N1405" s="4">
        <f t="shared" si="267"/>
        <v>2019</v>
      </c>
      <c r="O1405" s="4">
        <f t="shared" si="263"/>
        <v>10</v>
      </c>
      <c r="P1405" s="7">
        <f t="shared" si="264"/>
        <v>30</v>
      </c>
      <c r="Q1405" s="12">
        <v>254.3</v>
      </c>
      <c r="R1405" s="9"/>
      <c r="S1405" s="4" t="s">
        <v>844</v>
      </c>
      <c r="T1405" s="10"/>
      <c r="U1405" s="10"/>
      <c r="V1405" s="10"/>
      <c r="W1405" s="10"/>
      <c r="X1405" s="10"/>
    </row>
    <row r="1406" spans="1:24" s="11" customFormat="1" x14ac:dyDescent="0.3">
      <c r="A1406" s="4" t="str">
        <f t="shared" si="268"/>
        <v>Santiago de Cali_201911</v>
      </c>
      <c r="B1406" s="32" t="s">
        <v>1878</v>
      </c>
      <c r="C1406" s="4" t="str">
        <f t="shared" si="265"/>
        <v>SCA_01_201911</v>
      </c>
      <c r="D1406" s="4" t="s">
        <v>1827</v>
      </c>
      <c r="E1406" s="5">
        <v>-80.099999999999994</v>
      </c>
      <c r="F1406" s="5">
        <v>-12.01</v>
      </c>
      <c r="G1406" s="4"/>
      <c r="H1406" s="4">
        <v>3.3177080555555554</v>
      </c>
      <c r="I1406" s="4">
        <v>-76.636690279999996</v>
      </c>
      <c r="J1406" s="4">
        <v>1743.09</v>
      </c>
      <c r="K1406" s="6">
        <v>43770</v>
      </c>
      <c r="L1406" s="6">
        <v>43799</v>
      </c>
      <c r="M1406" s="6">
        <f t="shared" si="266"/>
        <v>43784</v>
      </c>
      <c r="N1406" s="4">
        <f t="shared" si="267"/>
        <v>2019</v>
      </c>
      <c r="O1406" s="4">
        <f t="shared" si="263"/>
        <v>11</v>
      </c>
      <c r="P1406" s="7">
        <f t="shared" si="264"/>
        <v>29</v>
      </c>
      <c r="Q1406" s="12">
        <v>176.6</v>
      </c>
      <c r="R1406" s="9"/>
      <c r="S1406" s="4" t="s">
        <v>844</v>
      </c>
      <c r="T1406" s="10"/>
      <c r="U1406" s="10"/>
      <c r="V1406" s="10"/>
      <c r="W1406" s="10"/>
      <c r="X1406" s="10"/>
    </row>
    <row r="1407" spans="1:24" s="11" customFormat="1" x14ac:dyDescent="0.3">
      <c r="A1407" s="4" t="str">
        <f t="shared" si="268"/>
        <v>Santiago de Cali_20211</v>
      </c>
      <c r="B1407" s="32" t="s">
        <v>1879</v>
      </c>
      <c r="C1407" s="4" t="str">
        <f t="shared" si="265"/>
        <v>SCA_01_20211</v>
      </c>
      <c r="D1407" s="4" t="s">
        <v>1827</v>
      </c>
      <c r="E1407" s="17">
        <v>-34.5</v>
      </c>
      <c r="F1407" s="17">
        <v>-4.5199999999999996</v>
      </c>
      <c r="G1407" s="4"/>
      <c r="H1407" s="4">
        <v>3.3177080555555554</v>
      </c>
      <c r="I1407" s="4">
        <v>-76.636690279999996</v>
      </c>
      <c r="J1407" s="4">
        <v>1743.09</v>
      </c>
      <c r="K1407" s="6">
        <v>44197</v>
      </c>
      <c r="L1407" s="6">
        <v>44227</v>
      </c>
      <c r="M1407" s="6">
        <f t="shared" si="266"/>
        <v>44211</v>
      </c>
      <c r="N1407" s="4">
        <f t="shared" si="267"/>
        <v>2021</v>
      </c>
      <c r="O1407" s="4">
        <f t="shared" si="263"/>
        <v>1</v>
      </c>
      <c r="P1407" s="7">
        <f t="shared" si="264"/>
        <v>30</v>
      </c>
      <c r="Q1407" s="12">
        <v>100.6</v>
      </c>
      <c r="R1407" s="9"/>
      <c r="S1407" s="4" t="s">
        <v>844</v>
      </c>
      <c r="T1407" s="10"/>
      <c r="U1407" s="10"/>
      <c r="V1407" s="10"/>
      <c r="W1407" s="10"/>
      <c r="X1407" s="10"/>
    </row>
    <row r="1408" spans="1:24" s="11" customFormat="1" x14ac:dyDescent="0.3">
      <c r="A1408" s="4" t="str">
        <f t="shared" si="268"/>
        <v>Santiago de Cali_20212</v>
      </c>
      <c r="B1408" s="32" t="s">
        <v>1880</v>
      </c>
      <c r="C1408" s="4" t="str">
        <f t="shared" si="265"/>
        <v>SCA_01_20212</v>
      </c>
      <c r="D1408" s="4" t="s">
        <v>1827</v>
      </c>
      <c r="E1408" s="17">
        <v>-68.400000000000006</v>
      </c>
      <c r="F1408" s="17">
        <v>-9.91</v>
      </c>
      <c r="G1408" s="4"/>
      <c r="H1408" s="4">
        <v>3.3177080555555554</v>
      </c>
      <c r="I1408" s="4">
        <v>-76.636690279999996</v>
      </c>
      <c r="J1408" s="4">
        <v>1743.09</v>
      </c>
      <c r="K1408" s="6">
        <v>44228</v>
      </c>
      <c r="L1408" s="6">
        <v>44257</v>
      </c>
      <c r="M1408" s="6">
        <f t="shared" si="266"/>
        <v>44242</v>
      </c>
      <c r="N1408" s="4">
        <f t="shared" si="267"/>
        <v>2021</v>
      </c>
      <c r="O1408" s="4">
        <f t="shared" si="263"/>
        <v>2</v>
      </c>
      <c r="P1408" s="7">
        <f t="shared" si="264"/>
        <v>29</v>
      </c>
      <c r="Q1408" s="12">
        <v>351.5</v>
      </c>
      <c r="R1408" s="9"/>
      <c r="S1408" s="4" t="s">
        <v>844</v>
      </c>
      <c r="T1408" s="10"/>
      <c r="U1408" s="10"/>
      <c r="V1408" s="10"/>
      <c r="W1408" s="10"/>
      <c r="X1408" s="10"/>
    </row>
    <row r="1409" spans="1:24" s="11" customFormat="1" x14ac:dyDescent="0.3">
      <c r="A1409" s="4" t="str">
        <f t="shared" si="268"/>
        <v>Santiago de Cali_20223</v>
      </c>
      <c r="B1409" s="32" t="s">
        <v>1881</v>
      </c>
      <c r="C1409" s="4" t="str">
        <f t="shared" si="265"/>
        <v>SCA_01_20223</v>
      </c>
      <c r="D1409" s="4" t="s">
        <v>1827</v>
      </c>
      <c r="E1409" s="17">
        <v>-70.900000000000006</v>
      </c>
      <c r="F1409" s="17">
        <v>-9.91</v>
      </c>
      <c r="G1409" s="4"/>
      <c r="H1409" s="4">
        <v>3.3177080555555554</v>
      </c>
      <c r="I1409" s="4">
        <v>-76.636690279999996</v>
      </c>
      <c r="J1409" s="4">
        <v>1743.09</v>
      </c>
      <c r="K1409" s="6">
        <v>44623</v>
      </c>
      <c r="L1409" s="6">
        <v>44652</v>
      </c>
      <c r="M1409" s="6">
        <f t="shared" si="266"/>
        <v>44637</v>
      </c>
      <c r="N1409" s="4">
        <f t="shared" si="267"/>
        <v>2022</v>
      </c>
      <c r="O1409" s="4">
        <f t="shared" si="263"/>
        <v>3</v>
      </c>
      <c r="P1409" s="7">
        <f t="shared" si="264"/>
        <v>29</v>
      </c>
      <c r="Q1409" s="12">
        <v>346</v>
      </c>
      <c r="R1409" s="9"/>
      <c r="S1409" s="4" t="s">
        <v>844</v>
      </c>
      <c r="T1409" s="10"/>
      <c r="U1409" s="10"/>
      <c r="V1409" s="10"/>
      <c r="W1409" s="10"/>
      <c r="X1409" s="10"/>
    </row>
    <row r="1410" spans="1:24" s="11" customFormat="1" x14ac:dyDescent="0.3">
      <c r="A1410" s="4" t="str">
        <f t="shared" si="268"/>
        <v>Santiago de Cali_20224</v>
      </c>
      <c r="B1410" s="32" t="s">
        <v>1882</v>
      </c>
      <c r="C1410" s="4" t="str">
        <f t="shared" si="265"/>
        <v>SCA_01_20224</v>
      </c>
      <c r="D1410" s="4" t="s">
        <v>1827</v>
      </c>
      <c r="E1410" s="17">
        <v>-109.9</v>
      </c>
      <c r="F1410" s="17">
        <v>-13.42</v>
      </c>
      <c r="G1410" s="4"/>
      <c r="H1410" s="4">
        <v>3.3177080555555598</v>
      </c>
      <c r="I1410" s="4">
        <v>-76.636690279999996</v>
      </c>
      <c r="J1410" s="4">
        <v>1743.09</v>
      </c>
      <c r="K1410" s="6">
        <f t="shared" ref="K1410:K1436" si="269">L1409+1</f>
        <v>44653</v>
      </c>
      <c r="L1410" s="6">
        <v>44681</v>
      </c>
      <c r="M1410" s="6">
        <f t="shared" si="266"/>
        <v>44667</v>
      </c>
      <c r="N1410" s="4">
        <f t="shared" si="267"/>
        <v>2022</v>
      </c>
      <c r="O1410" s="4">
        <f t="shared" si="263"/>
        <v>4</v>
      </c>
      <c r="P1410" s="7">
        <f t="shared" si="264"/>
        <v>28</v>
      </c>
      <c r="Q1410" s="28" t="s">
        <v>881</v>
      </c>
      <c r="R1410" s="9"/>
      <c r="S1410" s="4" t="s">
        <v>844</v>
      </c>
      <c r="T1410" s="10"/>
      <c r="U1410" s="10"/>
      <c r="V1410" s="10"/>
      <c r="W1410" s="10"/>
      <c r="X1410" s="10"/>
    </row>
    <row r="1411" spans="1:24" s="11" customFormat="1" x14ac:dyDescent="0.3">
      <c r="A1411" s="4" t="str">
        <f t="shared" si="268"/>
        <v>Santiago de Cali_20225</v>
      </c>
      <c r="B1411" s="32" t="s">
        <v>1883</v>
      </c>
      <c r="C1411" s="4" t="str">
        <f t="shared" si="265"/>
        <v>SCA_01_20225</v>
      </c>
      <c r="D1411" s="4" t="s">
        <v>1827</v>
      </c>
      <c r="E1411" s="17">
        <v>-107.5</v>
      </c>
      <c r="F1411" s="17">
        <v>-12.91</v>
      </c>
      <c r="G1411" s="4"/>
      <c r="H1411" s="4">
        <v>3.3177080555555598</v>
      </c>
      <c r="I1411" s="4">
        <v>-76.636690279999996</v>
      </c>
      <c r="J1411" s="4">
        <v>1743.09</v>
      </c>
      <c r="K1411" s="6">
        <f t="shared" si="269"/>
        <v>44682</v>
      </c>
      <c r="L1411" s="6">
        <v>44712</v>
      </c>
      <c r="M1411" s="6">
        <f t="shared" si="266"/>
        <v>44696</v>
      </c>
      <c r="N1411" s="4">
        <f t="shared" si="267"/>
        <v>2022</v>
      </c>
      <c r="O1411" s="4">
        <f t="shared" si="263"/>
        <v>5</v>
      </c>
      <c r="P1411" s="7">
        <f t="shared" si="264"/>
        <v>30</v>
      </c>
      <c r="Q1411" s="8">
        <v>552.1702107269839</v>
      </c>
      <c r="R1411" s="9"/>
      <c r="S1411" s="4" t="s">
        <v>844</v>
      </c>
      <c r="T1411" s="10"/>
      <c r="U1411" s="10"/>
      <c r="V1411" s="10"/>
      <c r="W1411" s="10"/>
      <c r="X1411" s="10"/>
    </row>
    <row r="1412" spans="1:24" s="11" customFormat="1" x14ac:dyDescent="0.3">
      <c r="A1412" s="4" t="str">
        <f t="shared" si="268"/>
        <v>Santiago de Cali_20226</v>
      </c>
      <c r="B1412" s="32" t="s">
        <v>1884</v>
      </c>
      <c r="C1412" s="4" t="str">
        <f t="shared" si="265"/>
        <v>SCA_01_20226</v>
      </c>
      <c r="D1412" s="4" t="s">
        <v>1827</v>
      </c>
      <c r="E1412" s="17">
        <v>-122.1</v>
      </c>
      <c r="F1412" s="17">
        <v>-16.93</v>
      </c>
      <c r="G1412" s="4"/>
      <c r="H1412" s="4">
        <v>3.3177080555555598</v>
      </c>
      <c r="I1412" s="4">
        <v>-76.636690279999996</v>
      </c>
      <c r="J1412" s="4">
        <v>1743.09</v>
      </c>
      <c r="K1412" s="6">
        <f t="shared" si="269"/>
        <v>44713</v>
      </c>
      <c r="L1412" s="6">
        <v>44742</v>
      </c>
      <c r="M1412" s="6">
        <f t="shared" si="266"/>
        <v>44727</v>
      </c>
      <c r="N1412" s="4">
        <f t="shared" si="267"/>
        <v>2022</v>
      </c>
      <c r="O1412" s="4">
        <f t="shared" si="263"/>
        <v>6</v>
      </c>
      <c r="P1412" s="7">
        <f t="shared" si="264"/>
        <v>29</v>
      </c>
      <c r="Q1412" s="8">
        <v>1299.224025239962</v>
      </c>
      <c r="R1412" s="9"/>
      <c r="S1412" s="4" t="s">
        <v>844</v>
      </c>
      <c r="T1412" s="10"/>
      <c r="U1412" s="10"/>
      <c r="V1412" s="10"/>
      <c r="W1412" s="10"/>
      <c r="X1412" s="10"/>
    </row>
    <row r="1413" spans="1:24" s="11" customFormat="1" x14ac:dyDescent="0.3">
      <c r="A1413" s="4" t="str">
        <f t="shared" si="268"/>
        <v>Santiago de Cali_20227</v>
      </c>
      <c r="B1413" s="32" t="s">
        <v>1885</v>
      </c>
      <c r="C1413" s="4" t="str">
        <f t="shared" si="265"/>
        <v>SCA_01_20227</v>
      </c>
      <c r="D1413" s="4" t="s">
        <v>1827</v>
      </c>
      <c r="E1413" s="17">
        <v>-82.8</v>
      </c>
      <c r="F1413" s="17">
        <v>-11.65</v>
      </c>
      <c r="G1413" s="4"/>
      <c r="H1413" s="4">
        <v>3.3177080555555598</v>
      </c>
      <c r="I1413" s="4">
        <v>-76.636690279999996</v>
      </c>
      <c r="J1413" s="4">
        <v>1743.09</v>
      </c>
      <c r="K1413" s="6">
        <f t="shared" si="269"/>
        <v>44743</v>
      </c>
      <c r="L1413" s="6">
        <v>44773</v>
      </c>
      <c r="M1413" s="6">
        <f t="shared" si="266"/>
        <v>44757</v>
      </c>
      <c r="N1413" s="4">
        <f t="shared" si="267"/>
        <v>2022</v>
      </c>
      <c r="O1413" s="4">
        <f t="shared" si="263"/>
        <v>7</v>
      </c>
      <c r="P1413" s="7">
        <f t="shared" si="264"/>
        <v>30</v>
      </c>
      <c r="Q1413" s="8">
        <v>1156.3093824635662</v>
      </c>
      <c r="R1413" s="9"/>
      <c r="S1413" s="4" t="s">
        <v>844</v>
      </c>
      <c r="T1413" s="10"/>
      <c r="U1413" s="10"/>
      <c r="V1413" s="10"/>
      <c r="W1413" s="10"/>
      <c r="X1413" s="10"/>
    </row>
    <row r="1414" spans="1:24" s="11" customFormat="1" x14ac:dyDescent="0.3">
      <c r="A1414" s="4" t="str">
        <f t="shared" si="268"/>
        <v>Santiago de Cali_20228</v>
      </c>
      <c r="B1414" s="32" t="s">
        <v>1886</v>
      </c>
      <c r="C1414" s="4" t="str">
        <f t="shared" si="265"/>
        <v>SCA_01_20228</v>
      </c>
      <c r="D1414" s="4" t="s">
        <v>1827</v>
      </c>
      <c r="E1414" s="17">
        <v>-84.7</v>
      </c>
      <c r="F1414" s="17">
        <v>-11.84</v>
      </c>
      <c r="G1414" s="4"/>
      <c r="H1414" s="4">
        <v>3.3177080555555598</v>
      </c>
      <c r="I1414" s="4">
        <v>-76.636690279999996</v>
      </c>
      <c r="J1414" s="4">
        <v>1743.09</v>
      </c>
      <c r="K1414" s="6">
        <f t="shared" si="269"/>
        <v>44774</v>
      </c>
      <c r="L1414" s="6">
        <v>44804</v>
      </c>
      <c r="M1414" s="6">
        <f t="shared" si="266"/>
        <v>44788</v>
      </c>
      <c r="N1414" s="4">
        <f t="shared" si="267"/>
        <v>2022</v>
      </c>
      <c r="O1414" s="4">
        <f t="shared" si="263"/>
        <v>8</v>
      </c>
      <c r="P1414" s="7">
        <f t="shared" si="264"/>
        <v>30</v>
      </c>
      <c r="Q1414" s="28" t="s">
        <v>881</v>
      </c>
      <c r="R1414" s="9"/>
      <c r="S1414" s="4" t="s">
        <v>844</v>
      </c>
      <c r="T1414" s="10"/>
      <c r="U1414" s="10"/>
      <c r="V1414" s="10"/>
      <c r="W1414" s="10"/>
      <c r="X1414" s="10"/>
    </row>
    <row r="1415" spans="1:24" s="11" customFormat="1" x14ac:dyDescent="0.3">
      <c r="A1415" s="4" t="str">
        <f t="shared" si="268"/>
        <v>Santiago de Cali_20229</v>
      </c>
      <c r="B1415" s="32" t="s">
        <v>1887</v>
      </c>
      <c r="C1415" s="4" t="str">
        <f t="shared" si="265"/>
        <v>SCA_01_20229</v>
      </c>
      <c r="D1415" s="4" t="s">
        <v>1827</v>
      </c>
      <c r="E1415" s="17">
        <v>-82.2</v>
      </c>
      <c r="F1415" s="17">
        <v>-11.02</v>
      </c>
      <c r="G1415" s="4"/>
      <c r="H1415" s="4">
        <v>3.3177080555555598</v>
      </c>
      <c r="I1415" s="4">
        <v>-76.636690279999996</v>
      </c>
      <c r="J1415" s="4">
        <v>1743.09</v>
      </c>
      <c r="K1415" s="6">
        <f t="shared" si="269"/>
        <v>44805</v>
      </c>
      <c r="L1415" s="6">
        <v>44834</v>
      </c>
      <c r="M1415" s="6">
        <f t="shared" si="266"/>
        <v>44819</v>
      </c>
      <c r="N1415" s="4">
        <f t="shared" si="267"/>
        <v>2022</v>
      </c>
      <c r="O1415" s="4">
        <f t="shared" si="263"/>
        <v>9</v>
      </c>
      <c r="P1415" s="7">
        <f t="shared" si="264"/>
        <v>29</v>
      </c>
      <c r="Q1415" s="8">
        <v>1039.3792201919696</v>
      </c>
      <c r="R1415" s="9"/>
      <c r="S1415" s="4" t="s">
        <v>844</v>
      </c>
      <c r="T1415" s="10"/>
      <c r="U1415" s="10"/>
      <c r="V1415" s="10"/>
      <c r="W1415" s="10"/>
      <c r="X1415" s="10"/>
    </row>
    <row r="1416" spans="1:24" s="11" customFormat="1" x14ac:dyDescent="0.3">
      <c r="A1416" s="4" t="str">
        <f t="shared" si="268"/>
        <v>Santiago de Cali_202210</v>
      </c>
      <c r="B1416" s="32" t="s">
        <v>1888</v>
      </c>
      <c r="C1416" s="4" t="str">
        <f>"SCA_01_"&amp;YEAR(M1416)&amp;""&amp;MONTH(M1416)</f>
        <v>SCA_01_202210</v>
      </c>
      <c r="D1416" s="4" t="s">
        <v>1827</v>
      </c>
      <c r="E1416" s="17">
        <v>-84.1</v>
      </c>
      <c r="F1416" s="17">
        <v>-11.62</v>
      </c>
      <c r="G1416" s="4"/>
      <c r="H1416" s="4">
        <v>3.3177080555555598</v>
      </c>
      <c r="I1416" s="4">
        <v>-76.636690279999996</v>
      </c>
      <c r="J1416" s="4">
        <v>1743.09</v>
      </c>
      <c r="K1416" s="6">
        <f t="shared" si="269"/>
        <v>44835</v>
      </c>
      <c r="L1416" s="6">
        <v>44865</v>
      </c>
      <c r="M1416" s="6">
        <f>K1416+14</f>
        <v>44849</v>
      </c>
      <c r="N1416" s="4">
        <f t="shared" si="267"/>
        <v>2022</v>
      </c>
      <c r="O1416" s="4">
        <f>(MONTH(M1416))</f>
        <v>10</v>
      </c>
      <c r="P1416" s="7">
        <f t="shared" si="264"/>
        <v>30</v>
      </c>
      <c r="Q1416" s="8">
        <v>1364.1852265019602</v>
      </c>
      <c r="R1416" s="9"/>
      <c r="S1416" s="4" t="s">
        <v>844</v>
      </c>
      <c r="T1416" s="10"/>
      <c r="U1416" s="10"/>
      <c r="V1416" s="10"/>
      <c r="W1416" s="10"/>
      <c r="X1416" s="10"/>
    </row>
    <row r="1417" spans="1:24" s="11" customFormat="1" x14ac:dyDescent="0.3">
      <c r="A1417" s="4" t="str">
        <f t="shared" si="268"/>
        <v>Santiago de Cali_202211</v>
      </c>
      <c r="B1417" s="32" t="s">
        <v>1889</v>
      </c>
      <c r="C1417" s="4" t="str">
        <f t="shared" ref="C1417:C1436" si="270">"SCA_01_"&amp;YEAR(M1417)&amp;""&amp;MONTH(M1417)</f>
        <v>SCA_01_202211</v>
      </c>
      <c r="D1417" s="4" t="s">
        <v>1827</v>
      </c>
      <c r="E1417" s="5">
        <v>-92.2</v>
      </c>
      <c r="F1417" s="5">
        <v>-12.72</v>
      </c>
      <c r="G1417" s="4"/>
      <c r="H1417" s="4">
        <v>3.3177080555555598</v>
      </c>
      <c r="I1417" s="4">
        <v>-76.636690279999996</v>
      </c>
      <c r="J1417" s="4">
        <v>1743.09</v>
      </c>
      <c r="K1417" s="6">
        <f t="shared" si="269"/>
        <v>44866</v>
      </c>
      <c r="L1417" s="6">
        <f>K1417+29</f>
        <v>44895</v>
      </c>
      <c r="M1417" s="6">
        <f t="shared" ref="M1417:M1436" si="271">K1417+14</f>
        <v>44880</v>
      </c>
      <c r="N1417" s="4">
        <f t="shared" si="267"/>
        <v>2022</v>
      </c>
      <c r="O1417" s="4">
        <f t="shared" ref="O1417:O1436" si="272">(MONTH(M1417))</f>
        <v>11</v>
      </c>
      <c r="P1417" s="7">
        <f t="shared" si="264"/>
        <v>29</v>
      </c>
      <c r="Q1417" s="28" t="s">
        <v>881</v>
      </c>
      <c r="R1417" s="9"/>
      <c r="S1417" s="4" t="s">
        <v>844</v>
      </c>
      <c r="T1417" s="10"/>
      <c r="U1417" s="10"/>
      <c r="V1417" s="10"/>
      <c r="W1417" s="10"/>
      <c r="X1417" s="10"/>
    </row>
    <row r="1418" spans="1:24" s="11" customFormat="1" x14ac:dyDescent="0.3">
      <c r="A1418" s="4" t="str">
        <f t="shared" si="268"/>
        <v>Santiago de Cali_202212</v>
      </c>
      <c r="B1418" s="32" t="s">
        <v>1890</v>
      </c>
      <c r="C1418" s="4" t="str">
        <f t="shared" si="270"/>
        <v>SCA_01_202212</v>
      </c>
      <c r="D1418" s="4" t="s">
        <v>1827</v>
      </c>
      <c r="E1418" s="5">
        <v>-66.2</v>
      </c>
      <c r="F1418" s="5">
        <v>-9.5500000000000007</v>
      </c>
      <c r="G1418" s="4"/>
      <c r="H1418" s="4">
        <v>3.3177080555555598</v>
      </c>
      <c r="I1418" s="4">
        <v>-76.636690279999996</v>
      </c>
      <c r="J1418" s="4">
        <v>1743.09</v>
      </c>
      <c r="K1418" s="6">
        <f t="shared" si="269"/>
        <v>44896</v>
      </c>
      <c r="L1418" s="6">
        <f>K1418+30</f>
        <v>44926</v>
      </c>
      <c r="M1418" s="6">
        <f t="shared" si="271"/>
        <v>44910</v>
      </c>
      <c r="N1418" s="4">
        <f t="shared" si="267"/>
        <v>2022</v>
      </c>
      <c r="O1418" s="4">
        <f t="shared" si="272"/>
        <v>12</v>
      </c>
      <c r="P1418" s="7">
        <f t="shared" si="264"/>
        <v>30</v>
      </c>
      <c r="Q1418" s="8">
        <v>649.61201261998099</v>
      </c>
      <c r="R1418" s="9"/>
      <c r="S1418" s="4" t="s">
        <v>844</v>
      </c>
      <c r="T1418" s="10"/>
      <c r="U1418" s="10"/>
      <c r="V1418" s="10"/>
      <c r="W1418" s="10"/>
      <c r="X1418" s="10"/>
    </row>
    <row r="1419" spans="1:24" s="11" customFormat="1" x14ac:dyDescent="0.3">
      <c r="A1419" s="4" t="str">
        <f t="shared" si="268"/>
        <v>Santiago de Cali_20231</v>
      </c>
      <c r="B1419" s="32" t="s">
        <v>1891</v>
      </c>
      <c r="C1419" s="4" t="str">
        <f t="shared" si="270"/>
        <v>SCA_01_20231</v>
      </c>
      <c r="D1419" s="4" t="s">
        <v>1827</v>
      </c>
      <c r="E1419" s="5">
        <v>-65.5</v>
      </c>
      <c r="F1419" s="5">
        <v>-8.77</v>
      </c>
      <c r="G1419" s="4"/>
      <c r="H1419" s="4">
        <v>3.3177080555555598</v>
      </c>
      <c r="I1419" s="4">
        <v>-76.636690279999996</v>
      </c>
      <c r="J1419" s="4">
        <v>1743.09</v>
      </c>
      <c r="K1419" s="6">
        <f t="shared" si="269"/>
        <v>44927</v>
      </c>
      <c r="L1419" s="6">
        <f>K1419+30</f>
        <v>44957</v>
      </c>
      <c r="M1419" s="6">
        <f t="shared" si="271"/>
        <v>44941</v>
      </c>
      <c r="N1419" s="4">
        <f t="shared" si="267"/>
        <v>2023</v>
      </c>
      <c r="O1419" s="4">
        <f t="shared" si="272"/>
        <v>1</v>
      </c>
      <c r="P1419" s="7">
        <f t="shared" si="264"/>
        <v>30</v>
      </c>
      <c r="Q1419" s="8">
        <v>246.85256479559277</v>
      </c>
      <c r="R1419" s="9"/>
      <c r="S1419" s="4" t="s">
        <v>844</v>
      </c>
      <c r="T1419" s="10"/>
      <c r="U1419" s="10"/>
      <c r="V1419" s="10"/>
      <c r="W1419" s="10"/>
      <c r="X1419" s="10"/>
    </row>
    <row r="1420" spans="1:24" s="11" customFormat="1" x14ac:dyDescent="0.3">
      <c r="A1420" s="4" t="str">
        <f t="shared" si="268"/>
        <v>Santiago de Cali_20232</v>
      </c>
      <c r="B1420" s="32" t="s">
        <v>1892</v>
      </c>
      <c r="C1420" s="4" t="str">
        <f t="shared" si="270"/>
        <v>SCA_01_20232</v>
      </c>
      <c r="D1420" s="4" t="s">
        <v>1827</v>
      </c>
      <c r="E1420" s="5">
        <v>-35.4</v>
      </c>
      <c r="F1420" s="5">
        <v>-5.76</v>
      </c>
      <c r="G1420" s="4"/>
      <c r="H1420" s="4">
        <v>3.3177080555555598</v>
      </c>
      <c r="I1420" s="4">
        <v>-76.636690279999996</v>
      </c>
      <c r="J1420" s="4">
        <v>1743.09</v>
      </c>
      <c r="K1420" s="6">
        <f t="shared" si="269"/>
        <v>44958</v>
      </c>
      <c r="L1420" s="6">
        <f>K1420+27</f>
        <v>44985</v>
      </c>
      <c r="M1420" s="6">
        <f t="shared" si="271"/>
        <v>44972</v>
      </c>
      <c r="N1420" s="4">
        <f t="shared" si="267"/>
        <v>2023</v>
      </c>
      <c r="O1420" s="4">
        <f t="shared" si="272"/>
        <v>2</v>
      </c>
      <c r="P1420" s="7">
        <f t="shared" si="264"/>
        <v>27</v>
      </c>
      <c r="Q1420" s="8">
        <v>259.84480504799239</v>
      </c>
      <c r="R1420" s="9"/>
      <c r="S1420" s="4" t="s">
        <v>844</v>
      </c>
      <c r="T1420" s="10"/>
      <c r="U1420" s="10"/>
      <c r="V1420" s="10"/>
      <c r="W1420" s="10"/>
      <c r="X1420" s="10"/>
    </row>
    <row r="1421" spans="1:24" s="11" customFormat="1" x14ac:dyDescent="0.3">
      <c r="A1421" s="4" t="str">
        <f t="shared" si="268"/>
        <v>Santiago de Cali_20233</v>
      </c>
      <c r="B1421" s="32" t="s">
        <v>1893</v>
      </c>
      <c r="C1421" s="4" t="str">
        <f t="shared" si="270"/>
        <v>SCA_01_20233</v>
      </c>
      <c r="D1421" s="4" t="s">
        <v>1827</v>
      </c>
      <c r="E1421" s="5">
        <v>-68.599999999999994</v>
      </c>
      <c r="F1421" s="5">
        <v>-9.64</v>
      </c>
      <c r="G1421" s="4"/>
      <c r="H1421" s="4">
        <v>3.3177080555555598</v>
      </c>
      <c r="I1421" s="4">
        <v>-76.636690279999996</v>
      </c>
      <c r="J1421" s="4">
        <v>1743.09</v>
      </c>
      <c r="K1421" s="6">
        <f t="shared" si="269"/>
        <v>44986</v>
      </c>
      <c r="L1421" s="6">
        <f>K1421+30</f>
        <v>45016</v>
      </c>
      <c r="M1421" s="6">
        <f t="shared" si="271"/>
        <v>45000</v>
      </c>
      <c r="N1421" s="4">
        <f t="shared" si="267"/>
        <v>2023</v>
      </c>
      <c r="O1421" s="4">
        <f t="shared" si="272"/>
        <v>3</v>
      </c>
      <c r="P1421" s="7">
        <f t="shared" si="264"/>
        <v>30</v>
      </c>
      <c r="Q1421" s="8">
        <v>1299.224025239962</v>
      </c>
      <c r="R1421" s="9"/>
      <c r="S1421" s="4" t="s">
        <v>844</v>
      </c>
      <c r="T1421" s="10"/>
      <c r="U1421" s="10"/>
      <c r="V1421" s="10"/>
      <c r="W1421" s="10"/>
      <c r="X1421" s="10"/>
    </row>
    <row r="1422" spans="1:24" s="11" customFormat="1" x14ac:dyDescent="0.3">
      <c r="A1422" s="4" t="str">
        <f t="shared" si="268"/>
        <v>Santiago de Cali_20234</v>
      </c>
      <c r="B1422" s="32" t="s">
        <v>1894</v>
      </c>
      <c r="C1422" s="4" t="str">
        <f t="shared" si="270"/>
        <v>SCA_01_20234</v>
      </c>
      <c r="D1422" s="4" t="s">
        <v>1827</v>
      </c>
      <c r="E1422" s="5">
        <v>-65.5</v>
      </c>
      <c r="F1422" s="5">
        <v>-9.26</v>
      </c>
      <c r="G1422" s="4"/>
      <c r="H1422" s="4">
        <v>3.3177080555555598</v>
      </c>
      <c r="I1422" s="4">
        <v>-76.636690279999996</v>
      </c>
      <c r="J1422" s="4">
        <v>1743.09</v>
      </c>
      <c r="K1422" s="6">
        <f t="shared" si="269"/>
        <v>45017</v>
      </c>
      <c r="L1422" s="6">
        <f>K1422+29</f>
        <v>45046</v>
      </c>
      <c r="M1422" s="6">
        <f t="shared" si="271"/>
        <v>45031</v>
      </c>
      <c r="N1422" s="4">
        <f t="shared" si="267"/>
        <v>2023</v>
      </c>
      <c r="O1422" s="4">
        <f t="shared" si="272"/>
        <v>4</v>
      </c>
      <c r="P1422" s="7">
        <f t="shared" si="264"/>
        <v>29</v>
      </c>
      <c r="Q1422" s="8">
        <v>636.61977236758139</v>
      </c>
      <c r="R1422" s="9"/>
      <c r="S1422" s="4" t="s">
        <v>844</v>
      </c>
      <c r="T1422" s="10"/>
      <c r="U1422" s="10"/>
      <c r="V1422" s="10"/>
      <c r="W1422" s="10"/>
      <c r="X1422" s="10"/>
    </row>
    <row r="1423" spans="1:24" s="11" customFormat="1" x14ac:dyDescent="0.3">
      <c r="A1423" s="4" t="str">
        <f t="shared" si="268"/>
        <v>Santiago de Cali_20235</v>
      </c>
      <c r="B1423" s="32" t="s">
        <v>1895</v>
      </c>
      <c r="C1423" s="4" t="str">
        <f t="shared" si="270"/>
        <v>SCA_01_20235</v>
      </c>
      <c r="D1423" s="4" t="s">
        <v>1827</v>
      </c>
      <c r="E1423" s="5">
        <v>-92.9</v>
      </c>
      <c r="F1423" s="5">
        <v>-12.18</v>
      </c>
      <c r="G1423" s="4"/>
      <c r="H1423" s="4">
        <v>3.3177080555555598</v>
      </c>
      <c r="I1423" s="4">
        <v>-76.636690279999996</v>
      </c>
      <c r="J1423" s="4">
        <v>1743.09</v>
      </c>
      <c r="K1423" s="6">
        <f t="shared" si="269"/>
        <v>45047</v>
      </c>
      <c r="L1423" s="6">
        <f>K1423+30</f>
        <v>45077</v>
      </c>
      <c r="M1423" s="6">
        <f t="shared" si="271"/>
        <v>45061</v>
      </c>
      <c r="N1423" s="4">
        <f t="shared" si="267"/>
        <v>2023</v>
      </c>
      <c r="O1423" s="4">
        <f t="shared" si="272"/>
        <v>5</v>
      </c>
      <c r="P1423" s="7">
        <f t="shared" si="264"/>
        <v>30</v>
      </c>
      <c r="Q1423" s="8">
        <v>419.17351267001243</v>
      </c>
      <c r="R1423" s="9"/>
      <c r="S1423" s="4" t="s">
        <v>844</v>
      </c>
      <c r="T1423" s="10"/>
      <c r="U1423" s="10"/>
      <c r="V1423" s="10"/>
      <c r="W1423" s="10"/>
      <c r="X1423" s="10"/>
    </row>
    <row r="1424" spans="1:24" s="11" customFormat="1" x14ac:dyDescent="0.3">
      <c r="A1424" s="4" t="str">
        <f t="shared" si="268"/>
        <v>Santiago de Cali_20236</v>
      </c>
      <c r="B1424" s="32" t="s">
        <v>1896</v>
      </c>
      <c r="C1424" s="4" t="str">
        <f t="shared" si="270"/>
        <v>SCA_01_20236</v>
      </c>
      <c r="D1424" s="4" t="s">
        <v>1827</v>
      </c>
      <c r="E1424" s="5">
        <v>-94.1</v>
      </c>
      <c r="F1424" s="5">
        <v>-12.5</v>
      </c>
      <c r="G1424" s="4"/>
      <c r="H1424" s="4">
        <v>3.3177080555555598</v>
      </c>
      <c r="I1424" s="4">
        <v>-76.636690279999996</v>
      </c>
      <c r="J1424" s="4">
        <v>1743.09</v>
      </c>
      <c r="K1424" s="6">
        <f t="shared" si="269"/>
        <v>45078</v>
      </c>
      <c r="L1424" s="6">
        <f>K1424+29</f>
        <v>45107</v>
      </c>
      <c r="M1424" s="6">
        <f t="shared" si="271"/>
        <v>45092</v>
      </c>
      <c r="N1424" s="4">
        <f t="shared" si="267"/>
        <v>2023</v>
      </c>
      <c r="O1424" s="4">
        <f t="shared" si="272"/>
        <v>6</v>
      </c>
      <c r="P1424" s="7">
        <f t="shared" si="264"/>
        <v>29</v>
      </c>
      <c r="Q1424" s="8">
        <v>349.31126055834369</v>
      </c>
      <c r="R1424" s="9"/>
      <c r="S1424" s="4" t="s">
        <v>844</v>
      </c>
      <c r="T1424" s="10"/>
      <c r="U1424" s="10"/>
      <c r="V1424" s="10"/>
      <c r="W1424" s="10"/>
      <c r="X1424" s="10"/>
    </row>
    <row r="1425" spans="1:24" s="11" customFormat="1" x14ac:dyDescent="0.3">
      <c r="A1425" s="4" t="str">
        <f t="shared" ref="A1425:A1436" si="273">D1425&amp;"_"&amp;YEAR(M1425)&amp;MONTH(M1425)</f>
        <v>Santiago de Cali_20237</v>
      </c>
      <c r="B1425" s="32" t="s">
        <v>1897</v>
      </c>
      <c r="C1425" s="4" t="str">
        <f t="shared" si="270"/>
        <v>SCA_01_20237</v>
      </c>
      <c r="D1425" s="4" t="s">
        <v>1827</v>
      </c>
      <c r="E1425" s="5">
        <v>-74.2</v>
      </c>
      <c r="F1425" s="5">
        <v>-10.56</v>
      </c>
      <c r="G1425" s="4"/>
      <c r="H1425" s="4">
        <v>3.3177080555555598</v>
      </c>
      <c r="I1425" s="4">
        <v>-76.636690279999996</v>
      </c>
      <c r="J1425" s="4">
        <v>1743.09</v>
      </c>
      <c r="K1425" s="6">
        <f t="shared" si="269"/>
        <v>45108</v>
      </c>
      <c r="L1425" s="6">
        <f>K1425+30</f>
        <v>45138</v>
      </c>
      <c r="M1425" s="6">
        <f t="shared" si="271"/>
        <v>45122</v>
      </c>
      <c r="N1425" s="4">
        <f t="shared" si="267"/>
        <v>2023</v>
      </c>
      <c r="O1425" s="4">
        <f t="shared" si="272"/>
        <v>7</v>
      </c>
      <c r="P1425" s="7">
        <f t="shared" ref="P1425:P1436" si="274">L1425-K1425</f>
        <v>30</v>
      </c>
      <c r="Q1425" s="8">
        <v>489.03576478168117</v>
      </c>
      <c r="R1425" s="9"/>
      <c r="S1425" s="4" t="s">
        <v>844</v>
      </c>
      <c r="T1425" s="10"/>
      <c r="U1425" s="10"/>
      <c r="V1425" s="10"/>
      <c r="W1425" s="10"/>
      <c r="X1425" s="10"/>
    </row>
    <row r="1426" spans="1:24" s="11" customFormat="1" x14ac:dyDescent="0.3">
      <c r="A1426" s="4" t="str">
        <f t="shared" si="273"/>
        <v>Santiago de Cali_20238</v>
      </c>
      <c r="B1426" s="32" t="s">
        <v>1898</v>
      </c>
      <c r="C1426" s="4" t="str">
        <f t="shared" si="270"/>
        <v>SCA_01_20238</v>
      </c>
      <c r="D1426" s="4" t="s">
        <v>1827</v>
      </c>
      <c r="E1426" s="5">
        <v>-56.8</v>
      </c>
      <c r="F1426" s="5">
        <v>-8.73</v>
      </c>
      <c r="G1426" s="4"/>
      <c r="H1426" s="4">
        <v>3.3177080555555598</v>
      </c>
      <c r="I1426" s="4">
        <v>-76.636690279999996</v>
      </c>
      <c r="J1426" s="4">
        <v>1743.09</v>
      </c>
      <c r="K1426" s="6">
        <f t="shared" si="269"/>
        <v>45139</v>
      </c>
      <c r="L1426" s="6">
        <f>K1426+30</f>
        <v>45169</v>
      </c>
      <c r="M1426" s="6">
        <f t="shared" si="271"/>
        <v>45153</v>
      </c>
      <c r="N1426" s="4">
        <f t="shared" ref="N1426:N1436" si="275">YEAR(L1426)</f>
        <v>2023</v>
      </c>
      <c r="O1426" s="4">
        <f t="shared" si="272"/>
        <v>8</v>
      </c>
      <c r="P1426" s="7">
        <f t="shared" si="274"/>
        <v>30</v>
      </c>
      <c r="Q1426" s="8">
        <v>349.31126055834369</v>
      </c>
      <c r="R1426" s="9"/>
      <c r="S1426" s="4" t="s">
        <v>844</v>
      </c>
      <c r="T1426" s="10"/>
      <c r="U1426" s="10"/>
      <c r="V1426" s="10"/>
      <c r="W1426" s="10"/>
      <c r="X1426" s="10"/>
    </row>
    <row r="1427" spans="1:24" s="11" customFormat="1" x14ac:dyDescent="0.3">
      <c r="A1427" s="4" t="str">
        <f t="shared" si="273"/>
        <v>Santiago de Cali_20239</v>
      </c>
      <c r="B1427" s="32" t="s">
        <v>1899</v>
      </c>
      <c r="C1427" s="4" t="str">
        <f t="shared" si="270"/>
        <v>SCA_01_20239</v>
      </c>
      <c r="D1427" s="4" t="s">
        <v>1827</v>
      </c>
      <c r="E1427" s="5">
        <v>-38</v>
      </c>
      <c r="F1427" s="5">
        <v>-6.16</v>
      </c>
      <c r="G1427" s="4"/>
      <c r="H1427" s="4">
        <v>3.3177080555555598</v>
      </c>
      <c r="I1427" s="4">
        <v>-76.636690279999996</v>
      </c>
      <c r="J1427" s="4">
        <v>1743.09</v>
      </c>
      <c r="K1427" s="6">
        <f t="shared" si="269"/>
        <v>45170</v>
      </c>
      <c r="L1427" s="6">
        <f>K1427+29</f>
        <v>45199</v>
      </c>
      <c r="M1427" s="6">
        <f t="shared" si="271"/>
        <v>45184</v>
      </c>
      <c r="N1427" s="4">
        <f t="shared" si="275"/>
        <v>2023</v>
      </c>
      <c r="O1427" s="4">
        <f t="shared" si="272"/>
        <v>9</v>
      </c>
      <c r="P1427" s="7">
        <f t="shared" si="274"/>
        <v>29</v>
      </c>
      <c r="Q1427" s="8">
        <v>139.72450422333748</v>
      </c>
      <c r="R1427" s="9"/>
      <c r="S1427" s="4" t="s">
        <v>844</v>
      </c>
      <c r="T1427" s="10"/>
      <c r="U1427" s="10"/>
      <c r="V1427" s="10"/>
      <c r="W1427" s="10"/>
      <c r="X1427" s="10"/>
    </row>
    <row r="1428" spans="1:24" s="11" customFormat="1" x14ac:dyDescent="0.3">
      <c r="A1428" s="4" t="str">
        <f t="shared" si="273"/>
        <v>Santiago de Cali_202310</v>
      </c>
      <c r="B1428" s="32" t="s">
        <v>1900</v>
      </c>
      <c r="C1428" s="4" t="str">
        <f t="shared" si="270"/>
        <v>SCA_01_202310</v>
      </c>
      <c r="D1428" s="4" t="s">
        <v>1827</v>
      </c>
      <c r="E1428" s="5">
        <v>-77.900000000000006</v>
      </c>
      <c r="F1428" s="5">
        <v>-11.02</v>
      </c>
      <c r="G1428" s="4"/>
      <c r="H1428" s="4">
        <v>3.3177080555555598</v>
      </c>
      <c r="I1428" s="4">
        <v>-76.636690279999996</v>
      </c>
      <c r="J1428" s="4">
        <v>1743.09</v>
      </c>
      <c r="K1428" s="6">
        <f t="shared" si="269"/>
        <v>45200</v>
      </c>
      <c r="L1428" s="6">
        <f>K1428+30</f>
        <v>45230</v>
      </c>
      <c r="M1428" s="6">
        <f t="shared" si="271"/>
        <v>45214</v>
      </c>
      <c r="N1428" s="4">
        <f t="shared" si="275"/>
        <v>2023</v>
      </c>
      <c r="O1428" s="4">
        <f t="shared" si="272"/>
        <v>10</v>
      </c>
      <c r="P1428" s="7">
        <f t="shared" si="274"/>
        <v>30</v>
      </c>
      <c r="Q1428" s="8">
        <v>195.61430591267245</v>
      </c>
      <c r="R1428" s="9"/>
      <c r="S1428" s="4" t="s">
        <v>844</v>
      </c>
      <c r="T1428" s="10"/>
      <c r="U1428" s="10"/>
      <c r="V1428" s="10"/>
      <c r="W1428" s="10"/>
      <c r="X1428" s="10"/>
    </row>
    <row r="1429" spans="1:24" s="11" customFormat="1" x14ac:dyDescent="0.3">
      <c r="A1429" s="4" t="str">
        <f t="shared" si="273"/>
        <v>Santiago de Cali_202311</v>
      </c>
      <c r="B1429" s="32" t="s">
        <v>1901</v>
      </c>
      <c r="C1429" s="4" t="str">
        <f t="shared" si="270"/>
        <v>SCA_01_202311</v>
      </c>
      <c r="D1429" s="4" t="s">
        <v>1827</v>
      </c>
      <c r="E1429" s="5">
        <v>-75.3</v>
      </c>
      <c r="F1429" s="5">
        <v>-10.31</v>
      </c>
      <c r="G1429" s="4"/>
      <c r="H1429" s="4">
        <v>3.3177080555555598</v>
      </c>
      <c r="I1429" s="4">
        <v>-76.636690279999996</v>
      </c>
      <c r="J1429" s="4">
        <v>1743.09</v>
      </c>
      <c r="K1429" s="6">
        <f t="shared" si="269"/>
        <v>45231</v>
      </c>
      <c r="L1429" s="6">
        <f>K1429+29</f>
        <v>45260</v>
      </c>
      <c r="M1429" s="6">
        <f t="shared" si="271"/>
        <v>45245</v>
      </c>
      <c r="N1429" s="4">
        <f t="shared" si="275"/>
        <v>2023</v>
      </c>
      <c r="O1429" s="4">
        <f t="shared" si="272"/>
        <v>11</v>
      </c>
      <c r="P1429" s="7">
        <f t="shared" si="274"/>
        <v>29</v>
      </c>
      <c r="Q1429" s="8"/>
      <c r="R1429" s="9"/>
      <c r="S1429" s="4" t="s">
        <v>844</v>
      </c>
      <c r="T1429" s="10"/>
      <c r="U1429" s="10"/>
      <c r="V1429" s="10"/>
      <c r="W1429" s="10"/>
      <c r="X1429" s="10"/>
    </row>
    <row r="1430" spans="1:24" s="11" customFormat="1" x14ac:dyDescent="0.3">
      <c r="A1430" s="4" t="str">
        <f t="shared" si="273"/>
        <v>Santiago de Cali_202312</v>
      </c>
      <c r="B1430" s="32" t="s">
        <v>1902</v>
      </c>
      <c r="C1430" s="4" t="str">
        <f t="shared" si="270"/>
        <v>SCA_01_202312</v>
      </c>
      <c r="D1430" s="4" t="s">
        <v>1827</v>
      </c>
      <c r="E1430" s="5">
        <v>-75.099999999999994</v>
      </c>
      <c r="F1430" s="5">
        <v>-10.199999999999999</v>
      </c>
      <c r="G1430" s="4"/>
      <c r="H1430" s="4">
        <v>3.3177080555555598</v>
      </c>
      <c r="I1430" s="4">
        <v>-76.636690279999996</v>
      </c>
      <c r="J1430" s="4">
        <v>1743.09</v>
      </c>
      <c r="K1430" s="6">
        <f t="shared" si="269"/>
        <v>45261</v>
      </c>
      <c r="L1430" s="6">
        <f>K1430+30</f>
        <v>45291</v>
      </c>
      <c r="M1430" s="6">
        <f t="shared" si="271"/>
        <v>45275</v>
      </c>
      <c r="N1430" s="4">
        <f t="shared" si="275"/>
        <v>2023</v>
      </c>
      <c r="O1430" s="4">
        <f t="shared" si="272"/>
        <v>12</v>
      </c>
      <c r="P1430" s="7">
        <f t="shared" si="274"/>
        <v>30</v>
      </c>
      <c r="Q1430" s="8"/>
      <c r="R1430" s="9"/>
      <c r="S1430" s="4" t="s">
        <v>844</v>
      </c>
      <c r="T1430" s="10"/>
      <c r="U1430" s="10"/>
      <c r="V1430" s="10"/>
      <c r="W1430" s="10"/>
      <c r="X1430" s="10"/>
    </row>
    <row r="1431" spans="1:24" s="11" customFormat="1" x14ac:dyDescent="0.3">
      <c r="A1431" s="4" t="str">
        <f t="shared" si="273"/>
        <v>Santiago de Cali_20241</v>
      </c>
      <c r="B1431" s="32" t="s">
        <v>1903</v>
      </c>
      <c r="C1431" s="4" t="str">
        <f t="shared" si="270"/>
        <v>SCA_01_20241</v>
      </c>
      <c r="D1431" s="4" t="s">
        <v>1827</v>
      </c>
      <c r="E1431" s="5">
        <v>-53.3</v>
      </c>
      <c r="F1431" s="5">
        <v>-7.61</v>
      </c>
      <c r="G1431" s="4"/>
      <c r="H1431" s="4">
        <v>3.3177080555555598</v>
      </c>
      <c r="I1431" s="4">
        <v>-76.636690279999996</v>
      </c>
      <c r="J1431" s="4">
        <v>1743.09</v>
      </c>
      <c r="K1431" s="6">
        <f t="shared" si="269"/>
        <v>45292</v>
      </c>
      <c r="L1431" s="6">
        <f>K1431+30</f>
        <v>45322</v>
      </c>
      <c r="M1431" s="6">
        <f t="shared" si="271"/>
        <v>45306</v>
      </c>
      <c r="N1431" s="4">
        <f t="shared" si="275"/>
        <v>2024</v>
      </c>
      <c r="O1431" s="4">
        <f t="shared" si="272"/>
        <v>1</v>
      </c>
      <c r="P1431" s="7">
        <f t="shared" si="274"/>
        <v>30</v>
      </c>
      <c r="Q1431" s="8"/>
      <c r="R1431" s="9"/>
      <c r="S1431" s="4" t="s">
        <v>844</v>
      </c>
      <c r="T1431" s="10"/>
      <c r="U1431" s="10"/>
      <c r="V1431" s="10"/>
      <c r="W1431" s="10"/>
      <c r="X1431" s="10"/>
    </row>
    <row r="1432" spans="1:24" s="11" customFormat="1" x14ac:dyDescent="0.3">
      <c r="A1432" s="4" t="str">
        <f t="shared" si="273"/>
        <v>Santiago de Cali_20242</v>
      </c>
      <c r="B1432" s="32" t="s">
        <v>1904</v>
      </c>
      <c r="C1432" s="4" t="str">
        <f t="shared" si="270"/>
        <v>SCA_01_20242</v>
      </c>
      <c r="D1432" s="4" t="s">
        <v>1827</v>
      </c>
      <c r="E1432" s="5">
        <v>-3.7</v>
      </c>
      <c r="F1432" s="5">
        <v>1.28</v>
      </c>
      <c r="G1432" s="4"/>
      <c r="H1432" s="4">
        <v>3.3177080555555598</v>
      </c>
      <c r="I1432" s="4">
        <v>-76.636690279999996</v>
      </c>
      <c r="J1432" s="4">
        <v>1743.09</v>
      </c>
      <c r="K1432" s="6">
        <f t="shared" si="269"/>
        <v>45323</v>
      </c>
      <c r="L1432" s="6">
        <f>K1432+29</f>
        <v>45352</v>
      </c>
      <c r="M1432" s="6">
        <f t="shared" si="271"/>
        <v>45337</v>
      </c>
      <c r="N1432" s="4">
        <f t="shared" si="275"/>
        <v>2024</v>
      </c>
      <c r="O1432" s="4">
        <f t="shared" si="272"/>
        <v>2</v>
      </c>
      <c r="P1432" s="7">
        <f t="shared" si="274"/>
        <v>29</v>
      </c>
      <c r="Q1432" s="8"/>
      <c r="R1432" s="9"/>
      <c r="S1432" s="4" t="s">
        <v>844</v>
      </c>
      <c r="T1432" s="10"/>
      <c r="U1432" s="10"/>
      <c r="V1432" s="10"/>
      <c r="W1432" s="10"/>
      <c r="X1432" s="10"/>
    </row>
    <row r="1433" spans="1:24" s="11" customFormat="1" x14ac:dyDescent="0.3">
      <c r="A1433" s="4" t="str">
        <f t="shared" si="273"/>
        <v>Santiago de Cali_20243</v>
      </c>
      <c r="B1433" s="32" t="s">
        <v>1905</v>
      </c>
      <c r="C1433" s="4" t="str">
        <f t="shared" si="270"/>
        <v>SCA_01_20243</v>
      </c>
      <c r="D1433" s="4" t="s">
        <v>1827</v>
      </c>
      <c r="E1433" s="5">
        <v>-85.2</v>
      </c>
      <c r="F1433" s="5">
        <v>-11.39</v>
      </c>
      <c r="G1433" s="4"/>
      <c r="H1433" s="4">
        <v>3.3177080555555598</v>
      </c>
      <c r="I1433" s="4">
        <v>-76.636690279999996</v>
      </c>
      <c r="J1433" s="4">
        <v>1743.09</v>
      </c>
      <c r="K1433" s="6">
        <f t="shared" si="269"/>
        <v>45353</v>
      </c>
      <c r="L1433" s="6">
        <f>K1433+29</f>
        <v>45382</v>
      </c>
      <c r="M1433" s="6">
        <f t="shared" si="271"/>
        <v>45367</v>
      </c>
      <c r="N1433" s="4">
        <f t="shared" si="275"/>
        <v>2024</v>
      </c>
      <c r="O1433" s="4">
        <f t="shared" si="272"/>
        <v>3</v>
      </c>
      <c r="P1433" s="7">
        <f t="shared" si="274"/>
        <v>29</v>
      </c>
      <c r="Q1433" s="8"/>
      <c r="R1433" s="9"/>
      <c r="S1433" s="4" t="s">
        <v>844</v>
      </c>
      <c r="T1433" s="10"/>
      <c r="U1433" s="10"/>
      <c r="V1433" s="10"/>
      <c r="W1433" s="10"/>
      <c r="X1433" s="10"/>
    </row>
    <row r="1434" spans="1:24" s="11" customFormat="1" x14ac:dyDescent="0.3">
      <c r="A1434" s="4" t="str">
        <f t="shared" si="273"/>
        <v>Santiago de Cali_20244</v>
      </c>
      <c r="B1434" s="32" t="s">
        <v>1906</v>
      </c>
      <c r="C1434" s="4" t="str">
        <f t="shared" si="270"/>
        <v>SCA_01_20244</v>
      </c>
      <c r="D1434" s="4" t="s">
        <v>1827</v>
      </c>
      <c r="E1434" s="5">
        <v>-88.2</v>
      </c>
      <c r="F1434" s="5">
        <v>-12.45</v>
      </c>
      <c r="G1434" s="4"/>
      <c r="H1434" s="4">
        <v>3.3177080555555598</v>
      </c>
      <c r="I1434" s="4">
        <v>-76.636690279999996</v>
      </c>
      <c r="J1434" s="4">
        <v>1743.09</v>
      </c>
      <c r="K1434" s="6">
        <f t="shared" si="269"/>
        <v>45383</v>
      </c>
      <c r="L1434" s="6">
        <f>K1434+29</f>
        <v>45412</v>
      </c>
      <c r="M1434" s="6">
        <f t="shared" si="271"/>
        <v>45397</v>
      </c>
      <c r="N1434" s="4">
        <f t="shared" si="275"/>
        <v>2024</v>
      </c>
      <c r="O1434" s="4">
        <f t="shared" si="272"/>
        <v>4</v>
      </c>
      <c r="P1434" s="7">
        <f t="shared" si="274"/>
        <v>29</v>
      </c>
      <c r="Q1434" s="8"/>
      <c r="R1434" s="9"/>
      <c r="S1434" s="4" t="s">
        <v>844</v>
      </c>
      <c r="T1434" s="10"/>
      <c r="U1434" s="10"/>
      <c r="V1434" s="10"/>
      <c r="W1434" s="10"/>
      <c r="X1434" s="10"/>
    </row>
    <row r="1435" spans="1:24" s="11" customFormat="1" x14ac:dyDescent="0.3">
      <c r="A1435" s="4" t="str">
        <f t="shared" si="273"/>
        <v>Santiago de Cali_20245</v>
      </c>
      <c r="B1435" s="32" t="s">
        <v>1907</v>
      </c>
      <c r="C1435" s="4" t="str">
        <f t="shared" si="270"/>
        <v>SCA_01_20245</v>
      </c>
      <c r="D1435" s="4" t="s">
        <v>1827</v>
      </c>
      <c r="E1435" s="5">
        <v>-113.1</v>
      </c>
      <c r="F1435" s="5">
        <v>-15.07</v>
      </c>
      <c r="G1435" s="4"/>
      <c r="H1435" s="4">
        <v>3.3177080555555598</v>
      </c>
      <c r="I1435" s="4">
        <v>-76.636690279999996</v>
      </c>
      <c r="J1435" s="4">
        <v>1743.09</v>
      </c>
      <c r="K1435" s="6">
        <f t="shared" si="269"/>
        <v>45413</v>
      </c>
      <c r="L1435" s="6">
        <f>K1435+30</f>
        <v>45443</v>
      </c>
      <c r="M1435" s="6">
        <f t="shared" si="271"/>
        <v>45427</v>
      </c>
      <c r="N1435" s="4">
        <f t="shared" si="275"/>
        <v>2024</v>
      </c>
      <c r="O1435" s="4">
        <f t="shared" si="272"/>
        <v>5</v>
      </c>
      <c r="P1435" s="7">
        <f t="shared" si="274"/>
        <v>30</v>
      </c>
      <c r="Q1435" s="8"/>
      <c r="R1435" s="9"/>
      <c r="S1435" s="4" t="s">
        <v>844</v>
      </c>
      <c r="T1435" s="10"/>
      <c r="U1435" s="10"/>
      <c r="V1435" s="10"/>
      <c r="W1435" s="10"/>
      <c r="X1435" s="10"/>
    </row>
    <row r="1436" spans="1:24" s="11" customFormat="1" x14ac:dyDescent="0.3">
      <c r="A1436" s="4" t="str">
        <f t="shared" si="273"/>
        <v>Santiago de Cali_20246</v>
      </c>
      <c r="B1436" s="32" t="s">
        <v>1908</v>
      </c>
      <c r="C1436" s="4" t="str">
        <f t="shared" si="270"/>
        <v>SCA_01_20246</v>
      </c>
      <c r="D1436" s="4" t="s">
        <v>1827</v>
      </c>
      <c r="E1436" s="5">
        <v>-96.8</v>
      </c>
      <c r="F1436" s="5">
        <v>-13.5</v>
      </c>
      <c r="G1436" s="4"/>
      <c r="H1436" s="4">
        <v>3.3177080555555598</v>
      </c>
      <c r="I1436" s="4">
        <v>-76.636690279999996</v>
      </c>
      <c r="J1436" s="4">
        <v>1743.09</v>
      </c>
      <c r="K1436" s="6">
        <f t="shared" si="269"/>
        <v>45444</v>
      </c>
      <c r="L1436" s="6">
        <f>K1436+30</f>
        <v>45474</v>
      </c>
      <c r="M1436" s="6">
        <f t="shared" si="271"/>
        <v>45458</v>
      </c>
      <c r="N1436" s="4">
        <f t="shared" si="275"/>
        <v>2024</v>
      </c>
      <c r="O1436" s="4">
        <f t="shared" si="272"/>
        <v>6</v>
      </c>
      <c r="P1436" s="7">
        <f t="shared" si="274"/>
        <v>30</v>
      </c>
      <c r="Q1436" s="8"/>
      <c r="R1436" s="9"/>
      <c r="S1436" s="4" t="s">
        <v>844</v>
      </c>
      <c r="T1436" s="10"/>
      <c r="U1436" s="10"/>
      <c r="V1436" s="10"/>
      <c r="W1436" s="10"/>
      <c r="X1436" s="10"/>
    </row>
    <row r="1437" spans="1:24" s="11" customFormat="1" x14ac:dyDescent="0.3">
      <c r="A1437" s="4"/>
      <c r="B1437" s="32"/>
      <c r="C1437" s="4"/>
      <c r="D1437" s="4"/>
      <c r="E1437" s="5"/>
      <c r="F1437" s="5"/>
      <c r="G1437" s="4"/>
      <c r="H1437" s="4"/>
      <c r="I1437" s="4"/>
      <c r="J1437" s="4"/>
      <c r="K1437" s="6"/>
      <c r="L1437" s="6"/>
      <c r="M1437" s="6"/>
      <c r="N1437" s="4"/>
      <c r="O1437" s="4"/>
      <c r="P1437" s="7"/>
      <c r="Q1437" s="8"/>
      <c r="R1437" s="9"/>
      <c r="S1437" s="4"/>
      <c r="T1437" s="10"/>
      <c r="U1437" s="10"/>
      <c r="V1437" s="10"/>
      <c r="W1437" s="10"/>
      <c r="X1437" s="10"/>
    </row>
    <row r="1438" spans="1:24" s="10" customFormat="1" ht="21.75" customHeight="1" x14ac:dyDescent="0.3">
      <c r="A1438" s="4" t="str">
        <f t="shared" ref="A1438:A1469" si="276">D1438&amp;"_"&amp;YEAR(M1438)&amp;MONTH(M1438)</f>
        <v>Villavicencio_201412</v>
      </c>
      <c r="B1438" s="4" t="s">
        <v>1909</v>
      </c>
      <c r="C1438" s="4" t="s">
        <v>1910</v>
      </c>
      <c r="D1438" s="4" t="s">
        <v>1911</v>
      </c>
      <c r="E1438" s="5">
        <v>-9.93</v>
      </c>
      <c r="F1438" s="5">
        <v>-1.92</v>
      </c>
      <c r="G1438" s="4"/>
      <c r="H1438" s="4">
        <v>4.1375000000000002</v>
      </c>
      <c r="I1438" s="4">
        <v>-73.625</v>
      </c>
      <c r="J1438" s="4">
        <v>444</v>
      </c>
      <c r="K1438" s="6">
        <v>41974</v>
      </c>
      <c r="L1438" s="6">
        <v>42004</v>
      </c>
      <c r="M1438" s="6">
        <f t="shared" ref="M1438:M1531" si="277">K1438+14</f>
        <v>41988</v>
      </c>
      <c r="N1438" s="4">
        <f>YEAR(L1438)</f>
        <v>2014</v>
      </c>
      <c r="O1438" s="4">
        <f t="shared" ref="O1438:O1494" si="278">(MONTH(M1438))</f>
        <v>12</v>
      </c>
      <c r="P1438" s="7">
        <f t="shared" ref="P1438:P1494" si="279">L1438-K1438</f>
        <v>30</v>
      </c>
      <c r="Q1438" s="4"/>
      <c r="R1438" s="9" t="s">
        <v>672</v>
      </c>
      <c r="S1438" s="4" t="s">
        <v>22</v>
      </c>
    </row>
    <row r="1439" spans="1:24" s="10" customFormat="1" x14ac:dyDescent="0.3">
      <c r="A1439" s="4" t="str">
        <f t="shared" si="276"/>
        <v>Villavicencio_20151</v>
      </c>
      <c r="B1439" s="4" t="s">
        <v>1912</v>
      </c>
      <c r="C1439" s="4" t="s">
        <v>1913</v>
      </c>
      <c r="D1439" s="4" t="s">
        <v>1911</v>
      </c>
      <c r="E1439" s="5">
        <v>1.44</v>
      </c>
      <c r="F1439" s="5">
        <v>1.8120000000000001</v>
      </c>
      <c r="G1439" s="4"/>
      <c r="H1439" s="4">
        <v>4.1375000000000002</v>
      </c>
      <c r="I1439" s="4">
        <v>-73.625</v>
      </c>
      <c r="J1439" s="4">
        <v>444</v>
      </c>
      <c r="K1439" s="6">
        <v>42005</v>
      </c>
      <c r="L1439" s="6">
        <v>42035</v>
      </c>
      <c r="M1439" s="6">
        <f t="shared" si="277"/>
        <v>42019</v>
      </c>
      <c r="N1439" s="4">
        <f t="shared" ref="N1439:N1494" si="280">YEAR(L1439)</f>
        <v>2015</v>
      </c>
      <c r="O1439" s="4">
        <f t="shared" si="278"/>
        <v>1</v>
      </c>
      <c r="P1439" s="7">
        <f t="shared" si="279"/>
        <v>30</v>
      </c>
      <c r="Q1439" s="4">
        <v>124.9</v>
      </c>
      <c r="R1439" s="9" t="s">
        <v>672</v>
      </c>
      <c r="S1439" s="4" t="s">
        <v>22</v>
      </c>
    </row>
    <row r="1440" spans="1:24" s="10" customFormat="1" x14ac:dyDescent="0.3">
      <c r="A1440" s="4" t="str">
        <f t="shared" si="276"/>
        <v>Villavicencio_20152</v>
      </c>
      <c r="B1440" s="4" t="s">
        <v>1914</v>
      </c>
      <c r="C1440" s="4" t="s">
        <v>1915</v>
      </c>
      <c r="D1440" s="4" t="s">
        <v>1911</v>
      </c>
      <c r="E1440" s="5">
        <v>-0.72</v>
      </c>
      <c r="F1440" s="5">
        <v>0.69599999999999995</v>
      </c>
      <c r="G1440" s="4"/>
      <c r="H1440" s="4">
        <v>4.1375000000000002</v>
      </c>
      <c r="I1440" s="4">
        <v>-73.625</v>
      </c>
      <c r="J1440" s="4">
        <v>444</v>
      </c>
      <c r="K1440" s="6">
        <v>42036</v>
      </c>
      <c r="L1440" s="6">
        <v>42063</v>
      </c>
      <c r="M1440" s="6">
        <f t="shared" si="277"/>
        <v>42050</v>
      </c>
      <c r="N1440" s="4">
        <f t="shared" si="280"/>
        <v>2015</v>
      </c>
      <c r="O1440" s="4">
        <f t="shared" si="278"/>
        <v>2</v>
      </c>
      <c r="P1440" s="7">
        <f t="shared" si="279"/>
        <v>27</v>
      </c>
      <c r="Q1440" s="4">
        <v>22.1</v>
      </c>
      <c r="R1440" s="9" t="s">
        <v>672</v>
      </c>
      <c r="S1440" s="4" t="s">
        <v>22</v>
      </c>
    </row>
    <row r="1441" spans="1:19" s="10" customFormat="1" x14ac:dyDescent="0.3">
      <c r="A1441" s="4" t="str">
        <f t="shared" si="276"/>
        <v>Villavicencio_20154</v>
      </c>
      <c r="B1441" s="4" t="s">
        <v>1916</v>
      </c>
      <c r="C1441" s="4" t="s">
        <v>1917</v>
      </c>
      <c r="D1441" s="4" t="s">
        <v>1911</v>
      </c>
      <c r="E1441" s="5">
        <v>-19.309999999999999</v>
      </c>
      <c r="F1441" s="5">
        <v>-3.3149999999999999</v>
      </c>
      <c r="G1441" s="4"/>
      <c r="H1441" s="4">
        <v>4.1375000000000002</v>
      </c>
      <c r="I1441" s="4">
        <v>-73.625</v>
      </c>
      <c r="J1441" s="4">
        <v>444</v>
      </c>
      <c r="K1441" s="6">
        <v>42095</v>
      </c>
      <c r="L1441" s="6">
        <v>42124</v>
      </c>
      <c r="M1441" s="6">
        <f t="shared" si="277"/>
        <v>42109</v>
      </c>
      <c r="N1441" s="4">
        <f t="shared" si="280"/>
        <v>2015</v>
      </c>
      <c r="O1441" s="4">
        <f t="shared" si="278"/>
        <v>4</v>
      </c>
      <c r="P1441" s="7">
        <f t="shared" si="279"/>
        <v>29</v>
      </c>
      <c r="Q1441" s="4">
        <v>307.60000000000002</v>
      </c>
      <c r="R1441" s="9" t="s">
        <v>672</v>
      </c>
      <c r="S1441" s="4" t="s">
        <v>22</v>
      </c>
    </row>
    <row r="1442" spans="1:19" s="10" customFormat="1" x14ac:dyDescent="0.3">
      <c r="A1442" s="4" t="str">
        <f t="shared" si="276"/>
        <v>Villavicencio_20155</v>
      </c>
      <c r="B1442" s="4" t="s">
        <v>1918</v>
      </c>
      <c r="C1442" s="4" t="s">
        <v>1919</v>
      </c>
      <c r="D1442" s="4" t="s">
        <v>1911</v>
      </c>
      <c r="E1442" s="5">
        <v>-25.21</v>
      </c>
      <c r="F1442" s="5">
        <v>-4.0289999999999999</v>
      </c>
      <c r="G1442" s="4"/>
      <c r="H1442" s="4">
        <v>4.1375000000000002</v>
      </c>
      <c r="I1442" s="4">
        <v>-73.625</v>
      </c>
      <c r="J1442" s="4">
        <v>444</v>
      </c>
      <c r="K1442" s="6">
        <v>42125</v>
      </c>
      <c r="L1442" s="6">
        <v>42155</v>
      </c>
      <c r="M1442" s="6">
        <f t="shared" si="277"/>
        <v>42139</v>
      </c>
      <c r="N1442" s="4">
        <f t="shared" si="280"/>
        <v>2015</v>
      </c>
      <c r="O1442" s="4">
        <f t="shared" si="278"/>
        <v>5</v>
      </c>
      <c r="P1442" s="7">
        <f t="shared" si="279"/>
        <v>30</v>
      </c>
      <c r="Q1442" s="4">
        <v>343.6</v>
      </c>
      <c r="R1442" s="9" t="s">
        <v>672</v>
      </c>
      <c r="S1442" s="4" t="s">
        <v>22</v>
      </c>
    </row>
    <row r="1443" spans="1:19" s="10" customFormat="1" x14ac:dyDescent="0.3">
      <c r="A1443" s="4" t="str">
        <f t="shared" si="276"/>
        <v>Villavicencio_20156</v>
      </c>
      <c r="B1443" s="4" t="s">
        <v>1920</v>
      </c>
      <c r="C1443" s="4" t="s">
        <v>1921</v>
      </c>
      <c r="D1443" s="4" t="s">
        <v>1911</v>
      </c>
      <c r="E1443" s="5">
        <v>-35.75</v>
      </c>
      <c r="F1443" s="5">
        <v>-5.1559999999999997</v>
      </c>
      <c r="G1443" s="4"/>
      <c r="H1443" s="4">
        <v>4.1375000000000002</v>
      </c>
      <c r="I1443" s="4">
        <v>-73.625</v>
      </c>
      <c r="J1443" s="4">
        <v>444</v>
      </c>
      <c r="K1443" s="6">
        <v>42156</v>
      </c>
      <c r="L1443" s="6">
        <v>42185</v>
      </c>
      <c r="M1443" s="6">
        <f t="shared" si="277"/>
        <v>42170</v>
      </c>
      <c r="N1443" s="4">
        <f t="shared" si="280"/>
        <v>2015</v>
      </c>
      <c r="O1443" s="4">
        <f t="shared" si="278"/>
        <v>6</v>
      </c>
      <c r="P1443" s="7">
        <f t="shared" si="279"/>
        <v>29</v>
      </c>
      <c r="Q1443" s="4">
        <v>280.60000000000002</v>
      </c>
      <c r="R1443" s="9" t="s">
        <v>1922</v>
      </c>
      <c r="S1443" s="4" t="s">
        <v>22</v>
      </c>
    </row>
    <row r="1444" spans="1:19" s="10" customFormat="1" x14ac:dyDescent="0.3">
      <c r="A1444" s="4" t="str">
        <f t="shared" si="276"/>
        <v>Villavicencio_20157</v>
      </c>
      <c r="B1444" s="4" t="s">
        <v>1923</v>
      </c>
      <c r="C1444" s="4" t="s">
        <v>1924</v>
      </c>
      <c r="D1444" s="4" t="s">
        <v>1911</v>
      </c>
      <c r="E1444" s="5">
        <v>-26</v>
      </c>
      <c r="F1444" s="5">
        <v>-3.8239999999999998</v>
      </c>
      <c r="G1444" s="4"/>
      <c r="H1444" s="4">
        <v>4.1375000000000002</v>
      </c>
      <c r="I1444" s="4">
        <v>-73.625</v>
      </c>
      <c r="J1444" s="4">
        <v>444</v>
      </c>
      <c r="K1444" s="6">
        <v>42186</v>
      </c>
      <c r="L1444" s="6">
        <v>42216</v>
      </c>
      <c r="M1444" s="6">
        <f t="shared" si="277"/>
        <v>42200</v>
      </c>
      <c r="N1444" s="4">
        <f t="shared" si="280"/>
        <v>2015</v>
      </c>
      <c r="O1444" s="4">
        <f t="shared" si="278"/>
        <v>7</v>
      </c>
      <c r="P1444" s="7">
        <f t="shared" si="279"/>
        <v>30</v>
      </c>
      <c r="Q1444" s="4">
        <v>417.4</v>
      </c>
      <c r="R1444" s="9" t="s">
        <v>672</v>
      </c>
      <c r="S1444" s="4" t="s">
        <v>22</v>
      </c>
    </row>
    <row r="1445" spans="1:19" s="10" customFormat="1" x14ac:dyDescent="0.3">
      <c r="A1445" s="4" t="str">
        <f t="shared" si="276"/>
        <v>Villavicencio_20158</v>
      </c>
      <c r="B1445" s="4" t="s">
        <v>1925</v>
      </c>
      <c r="C1445" s="4" t="s">
        <v>1926</v>
      </c>
      <c r="D1445" s="4" t="s">
        <v>1911</v>
      </c>
      <c r="E1445" s="5">
        <v>-14.33</v>
      </c>
      <c r="F1445" s="5">
        <v>-2.9260000000000002</v>
      </c>
      <c r="G1445" s="4"/>
      <c r="H1445" s="4">
        <v>4.1375000000000002</v>
      </c>
      <c r="I1445" s="4">
        <v>-73.625</v>
      </c>
      <c r="J1445" s="4">
        <v>444</v>
      </c>
      <c r="K1445" s="6">
        <v>42217</v>
      </c>
      <c r="L1445" s="6">
        <v>42247</v>
      </c>
      <c r="M1445" s="6">
        <f t="shared" si="277"/>
        <v>42231</v>
      </c>
      <c r="N1445" s="4">
        <f t="shared" si="280"/>
        <v>2015</v>
      </c>
      <c r="O1445" s="4">
        <f t="shared" si="278"/>
        <v>8</v>
      </c>
      <c r="P1445" s="7">
        <f t="shared" si="279"/>
        <v>30</v>
      </c>
      <c r="Q1445" s="4">
        <v>134.1</v>
      </c>
      <c r="R1445" s="9" t="s">
        <v>1922</v>
      </c>
      <c r="S1445" s="4" t="s">
        <v>22</v>
      </c>
    </row>
    <row r="1446" spans="1:19" s="10" customFormat="1" x14ac:dyDescent="0.3">
      <c r="A1446" s="4" t="str">
        <f t="shared" si="276"/>
        <v>Villavicencio_20159</v>
      </c>
      <c r="B1446" s="4" t="s">
        <v>1927</v>
      </c>
      <c r="C1446" s="4" t="s">
        <v>1928</v>
      </c>
      <c r="D1446" s="4" t="s">
        <v>1911</v>
      </c>
      <c r="E1446" s="5">
        <v>-10.24</v>
      </c>
      <c r="F1446" s="5">
        <v>-2.3130000000000002</v>
      </c>
      <c r="G1446" s="4"/>
      <c r="H1446" s="4">
        <v>4.1375000000000002</v>
      </c>
      <c r="I1446" s="4">
        <v>-73.625</v>
      </c>
      <c r="J1446" s="4">
        <v>444</v>
      </c>
      <c r="K1446" s="6">
        <v>42248</v>
      </c>
      <c r="L1446" s="6">
        <v>42277</v>
      </c>
      <c r="M1446" s="6">
        <f t="shared" si="277"/>
        <v>42262</v>
      </c>
      <c r="N1446" s="4">
        <f t="shared" si="280"/>
        <v>2015</v>
      </c>
      <c r="O1446" s="4">
        <f t="shared" si="278"/>
        <v>9</v>
      </c>
      <c r="P1446" s="7">
        <f t="shared" si="279"/>
        <v>29</v>
      </c>
      <c r="Q1446" s="4">
        <v>259.2</v>
      </c>
      <c r="R1446" s="9" t="s">
        <v>1922</v>
      </c>
      <c r="S1446" s="4" t="s">
        <v>22</v>
      </c>
    </row>
    <row r="1447" spans="1:19" s="10" customFormat="1" x14ac:dyDescent="0.3">
      <c r="A1447" s="4" t="str">
        <f t="shared" si="276"/>
        <v>Villavicencio_201510</v>
      </c>
      <c r="B1447" s="4" t="s">
        <v>1929</v>
      </c>
      <c r="C1447" s="4" t="s">
        <v>1930</v>
      </c>
      <c r="D1447" s="4" t="s">
        <v>1911</v>
      </c>
      <c r="E1447" s="5">
        <v>-12.74</v>
      </c>
      <c r="F1447" s="5">
        <v>-2.2440000000000002</v>
      </c>
      <c r="G1447" s="4"/>
      <c r="H1447" s="4">
        <v>4.1375000000000002</v>
      </c>
      <c r="I1447" s="4">
        <v>-73.625</v>
      </c>
      <c r="J1447" s="4">
        <v>444</v>
      </c>
      <c r="K1447" s="6">
        <v>42278</v>
      </c>
      <c r="L1447" s="6">
        <v>42308</v>
      </c>
      <c r="M1447" s="6">
        <f>K1447+14</f>
        <v>42292</v>
      </c>
      <c r="N1447" s="4">
        <f t="shared" si="280"/>
        <v>2015</v>
      </c>
      <c r="O1447" s="4">
        <f t="shared" si="278"/>
        <v>10</v>
      </c>
      <c r="P1447" s="7">
        <f t="shared" si="279"/>
        <v>30</v>
      </c>
      <c r="Q1447" s="4">
        <v>291.2</v>
      </c>
      <c r="R1447" s="9" t="s">
        <v>1922</v>
      </c>
      <c r="S1447" s="4" t="s">
        <v>22</v>
      </c>
    </row>
    <row r="1448" spans="1:19" s="10" customFormat="1" x14ac:dyDescent="0.3">
      <c r="A1448" s="4" t="str">
        <f t="shared" si="276"/>
        <v>Villavicencio_201511</v>
      </c>
      <c r="B1448" s="4" t="s">
        <v>1931</v>
      </c>
      <c r="C1448" s="4" t="s">
        <v>1932</v>
      </c>
      <c r="D1448" s="4" t="s">
        <v>1911</v>
      </c>
      <c r="E1448" s="5">
        <v>-21.29</v>
      </c>
      <c r="F1448" s="5">
        <v>-3.7290000000000001</v>
      </c>
      <c r="G1448" s="4"/>
      <c r="H1448" s="4">
        <v>4.1375000000000002</v>
      </c>
      <c r="I1448" s="4">
        <v>-73.625</v>
      </c>
      <c r="J1448" s="4">
        <v>444</v>
      </c>
      <c r="K1448" s="6">
        <v>42309</v>
      </c>
      <c r="L1448" s="6">
        <v>42338</v>
      </c>
      <c r="M1448" s="6">
        <f>K1448+14</f>
        <v>42323</v>
      </c>
      <c r="N1448" s="4">
        <f t="shared" si="280"/>
        <v>2015</v>
      </c>
      <c r="O1448" s="4">
        <f t="shared" si="278"/>
        <v>11</v>
      </c>
      <c r="P1448" s="7">
        <f t="shared" si="279"/>
        <v>29</v>
      </c>
      <c r="Q1448" s="4">
        <v>286.7</v>
      </c>
      <c r="R1448" s="9" t="s">
        <v>672</v>
      </c>
      <c r="S1448" s="4" t="s">
        <v>22</v>
      </c>
    </row>
    <row r="1449" spans="1:19" s="10" customFormat="1" x14ac:dyDescent="0.3">
      <c r="A1449" s="4" t="str">
        <f t="shared" si="276"/>
        <v>Villavicencio_20161</v>
      </c>
      <c r="B1449" s="4" t="s">
        <v>1933</v>
      </c>
      <c r="C1449" s="4" t="s">
        <v>1934</v>
      </c>
      <c r="D1449" s="4" t="s">
        <v>1911</v>
      </c>
      <c r="E1449" s="5">
        <v>25.44</v>
      </c>
      <c r="F1449" s="5">
        <v>3.915</v>
      </c>
      <c r="G1449" s="4"/>
      <c r="H1449" s="4">
        <v>4.1375000000000002</v>
      </c>
      <c r="I1449" s="4">
        <v>-73.625</v>
      </c>
      <c r="J1449" s="4">
        <v>444</v>
      </c>
      <c r="K1449" s="6">
        <v>42370</v>
      </c>
      <c r="L1449" s="6">
        <v>42400</v>
      </c>
      <c r="M1449" s="6">
        <f t="shared" si="277"/>
        <v>42384</v>
      </c>
      <c r="N1449" s="4">
        <f t="shared" si="280"/>
        <v>2016</v>
      </c>
      <c r="O1449" s="4">
        <f t="shared" si="278"/>
        <v>1</v>
      </c>
      <c r="P1449" s="7">
        <f t="shared" si="279"/>
        <v>30</v>
      </c>
      <c r="Q1449" s="4">
        <v>0.8</v>
      </c>
      <c r="R1449" s="9" t="s">
        <v>1935</v>
      </c>
      <c r="S1449" s="4" t="s">
        <v>22</v>
      </c>
    </row>
    <row r="1450" spans="1:19" s="10" customFormat="1" x14ac:dyDescent="0.3">
      <c r="A1450" s="4" t="str">
        <f t="shared" si="276"/>
        <v>Villavicencio_20162</v>
      </c>
      <c r="B1450" s="4" t="s">
        <v>1936</v>
      </c>
      <c r="C1450" s="4" t="s">
        <v>1937</v>
      </c>
      <c r="D1450" s="4" t="s">
        <v>1911</v>
      </c>
      <c r="E1450" s="5">
        <v>12.53</v>
      </c>
      <c r="F1450" s="5">
        <v>0.83799999999999997</v>
      </c>
      <c r="G1450" s="4"/>
      <c r="H1450" s="4">
        <v>4.1375000000000002</v>
      </c>
      <c r="I1450" s="4">
        <v>-73.625</v>
      </c>
      <c r="J1450" s="4">
        <v>444</v>
      </c>
      <c r="K1450" s="6">
        <v>42401</v>
      </c>
      <c r="L1450" s="6">
        <v>42429</v>
      </c>
      <c r="M1450" s="6">
        <f t="shared" si="277"/>
        <v>42415</v>
      </c>
      <c r="N1450" s="4">
        <f t="shared" si="280"/>
        <v>2016</v>
      </c>
      <c r="O1450" s="4">
        <f t="shared" si="278"/>
        <v>2</v>
      </c>
      <c r="P1450" s="7">
        <f t="shared" si="279"/>
        <v>28</v>
      </c>
      <c r="Q1450" s="4">
        <v>70</v>
      </c>
      <c r="R1450" s="9" t="s">
        <v>1938</v>
      </c>
      <c r="S1450" s="4" t="s">
        <v>22</v>
      </c>
    </row>
    <row r="1451" spans="1:19" s="10" customFormat="1" x14ac:dyDescent="0.3">
      <c r="A1451" s="4" t="str">
        <f t="shared" si="276"/>
        <v>Villavicencio_20163</v>
      </c>
      <c r="B1451" s="4" t="s">
        <v>1939</v>
      </c>
      <c r="C1451" s="4" t="s">
        <v>1940</v>
      </c>
      <c r="D1451" s="4" t="s">
        <v>1911</v>
      </c>
      <c r="E1451" s="5">
        <v>-3.2</v>
      </c>
      <c r="F1451" s="5">
        <v>-1.31</v>
      </c>
      <c r="G1451" s="4"/>
      <c r="H1451" s="4">
        <v>4.1375000000000002</v>
      </c>
      <c r="I1451" s="4">
        <v>-73.625</v>
      </c>
      <c r="J1451" s="4">
        <v>444</v>
      </c>
      <c r="K1451" s="6">
        <v>42430</v>
      </c>
      <c r="L1451" s="6">
        <v>42460</v>
      </c>
      <c r="M1451" s="6">
        <f t="shared" si="277"/>
        <v>42444</v>
      </c>
      <c r="N1451" s="4">
        <f t="shared" si="280"/>
        <v>2016</v>
      </c>
      <c r="O1451" s="4">
        <f t="shared" si="278"/>
        <v>3</v>
      </c>
      <c r="P1451" s="7">
        <f t="shared" si="279"/>
        <v>30</v>
      </c>
      <c r="Q1451" s="4">
        <v>174.3</v>
      </c>
      <c r="R1451" s="9" t="s">
        <v>672</v>
      </c>
      <c r="S1451" s="4" t="s">
        <v>22</v>
      </c>
    </row>
    <row r="1452" spans="1:19" s="10" customFormat="1" x14ac:dyDescent="0.3">
      <c r="A1452" s="4" t="str">
        <f t="shared" si="276"/>
        <v>Villavicencio_20164</v>
      </c>
      <c r="B1452" s="4" t="s">
        <v>1941</v>
      </c>
      <c r="C1452" s="4" t="s">
        <v>1942</v>
      </c>
      <c r="D1452" s="4" t="s">
        <v>1911</v>
      </c>
      <c r="E1452" s="5">
        <v>-40.4</v>
      </c>
      <c r="F1452" s="5">
        <v>-6.37</v>
      </c>
      <c r="G1452" s="4"/>
      <c r="H1452" s="4">
        <v>4.1375000000000002</v>
      </c>
      <c r="I1452" s="4">
        <v>-73.625</v>
      </c>
      <c r="J1452" s="4">
        <v>444</v>
      </c>
      <c r="K1452" s="6">
        <v>42461</v>
      </c>
      <c r="L1452" s="6">
        <v>42490</v>
      </c>
      <c r="M1452" s="6">
        <f t="shared" si="277"/>
        <v>42475</v>
      </c>
      <c r="N1452" s="4">
        <f t="shared" si="280"/>
        <v>2016</v>
      </c>
      <c r="O1452" s="4">
        <f t="shared" si="278"/>
        <v>4</v>
      </c>
      <c r="P1452" s="7">
        <f t="shared" si="279"/>
        <v>29</v>
      </c>
      <c r="Q1452" s="4">
        <v>692.4</v>
      </c>
      <c r="R1452" s="9" t="s">
        <v>672</v>
      </c>
      <c r="S1452" s="4" t="s">
        <v>22</v>
      </c>
    </row>
    <row r="1453" spans="1:19" s="10" customFormat="1" x14ac:dyDescent="0.3">
      <c r="A1453" s="4" t="str">
        <f t="shared" si="276"/>
        <v>Villavicencio_20165</v>
      </c>
      <c r="B1453" s="4" t="s">
        <v>1943</v>
      </c>
      <c r="C1453" s="4" t="s">
        <v>1944</v>
      </c>
      <c r="D1453" s="4" t="s">
        <v>1911</v>
      </c>
      <c r="E1453" s="5">
        <v>-70.760000000000005</v>
      </c>
      <c r="F1453" s="5">
        <v>-9.7089999999999996</v>
      </c>
      <c r="G1453" s="4"/>
      <c r="H1453" s="4">
        <v>4.1375000000000002</v>
      </c>
      <c r="I1453" s="4">
        <v>-73.625</v>
      </c>
      <c r="J1453" s="4">
        <v>444</v>
      </c>
      <c r="K1453" s="6">
        <v>42491</v>
      </c>
      <c r="L1453" s="6">
        <v>42521</v>
      </c>
      <c r="M1453" s="6">
        <f t="shared" si="277"/>
        <v>42505</v>
      </c>
      <c r="N1453" s="4">
        <f t="shared" si="280"/>
        <v>2016</v>
      </c>
      <c r="O1453" s="4">
        <f t="shared" si="278"/>
        <v>5</v>
      </c>
      <c r="P1453" s="7">
        <f t="shared" si="279"/>
        <v>30</v>
      </c>
      <c r="Q1453" s="4">
        <v>361.8</v>
      </c>
      <c r="R1453" s="9" t="s">
        <v>672</v>
      </c>
      <c r="S1453" s="4" t="s">
        <v>22</v>
      </c>
    </row>
    <row r="1454" spans="1:19" s="10" customFormat="1" x14ac:dyDescent="0.3">
      <c r="A1454" s="4" t="str">
        <f t="shared" si="276"/>
        <v>Villavicencio_20166</v>
      </c>
      <c r="B1454" s="4" t="s">
        <v>1945</v>
      </c>
      <c r="C1454" s="4" t="s">
        <v>1946</v>
      </c>
      <c r="D1454" s="4" t="s">
        <v>1911</v>
      </c>
      <c r="E1454" s="5">
        <v>-44.84</v>
      </c>
      <c r="F1454" s="5">
        <v>-6.8220000000000001</v>
      </c>
      <c r="G1454" s="4"/>
      <c r="H1454" s="4">
        <v>4.1375000000000002</v>
      </c>
      <c r="I1454" s="4">
        <v>-73.625</v>
      </c>
      <c r="J1454" s="4">
        <v>444</v>
      </c>
      <c r="K1454" s="6">
        <v>42522</v>
      </c>
      <c r="L1454" s="6">
        <v>42551</v>
      </c>
      <c r="M1454" s="6">
        <f t="shared" si="277"/>
        <v>42536</v>
      </c>
      <c r="N1454" s="4">
        <f t="shared" si="280"/>
        <v>2016</v>
      </c>
      <c r="O1454" s="4">
        <f t="shared" si="278"/>
        <v>6</v>
      </c>
      <c r="P1454" s="7">
        <f t="shared" si="279"/>
        <v>29</v>
      </c>
      <c r="Q1454" s="4">
        <v>142.30000000000001</v>
      </c>
      <c r="R1454" s="9" t="s">
        <v>672</v>
      </c>
      <c r="S1454" s="4" t="s">
        <v>22</v>
      </c>
    </row>
    <row r="1455" spans="1:19" s="10" customFormat="1" x14ac:dyDescent="0.3">
      <c r="A1455" s="4" t="str">
        <f t="shared" si="276"/>
        <v>Villavicencio_20167</v>
      </c>
      <c r="B1455" s="4" t="s">
        <v>1947</v>
      </c>
      <c r="C1455" s="4" t="s">
        <v>1948</v>
      </c>
      <c r="D1455" s="4" t="s">
        <v>1911</v>
      </c>
      <c r="E1455" s="5">
        <v>-55.23</v>
      </c>
      <c r="F1455" s="5">
        <v>-8.2799999999999994</v>
      </c>
      <c r="G1455" s="4"/>
      <c r="H1455" s="4">
        <v>4.1375000000000002</v>
      </c>
      <c r="I1455" s="4">
        <v>-73.625</v>
      </c>
      <c r="J1455" s="4">
        <v>444</v>
      </c>
      <c r="K1455" s="6">
        <v>42552</v>
      </c>
      <c r="L1455" s="6">
        <v>42582</v>
      </c>
      <c r="M1455" s="6">
        <f t="shared" si="277"/>
        <v>42566</v>
      </c>
      <c r="N1455" s="4">
        <f t="shared" si="280"/>
        <v>2016</v>
      </c>
      <c r="O1455" s="4">
        <f t="shared" si="278"/>
        <v>7</v>
      </c>
      <c r="P1455" s="7">
        <f t="shared" si="279"/>
        <v>30</v>
      </c>
      <c r="Q1455" s="4">
        <v>330</v>
      </c>
      <c r="R1455" s="9" t="s">
        <v>672</v>
      </c>
      <c r="S1455" s="4" t="s">
        <v>22</v>
      </c>
    </row>
    <row r="1456" spans="1:19" s="10" customFormat="1" x14ac:dyDescent="0.3">
      <c r="A1456" s="4" t="str">
        <f t="shared" si="276"/>
        <v>Villavicencio_20168</v>
      </c>
      <c r="B1456" s="4" t="s">
        <v>1949</v>
      </c>
      <c r="C1456" s="4" t="s">
        <v>1950</v>
      </c>
      <c r="D1456" s="4" t="s">
        <v>1911</v>
      </c>
      <c r="E1456" s="5">
        <v>-23.62</v>
      </c>
      <c r="F1456" s="5">
        <v>-4.2350000000000003</v>
      </c>
      <c r="G1456" s="4"/>
      <c r="H1456" s="4">
        <v>4.1375000000000002</v>
      </c>
      <c r="I1456" s="4">
        <v>-73.625</v>
      </c>
      <c r="J1456" s="4">
        <v>444</v>
      </c>
      <c r="K1456" s="6">
        <v>42583</v>
      </c>
      <c r="L1456" s="6">
        <v>42613</v>
      </c>
      <c r="M1456" s="6">
        <f t="shared" si="277"/>
        <v>42597</v>
      </c>
      <c r="N1456" s="4">
        <f t="shared" si="280"/>
        <v>2016</v>
      </c>
      <c r="O1456" s="4">
        <f t="shared" si="278"/>
        <v>8</v>
      </c>
      <c r="P1456" s="7">
        <f t="shared" si="279"/>
        <v>30</v>
      </c>
      <c r="Q1456" s="4">
        <v>871.8</v>
      </c>
      <c r="R1456" s="9" t="s">
        <v>672</v>
      </c>
      <c r="S1456" s="4" t="s">
        <v>22</v>
      </c>
    </row>
    <row r="1457" spans="1:19" s="10" customFormat="1" x14ac:dyDescent="0.3">
      <c r="A1457" s="4" t="str">
        <f t="shared" si="276"/>
        <v>Villavicencio_20169</v>
      </c>
      <c r="B1457" s="4" t="s">
        <v>1951</v>
      </c>
      <c r="C1457" s="4" t="s">
        <v>1952</v>
      </c>
      <c r="D1457" s="4" t="s">
        <v>1911</v>
      </c>
      <c r="E1457" s="5">
        <v>-27.4</v>
      </c>
      <c r="F1457" s="5">
        <v>-4.9770000000000003</v>
      </c>
      <c r="G1457" s="4"/>
      <c r="H1457" s="4">
        <v>4.1375000000000002</v>
      </c>
      <c r="I1457" s="4">
        <v>-73.625</v>
      </c>
      <c r="J1457" s="4">
        <v>444</v>
      </c>
      <c r="K1457" s="6">
        <v>42614</v>
      </c>
      <c r="L1457" s="6">
        <v>42643</v>
      </c>
      <c r="M1457" s="6">
        <f t="shared" si="277"/>
        <v>42628</v>
      </c>
      <c r="N1457" s="4">
        <f t="shared" si="280"/>
        <v>2016</v>
      </c>
      <c r="O1457" s="4">
        <f t="shared" si="278"/>
        <v>9</v>
      </c>
      <c r="P1457" s="7">
        <f t="shared" si="279"/>
        <v>29</v>
      </c>
      <c r="Q1457" s="4">
        <v>343</v>
      </c>
      <c r="R1457" s="9" t="s">
        <v>672</v>
      </c>
      <c r="S1457" s="4" t="s">
        <v>22</v>
      </c>
    </row>
    <row r="1458" spans="1:19" s="10" customFormat="1" x14ac:dyDescent="0.3">
      <c r="A1458" s="4" t="str">
        <f t="shared" si="276"/>
        <v>Villavicencio_201610</v>
      </c>
      <c r="B1458" s="4" t="s">
        <v>1953</v>
      </c>
      <c r="C1458" s="4" t="s">
        <v>1954</v>
      </c>
      <c r="D1458" s="4" t="s">
        <v>1911</v>
      </c>
      <c r="E1458" s="5">
        <v>-19.05</v>
      </c>
      <c r="F1458" s="5">
        <v>-3.6549999999999998</v>
      </c>
      <c r="G1458" s="4"/>
      <c r="H1458" s="4">
        <v>4.1375000000000002</v>
      </c>
      <c r="I1458" s="4">
        <v>-73.625</v>
      </c>
      <c r="J1458" s="4">
        <v>444</v>
      </c>
      <c r="K1458" s="6">
        <v>42644</v>
      </c>
      <c r="L1458" s="6">
        <v>42674</v>
      </c>
      <c r="M1458" s="6">
        <f>K1458+14</f>
        <v>42658</v>
      </c>
      <c r="N1458" s="4">
        <f t="shared" si="280"/>
        <v>2016</v>
      </c>
      <c r="O1458" s="4">
        <f t="shared" si="278"/>
        <v>10</v>
      </c>
      <c r="P1458" s="7">
        <f t="shared" si="279"/>
        <v>30</v>
      </c>
      <c r="Q1458" s="4">
        <v>365.4</v>
      </c>
      <c r="R1458" s="9" t="s">
        <v>672</v>
      </c>
      <c r="S1458" s="4" t="s">
        <v>22</v>
      </c>
    </row>
    <row r="1459" spans="1:19" s="10" customFormat="1" x14ac:dyDescent="0.3">
      <c r="A1459" s="4" t="str">
        <f t="shared" si="276"/>
        <v>Villavicencio_201611</v>
      </c>
      <c r="B1459" s="4" t="s">
        <v>1955</v>
      </c>
      <c r="C1459" s="4" t="str">
        <f>"VILL_01_"&amp;YEAR(M1459)&amp;""&amp;MONTH(M1459)</f>
        <v>VILL_01_201611</v>
      </c>
      <c r="D1459" s="4" t="s">
        <v>1911</v>
      </c>
      <c r="E1459" s="5">
        <v>-40.022186049902757</v>
      </c>
      <c r="F1459" s="5">
        <v>-6.1961783678740403</v>
      </c>
      <c r="G1459" s="4"/>
      <c r="H1459" s="4">
        <v>4.1375000000000002</v>
      </c>
      <c r="I1459" s="4">
        <v>-73.625</v>
      </c>
      <c r="J1459" s="4">
        <v>444</v>
      </c>
      <c r="K1459" s="6">
        <v>42675</v>
      </c>
      <c r="L1459" s="6">
        <v>42705</v>
      </c>
      <c r="M1459" s="6">
        <f>K1459+14</f>
        <v>42689</v>
      </c>
      <c r="N1459" s="4">
        <f t="shared" si="280"/>
        <v>2016</v>
      </c>
      <c r="O1459" s="4">
        <f t="shared" si="278"/>
        <v>11</v>
      </c>
      <c r="P1459" s="7">
        <f t="shared" si="279"/>
        <v>30</v>
      </c>
      <c r="Q1459" s="4">
        <v>493.6</v>
      </c>
      <c r="R1459" s="9" t="s">
        <v>1956</v>
      </c>
      <c r="S1459" s="4" t="s">
        <v>844</v>
      </c>
    </row>
    <row r="1460" spans="1:19" s="10" customFormat="1" x14ac:dyDescent="0.3">
      <c r="A1460" s="4" t="str">
        <f t="shared" si="276"/>
        <v>Villavicencio_201612</v>
      </c>
      <c r="B1460" s="4" t="s">
        <v>1957</v>
      </c>
      <c r="C1460" s="4" t="str">
        <f t="shared" ref="C1460:C1516" si="281">"VILL_01_"&amp;YEAR(M1460)&amp;""&amp;MONTH(M1460)</f>
        <v>VILL_01_201612</v>
      </c>
      <c r="D1460" s="4" t="s">
        <v>1911</v>
      </c>
      <c r="E1460" s="5">
        <v>-21.267571140780017</v>
      </c>
      <c r="F1460" s="5">
        <v>-4.0784657143301501</v>
      </c>
      <c r="G1460" s="4"/>
      <c r="H1460" s="4">
        <v>4.1375000000000002</v>
      </c>
      <c r="I1460" s="4">
        <v>-73.625</v>
      </c>
      <c r="J1460" s="4">
        <v>444</v>
      </c>
      <c r="K1460" s="6">
        <v>42705</v>
      </c>
      <c r="L1460" s="6">
        <v>42737</v>
      </c>
      <c r="M1460" s="6">
        <f>K1460+14</f>
        <v>42719</v>
      </c>
      <c r="N1460" s="4">
        <f t="shared" si="280"/>
        <v>2017</v>
      </c>
      <c r="O1460" s="4">
        <f t="shared" si="278"/>
        <v>12</v>
      </c>
      <c r="P1460" s="7">
        <f t="shared" si="279"/>
        <v>32</v>
      </c>
      <c r="Q1460" s="4">
        <v>512</v>
      </c>
      <c r="R1460" s="9" t="s">
        <v>1958</v>
      </c>
      <c r="S1460" s="4" t="s">
        <v>844</v>
      </c>
    </row>
    <row r="1461" spans="1:19" s="10" customFormat="1" x14ac:dyDescent="0.3">
      <c r="A1461" s="4" t="str">
        <f t="shared" si="276"/>
        <v>Villavicencio_20171</v>
      </c>
      <c r="B1461" s="4" t="s">
        <v>1959</v>
      </c>
      <c r="C1461" s="4" t="str">
        <f t="shared" si="281"/>
        <v>VILL_01_20171</v>
      </c>
      <c r="D1461" s="4" t="s">
        <v>1911</v>
      </c>
      <c r="E1461" s="5">
        <v>-35.507720998149502</v>
      </c>
      <c r="F1461" s="5">
        <v>-5.8305365092145012</v>
      </c>
      <c r="G1461" s="4"/>
      <c r="H1461" s="4">
        <v>4.1375000000000002</v>
      </c>
      <c r="I1461" s="4">
        <v>-73.625</v>
      </c>
      <c r="J1461" s="4">
        <v>444</v>
      </c>
      <c r="K1461" s="6">
        <v>42737</v>
      </c>
      <c r="L1461" s="6">
        <v>42767</v>
      </c>
      <c r="M1461" s="6">
        <f t="shared" si="277"/>
        <v>42751</v>
      </c>
      <c r="N1461" s="4">
        <f t="shared" si="280"/>
        <v>2017</v>
      </c>
      <c r="O1461" s="4">
        <f t="shared" si="278"/>
        <v>1</v>
      </c>
      <c r="P1461" s="7">
        <f t="shared" si="279"/>
        <v>30</v>
      </c>
      <c r="Q1461" s="4">
        <v>46.3</v>
      </c>
      <c r="R1461" s="9" t="s">
        <v>1956</v>
      </c>
      <c r="S1461" s="4" t="s">
        <v>844</v>
      </c>
    </row>
    <row r="1462" spans="1:19" s="10" customFormat="1" x14ac:dyDescent="0.3">
      <c r="A1462" s="4" t="str">
        <f t="shared" si="276"/>
        <v>Villavicencio_20172</v>
      </c>
      <c r="B1462" s="4" t="s">
        <v>1960</v>
      </c>
      <c r="C1462" s="4" t="str">
        <f t="shared" si="281"/>
        <v>VILL_01_20172</v>
      </c>
      <c r="D1462" s="4" t="s">
        <v>1911</v>
      </c>
      <c r="E1462" s="5">
        <v>11.201318315138755</v>
      </c>
      <c r="F1462" s="5">
        <v>0.10738103565120127</v>
      </c>
      <c r="G1462" s="4"/>
      <c r="H1462" s="4">
        <v>4.1375000000000002</v>
      </c>
      <c r="I1462" s="4">
        <v>-73.625</v>
      </c>
      <c r="J1462" s="4">
        <v>444</v>
      </c>
      <c r="K1462" s="6">
        <v>42767</v>
      </c>
      <c r="L1462" s="6">
        <v>42795</v>
      </c>
      <c r="M1462" s="6">
        <f t="shared" si="277"/>
        <v>42781</v>
      </c>
      <c r="N1462" s="4">
        <f t="shared" si="280"/>
        <v>2017</v>
      </c>
      <c r="O1462" s="4">
        <f t="shared" si="278"/>
        <v>2</v>
      </c>
      <c r="P1462" s="7">
        <f t="shared" si="279"/>
        <v>28</v>
      </c>
      <c r="Q1462" s="4">
        <v>74.3</v>
      </c>
      <c r="R1462" s="9" t="s">
        <v>1956</v>
      </c>
      <c r="S1462" s="4" t="s">
        <v>844</v>
      </c>
    </row>
    <row r="1463" spans="1:19" s="10" customFormat="1" x14ac:dyDescent="0.3">
      <c r="A1463" s="4" t="str">
        <f t="shared" si="276"/>
        <v>Villavicencio_20173</v>
      </c>
      <c r="B1463" s="4" t="s">
        <v>1961</v>
      </c>
      <c r="C1463" s="4" t="str">
        <f t="shared" si="281"/>
        <v>VILL_01_20173</v>
      </c>
      <c r="D1463" s="4" t="s">
        <v>1911</v>
      </c>
      <c r="E1463" s="5">
        <v>-25.504056337287352</v>
      </c>
      <c r="F1463" s="5">
        <v>-4.2838625937708157</v>
      </c>
      <c r="G1463" s="4"/>
      <c r="H1463" s="4">
        <v>4.1375000000000002</v>
      </c>
      <c r="I1463" s="4">
        <v>-73.625</v>
      </c>
      <c r="J1463" s="4">
        <v>444</v>
      </c>
      <c r="K1463" s="6">
        <v>42795</v>
      </c>
      <c r="L1463" s="6">
        <v>42825</v>
      </c>
      <c r="M1463" s="6">
        <f t="shared" si="277"/>
        <v>42809</v>
      </c>
      <c r="N1463" s="4">
        <f t="shared" si="280"/>
        <v>2017</v>
      </c>
      <c r="O1463" s="4">
        <f t="shared" si="278"/>
        <v>3</v>
      </c>
      <c r="P1463" s="7">
        <f t="shared" si="279"/>
        <v>30</v>
      </c>
      <c r="Q1463" s="4">
        <v>337</v>
      </c>
      <c r="R1463" s="9" t="s">
        <v>1956</v>
      </c>
      <c r="S1463" s="4" t="s">
        <v>844</v>
      </c>
    </row>
    <row r="1464" spans="1:19" s="10" customFormat="1" x14ac:dyDescent="0.3">
      <c r="A1464" s="4" t="str">
        <f t="shared" si="276"/>
        <v>Villavicencio_20174</v>
      </c>
      <c r="B1464" s="4" t="s">
        <v>1962</v>
      </c>
      <c r="C1464" s="4" t="str">
        <f t="shared" si="281"/>
        <v>VILL_01_20174</v>
      </c>
      <c r="D1464" s="4" t="s">
        <v>1911</v>
      </c>
      <c r="E1464" s="5">
        <v>-50.752689812793164</v>
      </c>
      <c r="F1464" s="5">
        <v>-7.2081121316702665</v>
      </c>
      <c r="G1464" s="4"/>
      <c r="H1464" s="4">
        <v>4.1375000000000002</v>
      </c>
      <c r="I1464" s="4">
        <v>-73.625</v>
      </c>
      <c r="J1464" s="4">
        <v>444</v>
      </c>
      <c r="K1464" s="6">
        <v>42826</v>
      </c>
      <c r="L1464" s="6">
        <v>42857</v>
      </c>
      <c r="M1464" s="6">
        <f t="shared" si="277"/>
        <v>42840</v>
      </c>
      <c r="N1464" s="4">
        <f t="shared" si="280"/>
        <v>2017</v>
      </c>
      <c r="O1464" s="4">
        <f t="shared" si="278"/>
        <v>4</v>
      </c>
      <c r="P1464" s="7">
        <f t="shared" si="279"/>
        <v>31</v>
      </c>
      <c r="Q1464" s="4">
        <v>255.1</v>
      </c>
      <c r="R1464" s="9" t="s">
        <v>1956</v>
      </c>
      <c r="S1464" s="4" t="s">
        <v>844</v>
      </c>
    </row>
    <row r="1465" spans="1:19" s="10" customFormat="1" x14ac:dyDescent="0.3">
      <c r="A1465" s="4" t="str">
        <f t="shared" si="276"/>
        <v>Villavicencio_20175</v>
      </c>
      <c r="B1465" s="4" t="s">
        <v>1963</v>
      </c>
      <c r="C1465" s="4" t="str">
        <f t="shared" si="281"/>
        <v>VILL_01_20175</v>
      </c>
      <c r="D1465" s="4" t="s">
        <v>1911</v>
      </c>
      <c r="E1465" s="5">
        <v>-73.58133415886391</v>
      </c>
      <c r="F1465" s="5">
        <v>-9.9588367196973504</v>
      </c>
      <c r="G1465" s="4"/>
      <c r="H1465" s="4">
        <v>4.1375000000000002</v>
      </c>
      <c r="I1465" s="4">
        <v>-73.625</v>
      </c>
      <c r="J1465" s="4">
        <v>444</v>
      </c>
      <c r="K1465" s="6">
        <v>42857</v>
      </c>
      <c r="L1465" s="6">
        <v>42887</v>
      </c>
      <c r="M1465" s="6">
        <f t="shared" si="277"/>
        <v>42871</v>
      </c>
      <c r="N1465" s="4">
        <f t="shared" si="280"/>
        <v>2017</v>
      </c>
      <c r="O1465" s="4">
        <f t="shared" si="278"/>
        <v>5</v>
      </c>
      <c r="P1465" s="7">
        <f t="shared" si="279"/>
        <v>30</v>
      </c>
      <c r="Q1465" s="4">
        <v>582.9</v>
      </c>
      <c r="R1465" s="9" t="s">
        <v>1964</v>
      </c>
      <c r="S1465" s="4" t="s">
        <v>844</v>
      </c>
    </row>
    <row r="1466" spans="1:19" s="10" customFormat="1" x14ac:dyDescent="0.3">
      <c r="A1466" s="4" t="str">
        <f t="shared" si="276"/>
        <v>Villavicencio_20176</v>
      </c>
      <c r="B1466" s="4" t="s">
        <v>1965</v>
      </c>
      <c r="C1466" s="4" t="str">
        <f t="shared" si="281"/>
        <v>VILL_01_20176</v>
      </c>
      <c r="D1466" s="4" t="s">
        <v>1911</v>
      </c>
      <c r="E1466" s="5">
        <v>-17.83674617408705</v>
      </c>
      <c r="F1466" s="5">
        <v>-3.1878223491691338</v>
      </c>
      <c r="G1466" s="4"/>
      <c r="H1466" s="4">
        <v>4.1375000000000002</v>
      </c>
      <c r="I1466" s="4">
        <v>-73.625</v>
      </c>
      <c r="J1466" s="4">
        <v>444</v>
      </c>
      <c r="K1466" s="6">
        <v>42887</v>
      </c>
      <c r="L1466" s="6">
        <v>42919</v>
      </c>
      <c r="M1466" s="6">
        <f t="shared" si="277"/>
        <v>42901</v>
      </c>
      <c r="N1466" s="4">
        <f t="shared" si="280"/>
        <v>2017</v>
      </c>
      <c r="O1466" s="4">
        <f t="shared" si="278"/>
        <v>6</v>
      </c>
      <c r="P1466" s="7">
        <f t="shared" si="279"/>
        <v>32</v>
      </c>
      <c r="Q1466" s="4">
        <v>469.5</v>
      </c>
      <c r="R1466" s="9" t="s">
        <v>1964</v>
      </c>
      <c r="S1466" s="4" t="s">
        <v>844</v>
      </c>
    </row>
    <row r="1467" spans="1:19" s="10" customFormat="1" x14ac:dyDescent="0.3">
      <c r="A1467" s="4" t="str">
        <f t="shared" si="276"/>
        <v>Villavicencio_20177</v>
      </c>
      <c r="B1467" s="4" t="s">
        <v>1966</v>
      </c>
      <c r="C1467" s="4" t="str">
        <f t="shared" si="281"/>
        <v>VILL_01_20177</v>
      </c>
      <c r="D1467" s="4" t="s">
        <v>1911</v>
      </c>
      <c r="E1467" s="5">
        <v>-34.798932536072279</v>
      </c>
      <c r="F1467" s="5">
        <v>-4.9740669352017903</v>
      </c>
      <c r="G1467" s="4"/>
      <c r="H1467" s="4">
        <v>4.1375000000000002</v>
      </c>
      <c r="I1467" s="4">
        <v>-73.625</v>
      </c>
      <c r="J1467" s="4">
        <v>444</v>
      </c>
      <c r="K1467" s="6">
        <v>42919</v>
      </c>
      <c r="L1467" s="6">
        <v>42948</v>
      </c>
      <c r="M1467" s="6">
        <f t="shared" si="277"/>
        <v>42933</v>
      </c>
      <c r="N1467" s="4">
        <f t="shared" si="280"/>
        <v>2017</v>
      </c>
      <c r="O1467" s="4">
        <f t="shared" si="278"/>
        <v>7</v>
      </c>
      <c r="P1467" s="7">
        <f t="shared" si="279"/>
        <v>29</v>
      </c>
      <c r="Q1467" s="4">
        <v>328</v>
      </c>
      <c r="R1467" s="9" t="s">
        <v>1964</v>
      </c>
      <c r="S1467" s="4" t="s">
        <v>844</v>
      </c>
    </row>
    <row r="1468" spans="1:19" s="10" customFormat="1" x14ac:dyDescent="0.3">
      <c r="A1468" s="4" t="str">
        <f t="shared" si="276"/>
        <v>Villavicencio_20178</v>
      </c>
      <c r="B1468" s="4" t="s">
        <v>1967</v>
      </c>
      <c r="C1468" s="4" t="str">
        <f t="shared" si="281"/>
        <v>VILL_01_20178</v>
      </c>
      <c r="D1468" s="4" t="s">
        <v>1911</v>
      </c>
      <c r="E1468" s="5">
        <v>-60.193776195181499</v>
      </c>
      <c r="F1468" s="5">
        <v>-7.2305995486434771</v>
      </c>
      <c r="G1468" s="4"/>
      <c r="H1468" s="4">
        <v>4.1375000000000002</v>
      </c>
      <c r="I1468" s="4">
        <v>-73.625</v>
      </c>
      <c r="J1468" s="4">
        <v>444</v>
      </c>
      <c r="K1468" s="6">
        <v>42948</v>
      </c>
      <c r="L1468" s="6">
        <v>42982</v>
      </c>
      <c r="M1468" s="6">
        <f t="shared" si="277"/>
        <v>42962</v>
      </c>
      <c r="N1468" s="4">
        <f t="shared" si="280"/>
        <v>2017</v>
      </c>
      <c r="O1468" s="4">
        <f t="shared" si="278"/>
        <v>8</v>
      </c>
      <c r="P1468" s="7">
        <f t="shared" si="279"/>
        <v>34</v>
      </c>
      <c r="Q1468" s="4">
        <v>284.2</v>
      </c>
      <c r="R1468" s="9" t="s">
        <v>1968</v>
      </c>
      <c r="S1468" s="4" t="s">
        <v>844</v>
      </c>
    </row>
    <row r="1469" spans="1:19" s="10" customFormat="1" x14ac:dyDescent="0.3">
      <c r="A1469" s="4" t="str">
        <f t="shared" si="276"/>
        <v>Villavicencio_20179</v>
      </c>
      <c r="B1469" s="4" t="s">
        <v>1969</v>
      </c>
      <c r="C1469" s="4" t="str">
        <f t="shared" si="281"/>
        <v>VILL_01_20179</v>
      </c>
      <c r="D1469" s="4" t="s">
        <v>1911</v>
      </c>
      <c r="E1469" s="5">
        <v>-18.352392788688274</v>
      </c>
      <c r="F1469" s="5">
        <v>-2.1971365384184005</v>
      </c>
      <c r="G1469" s="4"/>
      <c r="H1469" s="4">
        <v>4.1375000000000002</v>
      </c>
      <c r="I1469" s="4">
        <v>-73.625</v>
      </c>
      <c r="J1469" s="4">
        <v>444</v>
      </c>
      <c r="K1469" s="6">
        <v>42982</v>
      </c>
      <c r="L1469" s="6">
        <v>43010</v>
      </c>
      <c r="M1469" s="6">
        <f t="shared" si="277"/>
        <v>42996</v>
      </c>
      <c r="N1469" s="4">
        <f t="shared" si="280"/>
        <v>2017</v>
      </c>
      <c r="O1469" s="4">
        <f t="shared" si="278"/>
        <v>9</v>
      </c>
      <c r="P1469" s="7">
        <f t="shared" si="279"/>
        <v>28</v>
      </c>
      <c r="Q1469" s="4">
        <v>223.1</v>
      </c>
      <c r="R1469" s="9" t="s">
        <v>1956</v>
      </c>
      <c r="S1469" s="4" t="s">
        <v>844</v>
      </c>
    </row>
    <row r="1470" spans="1:19" s="10" customFormat="1" x14ac:dyDescent="0.3">
      <c r="A1470" s="4" t="str">
        <f t="shared" ref="A1470:A1501" si="282">D1470&amp;"_"&amp;YEAR(M1470)&amp;MONTH(M1470)</f>
        <v>Villavicencio_201710</v>
      </c>
      <c r="B1470" s="4" t="s">
        <v>1970</v>
      </c>
      <c r="C1470" s="4" t="str">
        <f t="shared" si="281"/>
        <v>VILL_01_201710</v>
      </c>
      <c r="D1470" s="4" t="s">
        <v>1911</v>
      </c>
      <c r="E1470" s="5">
        <v>-35.807963309334959</v>
      </c>
      <c r="F1470" s="5">
        <v>-3.7438104538620336</v>
      </c>
      <c r="G1470" s="4"/>
      <c r="H1470" s="4">
        <v>4.1375000000000002</v>
      </c>
      <c r="I1470" s="4">
        <v>-73.625</v>
      </c>
      <c r="J1470" s="4">
        <v>444</v>
      </c>
      <c r="K1470" s="6">
        <v>43010</v>
      </c>
      <c r="L1470" s="6">
        <v>43040</v>
      </c>
      <c r="M1470" s="6">
        <f>K1470+14</f>
        <v>43024</v>
      </c>
      <c r="N1470" s="4">
        <f t="shared" si="280"/>
        <v>2017</v>
      </c>
      <c r="O1470" s="4">
        <f t="shared" si="278"/>
        <v>10</v>
      </c>
      <c r="P1470" s="7">
        <f t="shared" si="279"/>
        <v>30</v>
      </c>
      <c r="Q1470" s="4">
        <v>349.1</v>
      </c>
      <c r="R1470" s="9" t="s">
        <v>1956</v>
      </c>
      <c r="S1470" s="4" t="s">
        <v>844</v>
      </c>
    </row>
    <row r="1471" spans="1:19" s="10" customFormat="1" x14ac:dyDescent="0.3">
      <c r="A1471" s="4" t="str">
        <f t="shared" si="282"/>
        <v>Villavicencio_201711</v>
      </c>
      <c r="B1471" s="4" t="s">
        <v>1971</v>
      </c>
      <c r="C1471" s="4" t="str">
        <f t="shared" si="281"/>
        <v>VILL_01_201711</v>
      </c>
      <c r="D1471" s="4" t="s">
        <v>1911</v>
      </c>
      <c r="E1471" s="5">
        <v>-27.4</v>
      </c>
      <c r="F1471" s="5">
        <v>-4.24</v>
      </c>
      <c r="G1471" s="4"/>
      <c r="H1471" s="4">
        <v>4.1375000000000002</v>
      </c>
      <c r="I1471" s="4">
        <v>-73.625</v>
      </c>
      <c r="J1471" s="4">
        <v>444</v>
      </c>
      <c r="K1471" s="6">
        <v>43040</v>
      </c>
      <c r="L1471" s="6">
        <v>43069</v>
      </c>
      <c r="M1471" s="6">
        <f>K1471+14</f>
        <v>43054</v>
      </c>
      <c r="N1471" s="4">
        <f t="shared" si="280"/>
        <v>2017</v>
      </c>
      <c r="O1471" s="4">
        <f t="shared" si="278"/>
        <v>11</v>
      </c>
      <c r="P1471" s="7">
        <f t="shared" si="279"/>
        <v>29</v>
      </c>
      <c r="Q1471" s="4">
        <v>77.5</v>
      </c>
      <c r="R1471" s="9" t="s">
        <v>1856</v>
      </c>
      <c r="S1471" s="4" t="s">
        <v>844</v>
      </c>
    </row>
    <row r="1472" spans="1:19" s="10" customFormat="1" x14ac:dyDescent="0.3">
      <c r="A1472" s="4" t="str">
        <f t="shared" si="282"/>
        <v>Villavicencio_201712</v>
      </c>
      <c r="B1472" s="4" t="s">
        <v>1972</v>
      </c>
      <c r="C1472" s="4" t="str">
        <f t="shared" si="281"/>
        <v>VILL_01_201712</v>
      </c>
      <c r="D1472" s="4" t="s">
        <v>1911</v>
      </c>
      <c r="E1472" s="5">
        <v>-1.2</v>
      </c>
      <c r="F1472" s="5">
        <v>-2.2599999999999998</v>
      </c>
      <c r="G1472" s="4"/>
      <c r="H1472" s="4">
        <v>4.1375000000000002</v>
      </c>
      <c r="I1472" s="4">
        <v>-73.625</v>
      </c>
      <c r="J1472" s="4">
        <v>444</v>
      </c>
      <c r="K1472" s="6">
        <v>43070</v>
      </c>
      <c r="L1472" s="6">
        <v>43103</v>
      </c>
      <c r="M1472" s="6">
        <f>K1472+14</f>
        <v>43084</v>
      </c>
      <c r="N1472" s="4">
        <f t="shared" si="280"/>
        <v>2018</v>
      </c>
      <c r="O1472" s="4">
        <f t="shared" si="278"/>
        <v>12</v>
      </c>
      <c r="P1472" s="7">
        <f t="shared" si="279"/>
        <v>33</v>
      </c>
      <c r="Q1472" s="4">
        <v>54</v>
      </c>
      <c r="R1472" s="9"/>
      <c r="S1472" s="4" t="s">
        <v>844</v>
      </c>
    </row>
    <row r="1473" spans="1:19" s="10" customFormat="1" x14ac:dyDescent="0.3">
      <c r="A1473" s="4" t="str">
        <f t="shared" si="282"/>
        <v>Villavicencio_20181</v>
      </c>
      <c r="B1473" s="4" t="s">
        <v>1973</v>
      </c>
      <c r="C1473" s="4" t="str">
        <f t="shared" si="281"/>
        <v>VILL_01_20181</v>
      </c>
      <c r="D1473" s="4" t="s">
        <v>1911</v>
      </c>
      <c r="E1473" s="5">
        <v>-7.7</v>
      </c>
      <c r="F1473" s="5">
        <v>-2.04</v>
      </c>
      <c r="G1473" s="4"/>
      <c r="H1473" s="4">
        <v>4.1375000000000002</v>
      </c>
      <c r="I1473" s="4">
        <v>-73.625</v>
      </c>
      <c r="J1473" s="4">
        <v>444</v>
      </c>
      <c r="K1473" s="6">
        <v>43104</v>
      </c>
      <c r="L1473" s="6">
        <v>43131</v>
      </c>
      <c r="M1473" s="6">
        <f t="shared" si="277"/>
        <v>43118</v>
      </c>
      <c r="N1473" s="4">
        <f t="shared" si="280"/>
        <v>2018</v>
      </c>
      <c r="O1473" s="4">
        <f t="shared" si="278"/>
        <v>1</v>
      </c>
      <c r="P1473" s="7">
        <f t="shared" si="279"/>
        <v>27</v>
      </c>
      <c r="Q1473" s="4">
        <v>96</v>
      </c>
      <c r="R1473" s="9"/>
      <c r="S1473" s="4" t="s">
        <v>844</v>
      </c>
    </row>
    <row r="1474" spans="1:19" s="10" customFormat="1" x14ac:dyDescent="0.3">
      <c r="A1474" s="4" t="str">
        <f t="shared" si="282"/>
        <v>Villavicencio_20182</v>
      </c>
      <c r="B1474" s="4" t="s">
        <v>1974</v>
      </c>
      <c r="C1474" s="4" t="str">
        <f t="shared" si="281"/>
        <v>VILL_01_20182</v>
      </c>
      <c r="D1474" s="4" t="s">
        <v>1911</v>
      </c>
      <c r="E1474" s="5">
        <v>14.1</v>
      </c>
      <c r="F1474" s="5">
        <v>2.17</v>
      </c>
      <c r="G1474" s="4"/>
      <c r="H1474" s="4">
        <v>4.1375000000000002</v>
      </c>
      <c r="I1474" s="4">
        <v>-73.625</v>
      </c>
      <c r="J1474" s="4">
        <v>444</v>
      </c>
      <c r="K1474" s="6">
        <v>43132</v>
      </c>
      <c r="L1474" s="6">
        <v>43159</v>
      </c>
      <c r="M1474" s="6">
        <f t="shared" si="277"/>
        <v>43146</v>
      </c>
      <c r="N1474" s="4">
        <f t="shared" si="280"/>
        <v>2018</v>
      </c>
      <c r="O1474" s="4">
        <f t="shared" si="278"/>
        <v>2</v>
      </c>
      <c r="P1474" s="7">
        <f t="shared" si="279"/>
        <v>27</v>
      </c>
      <c r="Q1474" s="4">
        <v>1.9</v>
      </c>
      <c r="R1474" s="9"/>
      <c r="S1474" s="4" t="s">
        <v>844</v>
      </c>
    </row>
    <row r="1475" spans="1:19" s="10" customFormat="1" x14ac:dyDescent="0.3">
      <c r="A1475" s="4" t="str">
        <f t="shared" si="282"/>
        <v>Villavicencio_20183</v>
      </c>
      <c r="B1475" s="4" t="s">
        <v>1975</v>
      </c>
      <c r="C1475" s="4" t="str">
        <f t="shared" si="281"/>
        <v>VILL_01_20183</v>
      </c>
      <c r="D1475" s="4" t="s">
        <v>1911</v>
      </c>
      <c r="E1475" s="5">
        <v>-6.6</v>
      </c>
      <c r="F1475" s="5">
        <v>-2.12</v>
      </c>
      <c r="G1475" s="4"/>
      <c r="H1475" s="4">
        <v>4.1375000000000002</v>
      </c>
      <c r="I1475" s="4">
        <v>-73.625</v>
      </c>
      <c r="J1475" s="4">
        <v>444</v>
      </c>
      <c r="K1475" s="6">
        <v>43160</v>
      </c>
      <c r="L1475" s="6">
        <v>43190</v>
      </c>
      <c r="M1475" s="6">
        <f t="shared" si="277"/>
        <v>43174</v>
      </c>
      <c r="N1475" s="4">
        <f t="shared" si="280"/>
        <v>2018</v>
      </c>
      <c r="O1475" s="4">
        <f t="shared" si="278"/>
        <v>3</v>
      </c>
      <c r="P1475" s="7">
        <f t="shared" si="279"/>
        <v>30</v>
      </c>
      <c r="Q1475" s="4">
        <v>178</v>
      </c>
      <c r="R1475" s="9"/>
      <c r="S1475" s="4" t="s">
        <v>844</v>
      </c>
    </row>
    <row r="1476" spans="1:19" s="10" customFormat="1" ht="18.75" customHeight="1" x14ac:dyDescent="0.3">
      <c r="A1476" s="4" t="str">
        <f t="shared" si="282"/>
        <v>Villavicencio_20184</v>
      </c>
      <c r="B1476" s="4" t="s">
        <v>1976</v>
      </c>
      <c r="C1476" s="4" t="str">
        <f t="shared" si="281"/>
        <v>VILL_01_20184</v>
      </c>
      <c r="D1476" s="4" t="s">
        <v>1911</v>
      </c>
      <c r="E1476" s="5">
        <v>-41.1</v>
      </c>
      <c r="F1476" s="5">
        <v>-6.31</v>
      </c>
      <c r="G1476" s="4"/>
      <c r="H1476" s="4">
        <v>4.1375000000000002</v>
      </c>
      <c r="I1476" s="4">
        <v>-73.625</v>
      </c>
      <c r="J1476" s="4">
        <v>444</v>
      </c>
      <c r="K1476" s="6">
        <v>43191</v>
      </c>
      <c r="L1476" s="6">
        <v>43221</v>
      </c>
      <c r="M1476" s="6">
        <f t="shared" si="277"/>
        <v>43205</v>
      </c>
      <c r="N1476" s="4">
        <f t="shared" si="280"/>
        <v>2018</v>
      </c>
      <c r="O1476" s="4">
        <f t="shared" si="278"/>
        <v>4</v>
      </c>
      <c r="P1476" s="7">
        <f t="shared" si="279"/>
        <v>30</v>
      </c>
      <c r="Q1476" s="12">
        <v>530</v>
      </c>
      <c r="R1476" s="9" t="s">
        <v>1977</v>
      </c>
      <c r="S1476" s="4" t="s">
        <v>844</v>
      </c>
    </row>
    <row r="1477" spans="1:19" s="10" customFormat="1" x14ac:dyDescent="0.3">
      <c r="A1477" s="4" t="str">
        <f t="shared" si="282"/>
        <v>Villavicencio_20185</v>
      </c>
      <c r="B1477" s="4" t="s">
        <v>1978</v>
      </c>
      <c r="C1477" s="4" t="str">
        <f t="shared" si="281"/>
        <v>VILL_01_20185</v>
      </c>
      <c r="D1477" s="4" t="s">
        <v>1911</v>
      </c>
      <c r="E1477" s="5">
        <v>-60.1</v>
      </c>
      <c r="F1477" s="5">
        <v>-8.41</v>
      </c>
      <c r="G1477" s="4"/>
      <c r="H1477" s="4">
        <v>4.1375000000000002</v>
      </c>
      <c r="I1477" s="4">
        <v>-73.625</v>
      </c>
      <c r="J1477" s="4">
        <v>444</v>
      </c>
      <c r="K1477" s="6">
        <v>43222</v>
      </c>
      <c r="L1477" s="6">
        <v>43252</v>
      </c>
      <c r="M1477" s="6">
        <f t="shared" si="277"/>
        <v>43236</v>
      </c>
      <c r="N1477" s="4">
        <f t="shared" si="280"/>
        <v>2018</v>
      </c>
      <c r="O1477" s="4">
        <f t="shared" si="278"/>
        <v>5</v>
      </c>
      <c r="P1477" s="7">
        <f t="shared" si="279"/>
        <v>30</v>
      </c>
      <c r="Q1477" s="12">
        <v>601</v>
      </c>
      <c r="R1477" s="9" t="s">
        <v>1977</v>
      </c>
      <c r="S1477" s="4" t="s">
        <v>844</v>
      </c>
    </row>
    <row r="1478" spans="1:19" s="10" customFormat="1" ht="14.4" customHeight="1" x14ac:dyDescent="0.3">
      <c r="A1478" s="4" t="str">
        <f t="shared" si="282"/>
        <v>Villavicencio_202012</v>
      </c>
      <c r="B1478" s="4" t="s">
        <v>1979</v>
      </c>
      <c r="C1478" s="4" t="str">
        <f t="shared" si="281"/>
        <v>VILL_01_202012</v>
      </c>
      <c r="D1478" s="4" t="s">
        <v>1911</v>
      </c>
      <c r="E1478" s="5">
        <v>-10.7</v>
      </c>
      <c r="F1478" s="5">
        <v>-1.45</v>
      </c>
      <c r="G1478" s="4"/>
      <c r="H1478" s="4">
        <v>4.1375000000000002</v>
      </c>
      <c r="I1478" s="4">
        <v>-73.625</v>
      </c>
      <c r="J1478" s="4">
        <v>444</v>
      </c>
      <c r="K1478" s="6">
        <v>44166</v>
      </c>
      <c r="L1478" s="6">
        <v>44196</v>
      </c>
      <c r="M1478" s="6">
        <f t="shared" si="277"/>
        <v>44180</v>
      </c>
      <c r="N1478" s="4">
        <f t="shared" si="280"/>
        <v>2020</v>
      </c>
      <c r="O1478" s="4">
        <f t="shared" si="278"/>
        <v>12</v>
      </c>
      <c r="P1478" s="7">
        <f t="shared" si="279"/>
        <v>30</v>
      </c>
      <c r="Q1478" s="12">
        <v>256.3</v>
      </c>
      <c r="R1478" s="41" t="s">
        <v>1980</v>
      </c>
      <c r="S1478" s="4" t="s">
        <v>844</v>
      </c>
    </row>
    <row r="1479" spans="1:19" s="10" customFormat="1" x14ac:dyDescent="0.3">
      <c r="A1479" s="4" t="str">
        <f t="shared" si="282"/>
        <v>Villavicencio_20211</v>
      </c>
      <c r="B1479" s="4" t="s">
        <v>1981</v>
      </c>
      <c r="C1479" s="4" t="str">
        <f t="shared" si="281"/>
        <v>VILL_01_20211</v>
      </c>
      <c r="D1479" s="4" t="s">
        <v>1911</v>
      </c>
      <c r="E1479" s="5">
        <v>-5.3</v>
      </c>
      <c r="F1479" s="5">
        <v>-1.69</v>
      </c>
      <c r="G1479" s="4"/>
      <c r="H1479" s="4">
        <v>4.1375000000000002</v>
      </c>
      <c r="I1479" s="4">
        <v>-73.625</v>
      </c>
      <c r="J1479" s="4">
        <v>444</v>
      </c>
      <c r="K1479" s="6">
        <v>44197</v>
      </c>
      <c r="L1479" s="6">
        <v>44227</v>
      </c>
      <c r="M1479" s="6">
        <f t="shared" si="277"/>
        <v>44211</v>
      </c>
      <c r="N1479" s="4">
        <f t="shared" si="280"/>
        <v>2021</v>
      </c>
      <c r="O1479" s="4">
        <f t="shared" si="278"/>
        <v>1</v>
      </c>
      <c r="P1479" s="7">
        <f t="shared" si="279"/>
        <v>30</v>
      </c>
      <c r="Q1479" s="4" t="s">
        <v>1982</v>
      </c>
      <c r="R1479" s="9"/>
      <c r="S1479" s="4" t="s">
        <v>844</v>
      </c>
    </row>
    <row r="1480" spans="1:19" s="10" customFormat="1" x14ac:dyDescent="0.3">
      <c r="A1480" s="4" t="str">
        <f t="shared" si="282"/>
        <v>Villavicencio_20212</v>
      </c>
      <c r="B1480" s="4" t="s">
        <v>1983</v>
      </c>
      <c r="C1480" s="4" t="str">
        <f t="shared" si="281"/>
        <v>VILL_01_20212</v>
      </c>
      <c r="D1480" s="4" t="s">
        <v>1911</v>
      </c>
      <c r="E1480" s="5">
        <v>22</v>
      </c>
      <c r="F1480" s="5">
        <v>3.7</v>
      </c>
      <c r="G1480" s="4"/>
      <c r="H1480" s="4">
        <v>4.1375000000000002</v>
      </c>
      <c r="I1480" s="4">
        <v>-73.625</v>
      </c>
      <c r="J1480" s="4">
        <v>444</v>
      </c>
      <c r="K1480" s="6">
        <v>44228</v>
      </c>
      <c r="L1480" s="6">
        <v>44255</v>
      </c>
      <c r="M1480" s="6">
        <f t="shared" si="277"/>
        <v>44242</v>
      </c>
      <c r="N1480" s="4">
        <f t="shared" si="280"/>
        <v>2021</v>
      </c>
      <c r="O1480" s="4">
        <f t="shared" si="278"/>
        <v>2</v>
      </c>
      <c r="P1480" s="7">
        <f t="shared" si="279"/>
        <v>27</v>
      </c>
      <c r="Q1480" s="4">
        <v>14</v>
      </c>
      <c r="R1480" s="9"/>
      <c r="S1480" s="4" t="s">
        <v>844</v>
      </c>
    </row>
    <row r="1481" spans="1:19" s="10" customFormat="1" x14ac:dyDescent="0.3">
      <c r="A1481" s="4" t="str">
        <f t="shared" si="282"/>
        <v>Villavicencio_20213</v>
      </c>
      <c r="B1481" s="4" t="s">
        <v>1984</v>
      </c>
      <c r="C1481" s="4" t="str">
        <f t="shared" si="281"/>
        <v>VILL_01_20213</v>
      </c>
      <c r="D1481" s="4" t="s">
        <v>1911</v>
      </c>
      <c r="E1481" s="5">
        <v>-11.5</v>
      </c>
      <c r="F1481" s="5">
        <v>-2.73</v>
      </c>
      <c r="G1481" s="4"/>
      <c r="H1481" s="4">
        <v>4.1375000000000002</v>
      </c>
      <c r="I1481" s="4">
        <v>-73.625</v>
      </c>
      <c r="J1481" s="4">
        <v>444</v>
      </c>
      <c r="K1481" s="6">
        <v>44256</v>
      </c>
      <c r="L1481" s="6">
        <v>44286</v>
      </c>
      <c r="M1481" s="6">
        <f t="shared" si="277"/>
        <v>44270</v>
      </c>
      <c r="N1481" s="4">
        <f t="shared" si="280"/>
        <v>2021</v>
      </c>
      <c r="O1481" s="4">
        <f t="shared" si="278"/>
        <v>3</v>
      </c>
      <c r="P1481" s="7">
        <f t="shared" si="279"/>
        <v>30</v>
      </c>
      <c r="Q1481" s="4">
        <v>119</v>
      </c>
      <c r="R1481" s="9"/>
      <c r="S1481" s="4" t="s">
        <v>844</v>
      </c>
    </row>
    <row r="1482" spans="1:19" s="10" customFormat="1" x14ac:dyDescent="0.3">
      <c r="A1482" s="4" t="str">
        <f t="shared" si="282"/>
        <v>Villavicencio_20214</v>
      </c>
      <c r="B1482" s="4" t="s">
        <v>1985</v>
      </c>
      <c r="C1482" s="4" t="str">
        <f t="shared" si="281"/>
        <v>VILL_01_20214</v>
      </c>
      <c r="D1482" s="4" t="s">
        <v>1911</v>
      </c>
      <c r="E1482" s="5">
        <v>-69.400000000000006</v>
      </c>
      <c r="F1482" s="5">
        <v>-9.9</v>
      </c>
      <c r="G1482" s="4"/>
      <c r="H1482" s="4">
        <v>4.1375000000000002</v>
      </c>
      <c r="I1482" s="4">
        <v>-73.625</v>
      </c>
      <c r="J1482" s="4">
        <v>444</v>
      </c>
      <c r="K1482" s="6">
        <v>44287</v>
      </c>
      <c r="L1482" s="6">
        <v>44316</v>
      </c>
      <c r="M1482" s="6">
        <f t="shared" si="277"/>
        <v>44301</v>
      </c>
      <c r="N1482" s="4">
        <f t="shared" si="280"/>
        <v>2021</v>
      </c>
      <c r="O1482" s="4">
        <f t="shared" si="278"/>
        <v>4</v>
      </c>
      <c r="P1482" s="7">
        <f t="shared" si="279"/>
        <v>29</v>
      </c>
      <c r="Q1482" s="4">
        <v>576</v>
      </c>
      <c r="R1482" s="9"/>
      <c r="S1482" s="4" t="s">
        <v>844</v>
      </c>
    </row>
    <row r="1483" spans="1:19" s="10" customFormat="1" x14ac:dyDescent="0.3">
      <c r="A1483" s="4" t="str">
        <f t="shared" si="282"/>
        <v>Villavicencio_20215</v>
      </c>
      <c r="B1483" s="4" t="s">
        <v>1986</v>
      </c>
      <c r="C1483" s="4" t="str">
        <f t="shared" si="281"/>
        <v>VILL_01_20215</v>
      </c>
      <c r="D1483" s="4" t="s">
        <v>1911</v>
      </c>
      <c r="E1483" s="5">
        <v>-105.4</v>
      </c>
      <c r="F1483" s="5">
        <v>-14.86</v>
      </c>
      <c r="G1483" s="4"/>
      <c r="H1483" s="4">
        <v>4.1375000000000002</v>
      </c>
      <c r="I1483" s="4">
        <v>-73.625</v>
      </c>
      <c r="J1483" s="4">
        <v>444</v>
      </c>
      <c r="K1483" s="6">
        <v>44318</v>
      </c>
      <c r="L1483" s="6">
        <v>44348</v>
      </c>
      <c r="M1483" s="6">
        <f t="shared" si="277"/>
        <v>44332</v>
      </c>
      <c r="N1483" s="4">
        <f t="shared" si="280"/>
        <v>2021</v>
      </c>
      <c r="O1483" s="4">
        <f t="shared" si="278"/>
        <v>5</v>
      </c>
      <c r="P1483" s="7">
        <f t="shared" si="279"/>
        <v>30</v>
      </c>
      <c r="Q1483" s="4">
        <v>819</v>
      </c>
      <c r="R1483" s="9"/>
      <c r="S1483" s="4" t="s">
        <v>844</v>
      </c>
    </row>
    <row r="1484" spans="1:19" s="10" customFormat="1" x14ac:dyDescent="0.3">
      <c r="A1484" s="4" t="str">
        <f t="shared" si="282"/>
        <v>Villavicencio_20216</v>
      </c>
      <c r="B1484" s="4" t="s">
        <v>1987</v>
      </c>
      <c r="C1484" s="4" t="str">
        <f t="shared" si="281"/>
        <v>VILL_01_20216</v>
      </c>
      <c r="D1484" s="4" t="s">
        <v>1911</v>
      </c>
      <c r="E1484" s="5">
        <v>-66.3</v>
      </c>
      <c r="F1484" s="5">
        <v>-9.76</v>
      </c>
      <c r="G1484" s="4"/>
      <c r="H1484" s="4">
        <v>4.1375000000000002</v>
      </c>
      <c r="I1484" s="4">
        <v>-73.625</v>
      </c>
      <c r="J1484" s="4">
        <v>444</v>
      </c>
      <c r="K1484" s="6">
        <v>44348</v>
      </c>
      <c r="L1484" s="6">
        <v>44380</v>
      </c>
      <c r="M1484" s="6">
        <f t="shared" si="277"/>
        <v>44362</v>
      </c>
      <c r="N1484" s="4">
        <f t="shared" si="280"/>
        <v>2021</v>
      </c>
      <c r="O1484" s="4">
        <f t="shared" si="278"/>
        <v>6</v>
      </c>
      <c r="P1484" s="7">
        <f t="shared" si="279"/>
        <v>32</v>
      </c>
      <c r="Q1484" s="4">
        <v>619</v>
      </c>
      <c r="R1484" s="9"/>
      <c r="S1484" s="4" t="s">
        <v>844</v>
      </c>
    </row>
    <row r="1485" spans="1:19" s="10" customFormat="1" x14ac:dyDescent="0.3">
      <c r="A1485" s="4" t="str">
        <f t="shared" si="282"/>
        <v>Villavicencio_20217</v>
      </c>
      <c r="B1485" s="4" t="s">
        <v>1988</v>
      </c>
      <c r="C1485" s="4" t="str">
        <f t="shared" si="281"/>
        <v>VILL_01_20217</v>
      </c>
      <c r="D1485" s="4" t="s">
        <v>1911</v>
      </c>
      <c r="E1485" s="5">
        <v>-50.2</v>
      </c>
      <c r="F1485" s="5">
        <v>-7.96</v>
      </c>
      <c r="G1485" s="4"/>
      <c r="H1485" s="4">
        <v>4.1375000000000002</v>
      </c>
      <c r="I1485" s="4">
        <v>-73.625</v>
      </c>
      <c r="J1485" s="4">
        <v>444</v>
      </c>
      <c r="K1485" s="6">
        <v>44380</v>
      </c>
      <c r="L1485" s="6">
        <v>44409</v>
      </c>
      <c r="M1485" s="6">
        <f t="shared" si="277"/>
        <v>44394</v>
      </c>
      <c r="N1485" s="4">
        <f t="shared" si="280"/>
        <v>2021</v>
      </c>
      <c r="O1485" s="4">
        <f t="shared" si="278"/>
        <v>7</v>
      </c>
      <c r="P1485" s="7">
        <f t="shared" si="279"/>
        <v>29</v>
      </c>
      <c r="Q1485" s="4">
        <v>406</v>
      </c>
      <c r="R1485" s="9"/>
      <c r="S1485" s="4" t="s">
        <v>844</v>
      </c>
    </row>
    <row r="1486" spans="1:19" s="10" customFormat="1" x14ac:dyDescent="0.3">
      <c r="A1486" s="4" t="str">
        <f t="shared" si="282"/>
        <v>Villavicencio_20218</v>
      </c>
      <c r="B1486" s="4" t="s">
        <v>1989</v>
      </c>
      <c r="C1486" s="4" t="str">
        <f t="shared" si="281"/>
        <v>VILL_01_20218</v>
      </c>
      <c r="D1486" s="4" t="s">
        <v>1911</v>
      </c>
      <c r="E1486" s="5">
        <v>-29.8</v>
      </c>
      <c r="F1486" s="5">
        <v>-4.37</v>
      </c>
      <c r="G1486" s="4"/>
      <c r="H1486" s="4">
        <v>4.1375000000000002</v>
      </c>
      <c r="I1486" s="4">
        <v>-73.625</v>
      </c>
      <c r="J1486" s="4">
        <v>444</v>
      </c>
      <c r="K1486" s="6">
        <v>44409</v>
      </c>
      <c r="L1486" s="6">
        <v>44443</v>
      </c>
      <c r="M1486" s="6">
        <f t="shared" si="277"/>
        <v>44423</v>
      </c>
      <c r="N1486" s="4">
        <f t="shared" si="280"/>
        <v>2021</v>
      </c>
      <c r="O1486" s="4">
        <f t="shared" si="278"/>
        <v>8</v>
      </c>
      <c r="P1486" s="7">
        <f t="shared" si="279"/>
        <v>34</v>
      </c>
      <c r="Q1486" s="4">
        <v>560</v>
      </c>
      <c r="R1486" s="9"/>
      <c r="S1486" s="4" t="s">
        <v>844</v>
      </c>
    </row>
    <row r="1487" spans="1:19" s="10" customFormat="1" x14ac:dyDescent="0.3">
      <c r="A1487" s="4" t="str">
        <f t="shared" si="282"/>
        <v>Villavicencio_20219</v>
      </c>
      <c r="B1487" s="4" t="s">
        <v>1990</v>
      </c>
      <c r="C1487" s="4" t="str">
        <f t="shared" si="281"/>
        <v>VILL_01_20219</v>
      </c>
      <c r="D1487" s="4" t="s">
        <v>1911</v>
      </c>
      <c r="E1487" s="5">
        <v>-32.4</v>
      </c>
      <c r="F1487" s="5">
        <v>-5.7</v>
      </c>
      <c r="G1487" s="4"/>
      <c r="H1487" s="4">
        <v>4.1375000000000002</v>
      </c>
      <c r="I1487" s="4">
        <v>-73.625</v>
      </c>
      <c r="J1487" s="4">
        <v>444</v>
      </c>
      <c r="K1487" s="6">
        <v>44443</v>
      </c>
      <c r="L1487" s="6">
        <v>44471</v>
      </c>
      <c r="M1487" s="6">
        <f t="shared" si="277"/>
        <v>44457</v>
      </c>
      <c r="N1487" s="4">
        <f t="shared" si="280"/>
        <v>2021</v>
      </c>
      <c r="O1487" s="4">
        <f t="shared" si="278"/>
        <v>9</v>
      </c>
      <c r="P1487" s="7">
        <f t="shared" si="279"/>
        <v>28</v>
      </c>
      <c r="Q1487" s="4">
        <v>185</v>
      </c>
      <c r="R1487" s="9"/>
      <c r="S1487" s="4" t="s">
        <v>844</v>
      </c>
    </row>
    <row r="1488" spans="1:19" s="10" customFormat="1" x14ac:dyDescent="0.3">
      <c r="A1488" s="4" t="str">
        <f t="shared" si="282"/>
        <v>Villavicencio_202110</v>
      </c>
      <c r="B1488" s="4" t="s">
        <v>1991</v>
      </c>
      <c r="C1488" s="4" t="str">
        <f t="shared" si="281"/>
        <v>VILL_01_202110</v>
      </c>
      <c r="D1488" s="4" t="s">
        <v>1911</v>
      </c>
      <c r="E1488" s="5">
        <v>-58.7</v>
      </c>
      <c r="F1488" s="5">
        <v>-8.5</v>
      </c>
      <c r="G1488" s="4"/>
      <c r="H1488" s="4">
        <v>4.1375000000000002</v>
      </c>
      <c r="I1488" s="4">
        <v>-73.625</v>
      </c>
      <c r="J1488" s="4">
        <v>444</v>
      </c>
      <c r="K1488" s="6">
        <v>44471</v>
      </c>
      <c r="L1488" s="6">
        <v>44501</v>
      </c>
      <c r="M1488" s="6">
        <f t="shared" si="277"/>
        <v>44485</v>
      </c>
      <c r="N1488" s="4">
        <f t="shared" si="280"/>
        <v>2021</v>
      </c>
      <c r="O1488" s="4">
        <f t="shared" si="278"/>
        <v>10</v>
      </c>
      <c r="P1488" s="7">
        <f t="shared" si="279"/>
        <v>30</v>
      </c>
      <c r="Q1488" s="4">
        <v>135</v>
      </c>
      <c r="R1488" s="9"/>
      <c r="S1488" s="4" t="s">
        <v>844</v>
      </c>
    </row>
    <row r="1489" spans="1:19" s="10" customFormat="1" x14ac:dyDescent="0.3">
      <c r="A1489" s="4" t="str">
        <f t="shared" si="282"/>
        <v>Villavicencio_202111</v>
      </c>
      <c r="B1489" s="4" t="s">
        <v>1992</v>
      </c>
      <c r="C1489" s="4" t="str">
        <f t="shared" si="281"/>
        <v>VILL_01_202111</v>
      </c>
      <c r="D1489" s="4" t="s">
        <v>1911</v>
      </c>
      <c r="E1489" s="5">
        <v>-28.6</v>
      </c>
      <c r="F1489" s="5">
        <v>-4.99</v>
      </c>
      <c r="G1489" s="4"/>
      <c r="H1489" s="4">
        <v>4.1375000000000002</v>
      </c>
      <c r="I1489" s="4">
        <v>-73.625</v>
      </c>
      <c r="J1489" s="4">
        <v>444</v>
      </c>
      <c r="K1489" s="6">
        <v>44501</v>
      </c>
      <c r="L1489" s="6">
        <v>44530</v>
      </c>
      <c r="M1489" s="6">
        <f t="shared" si="277"/>
        <v>44515</v>
      </c>
      <c r="N1489" s="4">
        <f t="shared" si="280"/>
        <v>2021</v>
      </c>
      <c r="O1489" s="4">
        <f t="shared" si="278"/>
        <v>11</v>
      </c>
      <c r="P1489" s="7">
        <f t="shared" si="279"/>
        <v>29</v>
      </c>
      <c r="Q1489" s="4">
        <v>115</v>
      </c>
      <c r="R1489" s="9"/>
      <c r="S1489" s="4" t="s">
        <v>844</v>
      </c>
    </row>
    <row r="1490" spans="1:19" s="10" customFormat="1" x14ac:dyDescent="0.3">
      <c r="A1490" s="4" t="str">
        <f t="shared" si="282"/>
        <v>Villavicencio_202112</v>
      </c>
      <c r="B1490" s="4" t="s">
        <v>1993</v>
      </c>
      <c r="C1490" s="4" t="str">
        <f t="shared" si="281"/>
        <v>VILL_01_202112</v>
      </c>
      <c r="D1490" s="4" t="s">
        <v>1911</v>
      </c>
      <c r="E1490" s="5">
        <v>3.9</v>
      </c>
      <c r="F1490" s="5">
        <v>-0.7</v>
      </c>
      <c r="G1490" s="4"/>
      <c r="H1490" s="4">
        <v>4.1375000000000002</v>
      </c>
      <c r="I1490" s="4">
        <v>-73.625</v>
      </c>
      <c r="J1490" s="4">
        <v>444</v>
      </c>
      <c r="K1490" s="6">
        <v>44531</v>
      </c>
      <c r="L1490" s="6">
        <v>44561</v>
      </c>
      <c r="M1490" s="6">
        <f t="shared" si="277"/>
        <v>44545</v>
      </c>
      <c r="N1490" s="4">
        <f t="shared" si="280"/>
        <v>2021</v>
      </c>
      <c r="O1490" s="4">
        <f t="shared" si="278"/>
        <v>12</v>
      </c>
      <c r="P1490" s="7">
        <f t="shared" si="279"/>
        <v>30</v>
      </c>
      <c r="Q1490" s="4">
        <v>8.5</v>
      </c>
      <c r="R1490" s="9"/>
      <c r="S1490" s="4" t="s">
        <v>844</v>
      </c>
    </row>
    <row r="1491" spans="1:19" s="10" customFormat="1" x14ac:dyDescent="0.3">
      <c r="A1491" s="4" t="str">
        <f t="shared" si="282"/>
        <v>Villavicencio_20221</v>
      </c>
      <c r="B1491" s="4" t="s">
        <v>1994</v>
      </c>
      <c r="C1491" s="4" t="str">
        <f t="shared" si="281"/>
        <v>VILL_01_20221</v>
      </c>
      <c r="D1491" s="4" t="s">
        <v>1911</v>
      </c>
      <c r="E1491" s="5">
        <v>7.1</v>
      </c>
      <c r="F1491" s="5">
        <v>-0.46</v>
      </c>
      <c r="G1491" s="4"/>
      <c r="H1491" s="4">
        <v>4.1375000000000002</v>
      </c>
      <c r="I1491" s="4">
        <v>-73.625</v>
      </c>
      <c r="J1491" s="4">
        <v>444</v>
      </c>
      <c r="K1491" s="6">
        <v>44562</v>
      </c>
      <c r="L1491" s="6">
        <v>44593</v>
      </c>
      <c r="M1491" s="6">
        <f t="shared" si="277"/>
        <v>44576</v>
      </c>
      <c r="N1491" s="4">
        <f t="shared" si="280"/>
        <v>2022</v>
      </c>
      <c r="O1491" s="4">
        <f t="shared" si="278"/>
        <v>1</v>
      </c>
      <c r="P1491" s="7">
        <f t="shared" si="279"/>
        <v>31</v>
      </c>
      <c r="Q1491" s="4">
        <v>10.5</v>
      </c>
      <c r="R1491" s="9"/>
      <c r="S1491" s="4" t="s">
        <v>844</v>
      </c>
    </row>
    <row r="1492" spans="1:19" s="10" customFormat="1" x14ac:dyDescent="0.3">
      <c r="A1492" s="4" t="str">
        <f t="shared" si="282"/>
        <v>Villavicencio_20222</v>
      </c>
      <c r="B1492" s="4" t="s">
        <v>1995</v>
      </c>
      <c r="C1492" s="4" t="str">
        <f t="shared" si="281"/>
        <v>VILL_01_20222</v>
      </c>
      <c r="D1492" s="4" t="s">
        <v>1911</v>
      </c>
      <c r="E1492" s="5">
        <v>-26</v>
      </c>
      <c r="F1492" s="5">
        <v>-4.84</v>
      </c>
      <c r="G1492" s="4"/>
      <c r="H1492" s="4">
        <v>4.1375000000000002</v>
      </c>
      <c r="I1492" s="4">
        <v>-73.625</v>
      </c>
      <c r="J1492" s="4">
        <v>444</v>
      </c>
      <c r="K1492" s="6">
        <v>44593</v>
      </c>
      <c r="L1492" s="6">
        <v>44621</v>
      </c>
      <c r="M1492" s="6">
        <f t="shared" si="277"/>
        <v>44607</v>
      </c>
      <c r="N1492" s="4">
        <f t="shared" si="280"/>
        <v>2022</v>
      </c>
      <c r="O1492" s="4">
        <f t="shared" si="278"/>
        <v>2</v>
      </c>
      <c r="P1492" s="7">
        <f t="shared" si="279"/>
        <v>28</v>
      </c>
      <c r="Q1492" s="4">
        <v>85</v>
      </c>
      <c r="R1492" s="9"/>
      <c r="S1492" s="4" t="s">
        <v>844</v>
      </c>
    </row>
    <row r="1493" spans="1:19" s="10" customFormat="1" x14ac:dyDescent="0.3">
      <c r="A1493" s="4" t="str">
        <f t="shared" si="282"/>
        <v>Villavicencio_20225</v>
      </c>
      <c r="B1493" s="4" t="s">
        <v>1996</v>
      </c>
      <c r="C1493" s="4" t="str">
        <f t="shared" si="281"/>
        <v>VILL_01_20225</v>
      </c>
      <c r="D1493" s="4" t="s">
        <v>1911</v>
      </c>
      <c r="E1493" s="5">
        <v>-75.5</v>
      </c>
      <c r="F1493" s="5">
        <v>-11.07</v>
      </c>
      <c r="G1493" s="4"/>
      <c r="H1493" s="4">
        <v>4.1375000000000002</v>
      </c>
      <c r="I1493" s="4">
        <v>-73.625</v>
      </c>
      <c r="J1493" s="4">
        <v>444</v>
      </c>
      <c r="K1493" s="6">
        <v>44682</v>
      </c>
      <c r="L1493" s="6">
        <f>K1493+29</f>
        <v>44711</v>
      </c>
      <c r="M1493" s="6">
        <f t="shared" si="277"/>
        <v>44696</v>
      </c>
      <c r="N1493" s="4">
        <f t="shared" si="280"/>
        <v>2022</v>
      </c>
      <c r="O1493" s="4">
        <f t="shared" si="278"/>
        <v>5</v>
      </c>
      <c r="P1493" s="7">
        <f t="shared" si="279"/>
        <v>29</v>
      </c>
      <c r="Q1493" s="4">
        <v>479</v>
      </c>
      <c r="R1493" s="9"/>
      <c r="S1493" s="4" t="s">
        <v>844</v>
      </c>
    </row>
    <row r="1494" spans="1:19" s="10" customFormat="1" x14ac:dyDescent="0.3">
      <c r="A1494" s="4" t="str">
        <f t="shared" si="282"/>
        <v>Villavicencio_20226</v>
      </c>
      <c r="B1494" s="4" t="s">
        <v>1997</v>
      </c>
      <c r="C1494" s="4" t="str">
        <f t="shared" si="281"/>
        <v>VILL_01_20226</v>
      </c>
      <c r="D1494" s="4" t="s">
        <v>1911</v>
      </c>
      <c r="E1494" s="5">
        <v>-14.2</v>
      </c>
      <c r="F1494" s="5">
        <v>-3.23</v>
      </c>
      <c r="G1494" s="4"/>
      <c r="H1494" s="4">
        <v>4.1375000000000002</v>
      </c>
      <c r="I1494" s="4">
        <v>-73.625</v>
      </c>
      <c r="J1494" s="4">
        <v>444</v>
      </c>
      <c r="K1494" s="6">
        <f>L1493+1</f>
        <v>44712</v>
      </c>
      <c r="L1494" s="6">
        <f>K1494+30</f>
        <v>44742</v>
      </c>
      <c r="M1494" s="6">
        <f t="shared" si="277"/>
        <v>44726</v>
      </c>
      <c r="N1494" s="4">
        <f t="shared" si="280"/>
        <v>2022</v>
      </c>
      <c r="O1494" s="4">
        <f t="shared" si="278"/>
        <v>6</v>
      </c>
      <c r="P1494" s="7">
        <f t="shared" si="279"/>
        <v>30</v>
      </c>
      <c r="Q1494" s="4">
        <v>550</v>
      </c>
      <c r="R1494" s="9"/>
      <c r="S1494" s="4" t="s">
        <v>844</v>
      </c>
    </row>
    <row r="1495" spans="1:19" s="10" customFormat="1" x14ac:dyDescent="0.3">
      <c r="A1495" s="4" t="str">
        <f t="shared" si="282"/>
        <v>Villavicencio_20227</v>
      </c>
      <c r="B1495" s="4" t="s">
        <v>1998</v>
      </c>
      <c r="C1495" s="4" t="str">
        <f t="shared" si="281"/>
        <v>VILL_01_20227</v>
      </c>
      <c r="D1495" s="4" t="s">
        <v>1911</v>
      </c>
      <c r="E1495" s="5"/>
      <c r="F1495" s="5"/>
      <c r="G1495" s="4"/>
      <c r="H1495" s="4">
        <v>4.1375000000000002</v>
      </c>
      <c r="I1495" s="4">
        <v>-73.625</v>
      </c>
      <c r="J1495" s="4">
        <v>444</v>
      </c>
      <c r="K1495" s="6">
        <f t="shared" ref="K1495:K1524" si="283">L1494+1</f>
        <v>44743</v>
      </c>
      <c r="L1495" s="6">
        <f t="shared" ref="L1495:L1501" si="284">K1495+30</f>
        <v>44773</v>
      </c>
      <c r="M1495" s="6">
        <f t="shared" si="277"/>
        <v>44757</v>
      </c>
      <c r="N1495" s="4">
        <f>YEAR(L1495)</f>
        <v>2022</v>
      </c>
      <c r="O1495" s="4">
        <f>(MONTH(M1495))</f>
        <v>7</v>
      </c>
      <c r="P1495" s="7">
        <f>L1495-K1495</f>
        <v>30</v>
      </c>
      <c r="Q1495" s="25" t="s">
        <v>881</v>
      </c>
      <c r="R1495" s="9" t="s">
        <v>1319</v>
      </c>
      <c r="S1495" s="4" t="s">
        <v>844</v>
      </c>
    </row>
    <row r="1496" spans="1:19" s="10" customFormat="1" x14ac:dyDescent="0.3">
      <c r="A1496" s="4" t="str">
        <f t="shared" si="282"/>
        <v>Villavicencio_20228</v>
      </c>
      <c r="B1496" s="4" t="s">
        <v>1999</v>
      </c>
      <c r="C1496" s="4" t="str">
        <f t="shared" si="281"/>
        <v>VILL_01_20228</v>
      </c>
      <c r="D1496" s="4" t="s">
        <v>1911</v>
      </c>
      <c r="E1496" s="5">
        <v>-47.4</v>
      </c>
      <c r="F1496" s="5">
        <v>-7.67</v>
      </c>
      <c r="G1496" s="4"/>
      <c r="H1496" s="4">
        <v>4.1375000000000002</v>
      </c>
      <c r="I1496" s="4">
        <v>-73.625</v>
      </c>
      <c r="J1496" s="4">
        <v>444</v>
      </c>
      <c r="K1496" s="6">
        <f t="shared" si="283"/>
        <v>44774</v>
      </c>
      <c r="L1496" s="6">
        <f t="shared" si="284"/>
        <v>44804</v>
      </c>
      <c r="M1496" s="6">
        <f t="shared" si="277"/>
        <v>44788</v>
      </c>
      <c r="N1496" s="4">
        <f>YEAR(L1496)</f>
        <v>2022</v>
      </c>
      <c r="O1496" s="4">
        <f>(MONTH(M1496))</f>
        <v>8</v>
      </c>
      <c r="P1496" s="7">
        <f>L1496-K1496</f>
        <v>30</v>
      </c>
      <c r="Q1496" s="4">
        <v>432</v>
      </c>
      <c r="R1496" s="9"/>
      <c r="S1496" s="4" t="s">
        <v>844</v>
      </c>
    </row>
    <row r="1497" spans="1:19" s="10" customFormat="1" x14ac:dyDescent="0.3">
      <c r="A1497" s="4" t="str">
        <f t="shared" si="282"/>
        <v>Villavicencio_20229</v>
      </c>
      <c r="B1497" s="4" t="s">
        <v>2000</v>
      </c>
      <c r="C1497" s="4" t="str">
        <f t="shared" si="281"/>
        <v>VILL_01_20229</v>
      </c>
      <c r="D1497" s="4" t="s">
        <v>1911</v>
      </c>
      <c r="E1497" s="5">
        <v>-26</v>
      </c>
      <c r="F1497" s="5">
        <v>-3.72</v>
      </c>
      <c r="G1497" s="4"/>
      <c r="H1497" s="4">
        <v>4.1375000000000002</v>
      </c>
      <c r="I1497" s="4">
        <v>-73.625</v>
      </c>
      <c r="J1497" s="4">
        <v>444</v>
      </c>
      <c r="K1497" s="6">
        <f t="shared" si="283"/>
        <v>44805</v>
      </c>
      <c r="L1497" s="6">
        <f t="shared" si="284"/>
        <v>44835</v>
      </c>
      <c r="M1497" s="6">
        <f t="shared" si="277"/>
        <v>44819</v>
      </c>
      <c r="N1497" s="4">
        <f>YEAR(L1497)</f>
        <v>2022</v>
      </c>
      <c r="O1497" s="4">
        <f>(MONTH(M1497))</f>
        <v>9</v>
      </c>
      <c r="P1497" s="7">
        <f>L1497-K1497</f>
        <v>30</v>
      </c>
      <c r="Q1497" s="4">
        <v>427</v>
      </c>
      <c r="R1497" s="9"/>
      <c r="S1497" s="4" t="s">
        <v>844</v>
      </c>
    </row>
    <row r="1498" spans="1:19" s="10" customFormat="1" x14ac:dyDescent="0.3">
      <c r="A1498" s="4" t="str">
        <f t="shared" si="282"/>
        <v>Villavicencio_202210</v>
      </c>
      <c r="B1498" s="4" t="s">
        <v>2001</v>
      </c>
      <c r="C1498" s="4" t="str">
        <f t="shared" si="281"/>
        <v>VILL_01_202210</v>
      </c>
      <c r="D1498" s="4" t="s">
        <v>1911</v>
      </c>
      <c r="E1498" s="5">
        <v>-35.4</v>
      </c>
      <c r="F1498" s="5">
        <v>-5.43</v>
      </c>
      <c r="G1498" s="4"/>
      <c r="H1498" s="4">
        <v>4.1375000000000002</v>
      </c>
      <c r="I1498" s="4">
        <v>-73.625</v>
      </c>
      <c r="J1498" s="4">
        <v>444</v>
      </c>
      <c r="K1498" s="6">
        <f t="shared" si="283"/>
        <v>44836</v>
      </c>
      <c r="L1498" s="6">
        <f t="shared" si="284"/>
        <v>44866</v>
      </c>
      <c r="M1498" s="6">
        <f t="shared" si="277"/>
        <v>44850</v>
      </c>
      <c r="N1498" s="4">
        <f>YEAR(L1498)</f>
        <v>2022</v>
      </c>
      <c r="O1498" s="4">
        <f>(MONTH(M1498))</f>
        <v>10</v>
      </c>
      <c r="P1498" s="7">
        <f>L1498-K1498</f>
        <v>30</v>
      </c>
      <c r="Q1498" s="4">
        <v>450</v>
      </c>
      <c r="R1498" s="9" t="s">
        <v>2002</v>
      </c>
      <c r="S1498" s="4" t="s">
        <v>844</v>
      </c>
    </row>
    <row r="1499" spans="1:19" s="10" customFormat="1" x14ac:dyDescent="0.3">
      <c r="A1499" s="4" t="str">
        <f t="shared" si="282"/>
        <v>Villavicencio_202211</v>
      </c>
      <c r="B1499" s="4" t="s">
        <v>2003</v>
      </c>
      <c r="C1499" s="4" t="str">
        <f t="shared" si="281"/>
        <v>VILL_01_202211</v>
      </c>
      <c r="D1499" s="4" t="s">
        <v>1911</v>
      </c>
      <c r="E1499" s="5">
        <v>-57.9</v>
      </c>
      <c r="F1499" s="5">
        <v>-8.2100000000000009</v>
      </c>
      <c r="G1499" s="4"/>
      <c r="H1499" s="4">
        <v>4.1375000000000002</v>
      </c>
      <c r="I1499" s="4">
        <v>-73.625</v>
      </c>
      <c r="J1499" s="4">
        <v>444</v>
      </c>
      <c r="K1499" s="6">
        <f t="shared" si="283"/>
        <v>44867</v>
      </c>
      <c r="L1499" s="6">
        <f t="shared" si="284"/>
        <v>44897</v>
      </c>
      <c r="M1499" s="6">
        <f t="shared" si="277"/>
        <v>44881</v>
      </c>
      <c r="N1499" s="4">
        <f t="shared" ref="N1499:N1504" si="285">YEAR(M1499)</f>
        <v>2022</v>
      </c>
      <c r="O1499" s="4">
        <f t="shared" ref="O1499:O1504" si="286">(MONTH(M1499))</f>
        <v>11</v>
      </c>
      <c r="P1499" s="7">
        <f t="shared" ref="P1499:P1504" si="287">L1499-K1499</f>
        <v>30</v>
      </c>
      <c r="Q1499" s="4">
        <v>304</v>
      </c>
      <c r="R1499" s="9" t="s">
        <v>2002</v>
      </c>
      <c r="S1499" s="4" t="s">
        <v>844</v>
      </c>
    </row>
    <row r="1500" spans="1:19" s="10" customFormat="1" x14ac:dyDescent="0.3">
      <c r="A1500" s="4" t="str">
        <f t="shared" si="282"/>
        <v>Villavicencio_202212</v>
      </c>
      <c r="B1500" s="4" t="s">
        <v>2004</v>
      </c>
      <c r="C1500" s="4" t="str">
        <f t="shared" si="281"/>
        <v>VILL_01_202212</v>
      </c>
      <c r="D1500" s="4" t="s">
        <v>1911</v>
      </c>
      <c r="E1500" s="5">
        <v>-6</v>
      </c>
      <c r="F1500" s="5">
        <v>-2.35</v>
      </c>
      <c r="G1500" s="4"/>
      <c r="H1500" s="4">
        <v>4.1375000000000002</v>
      </c>
      <c r="I1500" s="4">
        <v>-73.625</v>
      </c>
      <c r="J1500" s="4">
        <v>444</v>
      </c>
      <c r="K1500" s="6">
        <f t="shared" si="283"/>
        <v>44898</v>
      </c>
      <c r="L1500" s="6">
        <f t="shared" si="284"/>
        <v>44928</v>
      </c>
      <c r="M1500" s="6">
        <f t="shared" si="277"/>
        <v>44912</v>
      </c>
      <c r="N1500" s="4">
        <f t="shared" si="285"/>
        <v>2022</v>
      </c>
      <c r="O1500" s="4">
        <f t="shared" si="286"/>
        <v>12</v>
      </c>
      <c r="P1500" s="7">
        <f t="shared" si="287"/>
        <v>30</v>
      </c>
      <c r="Q1500" s="4">
        <v>150</v>
      </c>
      <c r="R1500" s="9" t="s">
        <v>2002</v>
      </c>
      <c r="S1500" s="4" t="s">
        <v>844</v>
      </c>
    </row>
    <row r="1501" spans="1:19" s="10" customFormat="1" x14ac:dyDescent="0.3">
      <c r="A1501" s="4" t="str">
        <f t="shared" si="282"/>
        <v>Villavicencio_20231</v>
      </c>
      <c r="B1501" s="4" t="s">
        <v>2005</v>
      </c>
      <c r="C1501" s="4" t="str">
        <f t="shared" si="281"/>
        <v>VILL_01_20231</v>
      </c>
      <c r="D1501" s="4" t="s">
        <v>1911</v>
      </c>
      <c r="E1501" s="5">
        <v>-28.8</v>
      </c>
      <c r="F1501" s="5">
        <v>-4.8899999999999997</v>
      </c>
      <c r="G1501" s="4"/>
      <c r="H1501" s="4">
        <v>4.1375000000000002</v>
      </c>
      <c r="I1501" s="4">
        <v>-73.625</v>
      </c>
      <c r="J1501" s="4">
        <v>444</v>
      </c>
      <c r="K1501" s="6">
        <f t="shared" si="283"/>
        <v>44929</v>
      </c>
      <c r="L1501" s="6">
        <f t="shared" si="284"/>
        <v>44959</v>
      </c>
      <c r="M1501" s="6">
        <f t="shared" si="277"/>
        <v>44943</v>
      </c>
      <c r="N1501" s="4">
        <f t="shared" si="285"/>
        <v>2023</v>
      </c>
      <c r="O1501" s="4">
        <f t="shared" si="286"/>
        <v>1</v>
      </c>
      <c r="P1501" s="7">
        <f t="shared" si="287"/>
        <v>30</v>
      </c>
      <c r="Q1501" s="4">
        <v>454</v>
      </c>
      <c r="R1501" s="9" t="s">
        <v>2002</v>
      </c>
      <c r="S1501" s="4" t="s">
        <v>844</v>
      </c>
    </row>
    <row r="1502" spans="1:19" s="10" customFormat="1" x14ac:dyDescent="0.3">
      <c r="A1502" s="4" t="str">
        <f t="shared" ref="A1502:A1524" si="288">D1502&amp;"_"&amp;YEAR(M1502)&amp;MONTH(M1502)</f>
        <v>Villavicencio_20232</v>
      </c>
      <c r="B1502" s="4" t="s">
        <v>2006</v>
      </c>
      <c r="C1502" s="4" t="str">
        <f t="shared" si="281"/>
        <v>VILL_01_20232</v>
      </c>
      <c r="D1502" s="4" t="s">
        <v>1911</v>
      </c>
      <c r="E1502" s="5">
        <v>-11.9</v>
      </c>
      <c r="F1502" s="5">
        <v>-2.89</v>
      </c>
      <c r="G1502" s="4"/>
      <c r="H1502" s="4">
        <v>4.1375000000000002</v>
      </c>
      <c r="I1502" s="4">
        <v>-73.625</v>
      </c>
      <c r="J1502" s="4">
        <v>444</v>
      </c>
      <c r="K1502" s="6">
        <f t="shared" si="283"/>
        <v>44960</v>
      </c>
      <c r="L1502" s="6">
        <f>K1502+25</f>
        <v>44985</v>
      </c>
      <c r="M1502" s="6">
        <f t="shared" si="277"/>
        <v>44974</v>
      </c>
      <c r="N1502" s="4">
        <f t="shared" si="285"/>
        <v>2023</v>
      </c>
      <c r="O1502" s="4">
        <f t="shared" si="286"/>
        <v>2</v>
      </c>
      <c r="P1502" s="7">
        <f t="shared" si="287"/>
        <v>25</v>
      </c>
      <c r="Q1502" s="4">
        <v>48</v>
      </c>
      <c r="R1502" s="9" t="s">
        <v>2002</v>
      </c>
      <c r="S1502" s="4" t="s">
        <v>844</v>
      </c>
    </row>
    <row r="1503" spans="1:19" s="10" customFormat="1" x14ac:dyDescent="0.3">
      <c r="A1503" s="4" t="str">
        <f t="shared" si="288"/>
        <v>Villavicencio_20233</v>
      </c>
      <c r="B1503" s="4" t="s">
        <v>2007</v>
      </c>
      <c r="C1503" s="4" t="str">
        <f t="shared" si="281"/>
        <v>VILL_01_20233</v>
      </c>
      <c r="D1503" s="4" t="s">
        <v>1911</v>
      </c>
      <c r="E1503" s="5">
        <v>-38.299999999999997</v>
      </c>
      <c r="F1503" s="5">
        <v>-6.1</v>
      </c>
      <c r="G1503" s="4"/>
      <c r="H1503" s="4">
        <v>4.1375000000000002</v>
      </c>
      <c r="I1503" s="4">
        <v>-73.625</v>
      </c>
      <c r="J1503" s="4">
        <v>444</v>
      </c>
      <c r="K1503" s="6">
        <f t="shared" si="283"/>
        <v>44986</v>
      </c>
      <c r="L1503" s="6">
        <f>K1503+30</f>
        <v>45016</v>
      </c>
      <c r="M1503" s="6">
        <f t="shared" si="277"/>
        <v>45000</v>
      </c>
      <c r="N1503" s="4">
        <f t="shared" si="285"/>
        <v>2023</v>
      </c>
      <c r="O1503" s="4">
        <f t="shared" si="286"/>
        <v>3</v>
      </c>
      <c r="P1503" s="7">
        <f t="shared" si="287"/>
        <v>30</v>
      </c>
      <c r="Q1503" s="4">
        <v>240</v>
      </c>
      <c r="R1503" s="9" t="s">
        <v>2002</v>
      </c>
      <c r="S1503" s="4" t="s">
        <v>844</v>
      </c>
    </row>
    <row r="1504" spans="1:19" s="10" customFormat="1" x14ac:dyDescent="0.3">
      <c r="A1504" s="4" t="str">
        <f t="shared" si="288"/>
        <v>Villavicencio_20234</v>
      </c>
      <c r="B1504" s="4" t="s">
        <v>2008</v>
      </c>
      <c r="C1504" s="4" t="str">
        <f t="shared" si="281"/>
        <v>VILL_01_20234</v>
      </c>
      <c r="D1504" s="4" t="s">
        <v>1911</v>
      </c>
      <c r="E1504" s="5">
        <v>-25.3</v>
      </c>
      <c r="F1504" s="5">
        <v>-4.5599999999999996</v>
      </c>
      <c r="G1504" s="4"/>
      <c r="H1504" s="4">
        <v>4.1375000000000002</v>
      </c>
      <c r="I1504" s="4">
        <v>-73.625</v>
      </c>
      <c r="J1504" s="4">
        <v>444</v>
      </c>
      <c r="K1504" s="6">
        <f t="shared" si="283"/>
        <v>45017</v>
      </c>
      <c r="L1504" s="6">
        <f>K1504+29</f>
        <v>45046</v>
      </c>
      <c r="M1504" s="6">
        <f t="shared" si="277"/>
        <v>45031</v>
      </c>
      <c r="N1504" s="4">
        <f t="shared" si="285"/>
        <v>2023</v>
      </c>
      <c r="O1504" s="4">
        <f t="shared" si="286"/>
        <v>4</v>
      </c>
      <c r="P1504" s="7">
        <f t="shared" si="287"/>
        <v>29</v>
      </c>
      <c r="Q1504" s="4">
        <v>580</v>
      </c>
      <c r="R1504" s="9" t="s">
        <v>2002</v>
      </c>
      <c r="S1504" s="4" t="s">
        <v>844</v>
      </c>
    </row>
    <row r="1505" spans="1:19" s="10" customFormat="1" x14ac:dyDescent="0.3">
      <c r="A1505" s="4" t="str">
        <f t="shared" si="288"/>
        <v>Villavicencio_20235</v>
      </c>
      <c r="B1505" s="4" t="s">
        <v>2009</v>
      </c>
      <c r="C1505" s="4" t="str">
        <f t="shared" si="281"/>
        <v>VILL_01_20235</v>
      </c>
      <c r="D1505" s="4" t="s">
        <v>1911</v>
      </c>
      <c r="E1505" s="5">
        <v>-91.5</v>
      </c>
      <c r="F1505" s="5">
        <v>-12.81</v>
      </c>
      <c r="G1505" s="4"/>
      <c r="H1505" s="4">
        <v>4.1375000000000002</v>
      </c>
      <c r="I1505" s="4">
        <v>-73.625</v>
      </c>
      <c r="J1505" s="4">
        <v>444</v>
      </c>
      <c r="K1505" s="6">
        <f t="shared" si="283"/>
        <v>45047</v>
      </c>
      <c r="L1505" s="6">
        <f>K1505+30</f>
        <v>45077</v>
      </c>
      <c r="M1505" s="6">
        <f t="shared" si="277"/>
        <v>45061</v>
      </c>
      <c r="N1505" s="4">
        <f>YEAR(M1505)</f>
        <v>2023</v>
      </c>
      <c r="O1505" s="4">
        <f>(MONTH(M1505))</f>
        <v>5</v>
      </c>
      <c r="P1505" s="7">
        <f>L1505-K1505</f>
        <v>30</v>
      </c>
      <c r="Q1505" s="4">
        <v>581</v>
      </c>
      <c r="R1505" s="9"/>
      <c r="S1505" s="4" t="s">
        <v>844</v>
      </c>
    </row>
    <row r="1506" spans="1:19" s="10" customFormat="1" x14ac:dyDescent="0.3">
      <c r="A1506" s="4" t="str">
        <f t="shared" si="288"/>
        <v>Villavicencio_20236</v>
      </c>
      <c r="B1506" s="4" t="s">
        <v>2010</v>
      </c>
      <c r="C1506" s="4" t="str">
        <f t="shared" si="281"/>
        <v>VILL_01_20236</v>
      </c>
      <c r="D1506" s="4" t="s">
        <v>1911</v>
      </c>
      <c r="E1506" s="5">
        <v>-49.2</v>
      </c>
      <c r="F1506" s="5">
        <v>-7.8</v>
      </c>
      <c r="G1506" s="4"/>
      <c r="H1506" s="4">
        <v>4.1375000000000002</v>
      </c>
      <c r="I1506" s="4">
        <v>-73.625</v>
      </c>
      <c r="J1506" s="4">
        <v>444</v>
      </c>
      <c r="K1506" s="6">
        <f t="shared" si="283"/>
        <v>45078</v>
      </c>
      <c r="L1506" s="6">
        <f>K1506+29</f>
        <v>45107</v>
      </c>
      <c r="M1506" s="6">
        <f t="shared" si="277"/>
        <v>45092</v>
      </c>
      <c r="N1506" s="4">
        <f>YEAR(M1506)</f>
        <v>2023</v>
      </c>
      <c r="O1506" s="4">
        <f>(MONTH(M1506))</f>
        <v>6</v>
      </c>
      <c r="P1506" s="7">
        <f>L1506-K1506</f>
        <v>29</v>
      </c>
      <c r="Q1506" s="4">
        <v>582</v>
      </c>
      <c r="R1506" s="9"/>
      <c r="S1506" s="4" t="s">
        <v>844</v>
      </c>
    </row>
    <row r="1507" spans="1:19" s="10" customFormat="1" x14ac:dyDescent="0.3">
      <c r="A1507" s="4" t="str">
        <f t="shared" si="288"/>
        <v>Villavicencio_20237</v>
      </c>
      <c r="B1507" s="27" t="s">
        <v>2011</v>
      </c>
      <c r="C1507" s="4" t="str">
        <f t="shared" si="281"/>
        <v>VILL_01_20237</v>
      </c>
      <c r="D1507" s="4" t="s">
        <v>1911</v>
      </c>
      <c r="E1507" s="5">
        <v>-30.6</v>
      </c>
      <c r="F1507" s="5">
        <v>-5.66</v>
      </c>
      <c r="G1507" s="4"/>
      <c r="H1507" s="4">
        <v>4.1375000000000002</v>
      </c>
      <c r="I1507" s="4">
        <v>-73.625</v>
      </c>
      <c r="J1507" s="4">
        <v>444</v>
      </c>
      <c r="K1507" s="6">
        <f t="shared" si="283"/>
        <v>45108</v>
      </c>
      <c r="L1507" s="6">
        <f>K1507+30</f>
        <v>45138</v>
      </c>
      <c r="M1507" s="6">
        <f t="shared" si="277"/>
        <v>45122</v>
      </c>
      <c r="N1507" s="4">
        <f>YEAR(M1507)</f>
        <v>2023</v>
      </c>
      <c r="O1507" s="4">
        <f>(MONTH(M1507))</f>
        <v>7</v>
      </c>
      <c r="P1507" s="7">
        <f>L1507-K1507</f>
        <v>30</v>
      </c>
      <c r="Q1507" s="4">
        <v>583</v>
      </c>
      <c r="R1507" s="9"/>
      <c r="S1507" s="4" t="s">
        <v>844</v>
      </c>
    </row>
    <row r="1508" spans="1:19" s="10" customFormat="1" x14ac:dyDescent="0.3">
      <c r="A1508" s="4" t="str">
        <f t="shared" si="288"/>
        <v>Villavicencio_20238</v>
      </c>
      <c r="B1508" s="15" t="s">
        <v>2012</v>
      </c>
      <c r="C1508" s="4" t="str">
        <f t="shared" si="281"/>
        <v>VILL_01_20238</v>
      </c>
      <c r="D1508" s="4" t="s">
        <v>1911</v>
      </c>
      <c r="E1508" s="5">
        <v>-12.9</v>
      </c>
      <c r="F1508" s="5">
        <v>-3.49</v>
      </c>
      <c r="G1508" s="4"/>
      <c r="H1508" s="4">
        <v>4.1375000000000002</v>
      </c>
      <c r="I1508" s="4">
        <v>-73.625</v>
      </c>
      <c r="J1508" s="4">
        <v>444</v>
      </c>
      <c r="K1508" s="6">
        <f t="shared" si="283"/>
        <v>45139</v>
      </c>
      <c r="L1508" s="6">
        <f>K1508+30</f>
        <v>45169</v>
      </c>
      <c r="M1508" s="6">
        <f t="shared" si="277"/>
        <v>45153</v>
      </c>
      <c r="N1508" s="4">
        <f>YEAR(M1508)</f>
        <v>2023</v>
      </c>
      <c r="O1508" s="4">
        <f>(MONTH(M1508))</f>
        <v>8</v>
      </c>
      <c r="P1508" s="7">
        <f>L1508-K1508</f>
        <v>30</v>
      </c>
      <c r="Q1508" s="4">
        <v>584</v>
      </c>
      <c r="R1508" s="9"/>
      <c r="S1508" s="4" t="s">
        <v>844</v>
      </c>
    </row>
    <row r="1509" spans="1:19" s="10" customFormat="1" x14ac:dyDescent="0.3">
      <c r="A1509" s="4" t="str">
        <f t="shared" si="288"/>
        <v>Villavicencio_20239</v>
      </c>
      <c r="B1509" s="15" t="s">
        <v>2013</v>
      </c>
      <c r="C1509" s="4" t="str">
        <f t="shared" si="281"/>
        <v>VILL_01_20239</v>
      </c>
      <c r="D1509" s="4" t="s">
        <v>1911</v>
      </c>
      <c r="E1509" s="5">
        <v>-4.5999999999999996</v>
      </c>
      <c r="F1509" s="5">
        <v>-2.2999999999999998</v>
      </c>
      <c r="G1509" s="4"/>
      <c r="H1509" s="4">
        <v>4.1375000000000002</v>
      </c>
      <c r="I1509" s="4">
        <v>-73.625</v>
      </c>
      <c r="J1509" s="4">
        <v>444</v>
      </c>
      <c r="K1509" s="6">
        <f t="shared" si="283"/>
        <v>45170</v>
      </c>
      <c r="L1509" s="6">
        <f>K1509+29</f>
        <v>45199</v>
      </c>
      <c r="M1509" s="6">
        <f t="shared" si="277"/>
        <v>45184</v>
      </c>
      <c r="N1509" s="4">
        <f>YEAR(M1509)</f>
        <v>2023</v>
      </c>
      <c r="O1509" s="4">
        <f>(MONTH(M1509))</f>
        <v>9</v>
      </c>
      <c r="P1509" s="7">
        <f>L1509-K1509</f>
        <v>29</v>
      </c>
      <c r="Q1509" s="4">
        <v>585</v>
      </c>
      <c r="R1509" s="9"/>
      <c r="S1509" s="4" t="s">
        <v>844</v>
      </c>
    </row>
    <row r="1510" spans="1:19" s="10" customFormat="1" x14ac:dyDescent="0.3">
      <c r="A1510" s="4" t="str">
        <f t="shared" si="288"/>
        <v>Villavicencio_202310</v>
      </c>
      <c r="B1510" s="15" t="s">
        <v>2014</v>
      </c>
      <c r="C1510" s="4" t="str">
        <f t="shared" si="281"/>
        <v>VILL_01_202310</v>
      </c>
      <c r="D1510" s="4" t="s">
        <v>1911</v>
      </c>
      <c r="E1510" s="5">
        <v>-17.399999999999999</v>
      </c>
      <c r="F1510" s="5">
        <v>-4</v>
      </c>
      <c r="G1510" s="4"/>
      <c r="H1510" s="4">
        <v>4.1375000000000002</v>
      </c>
      <c r="I1510" s="4">
        <v>-73.625</v>
      </c>
      <c r="J1510" s="4">
        <v>444</v>
      </c>
      <c r="K1510" s="6">
        <f t="shared" si="283"/>
        <v>45200</v>
      </c>
      <c r="L1510" s="6">
        <f>K1510+30</f>
        <v>45230</v>
      </c>
      <c r="M1510" s="6">
        <f t="shared" si="277"/>
        <v>45214</v>
      </c>
      <c r="N1510" s="4">
        <f t="shared" ref="N1510:N1524" si="289">YEAR(M1510)</f>
        <v>2023</v>
      </c>
      <c r="O1510" s="4">
        <f t="shared" ref="O1510:O1524" si="290">(MONTH(M1510))</f>
        <v>10</v>
      </c>
      <c r="P1510" s="7">
        <f t="shared" ref="P1510:P1524" si="291">L1510-K1510</f>
        <v>30</v>
      </c>
      <c r="Q1510" s="4">
        <v>365</v>
      </c>
      <c r="R1510" s="9"/>
      <c r="S1510" s="4" t="s">
        <v>844</v>
      </c>
    </row>
    <row r="1511" spans="1:19" s="10" customFormat="1" x14ac:dyDescent="0.3">
      <c r="A1511" s="4" t="str">
        <f t="shared" si="288"/>
        <v>Villavicencio_202312</v>
      </c>
      <c r="B1511" s="15" t="s">
        <v>2015</v>
      </c>
      <c r="C1511" s="4" t="str">
        <f t="shared" si="281"/>
        <v>VILL_01_202312</v>
      </c>
      <c r="D1511" s="4" t="s">
        <v>1911</v>
      </c>
      <c r="E1511" s="5">
        <v>-14.3</v>
      </c>
      <c r="F1511" s="5">
        <v>-3.33</v>
      </c>
      <c r="G1511" s="4"/>
      <c r="H1511" s="4">
        <v>4.1375000000000002</v>
      </c>
      <c r="I1511" s="4">
        <v>-73.625</v>
      </c>
      <c r="J1511" s="4">
        <v>444</v>
      </c>
      <c r="K1511" s="6">
        <v>45261</v>
      </c>
      <c r="L1511" s="6">
        <f>K1511+30</f>
        <v>45291</v>
      </c>
      <c r="M1511" s="6">
        <f t="shared" si="277"/>
        <v>45275</v>
      </c>
      <c r="N1511" s="4">
        <f t="shared" si="289"/>
        <v>2023</v>
      </c>
      <c r="O1511" s="4">
        <f t="shared" si="290"/>
        <v>12</v>
      </c>
      <c r="P1511" s="7">
        <f t="shared" si="291"/>
        <v>30</v>
      </c>
      <c r="Q1511" s="4">
        <v>495</v>
      </c>
      <c r="R1511" s="9"/>
      <c r="S1511" s="4" t="s">
        <v>844</v>
      </c>
    </row>
    <row r="1512" spans="1:19" s="10" customFormat="1" x14ac:dyDescent="0.3">
      <c r="A1512" s="4" t="str">
        <f t="shared" si="288"/>
        <v>Villavicencio_20242</v>
      </c>
      <c r="B1512" s="15" t="s">
        <v>2016</v>
      </c>
      <c r="C1512" s="4" t="str">
        <f t="shared" si="281"/>
        <v>VILL_01_20242</v>
      </c>
      <c r="D1512" s="4" t="s">
        <v>1911</v>
      </c>
      <c r="E1512" s="5">
        <v>-2.1</v>
      </c>
      <c r="F1512" s="5">
        <v>-1.8</v>
      </c>
      <c r="G1512" s="4"/>
      <c r="H1512" s="4">
        <v>4.1375000000000002</v>
      </c>
      <c r="I1512" s="4">
        <v>-73.625</v>
      </c>
      <c r="J1512" s="4">
        <v>444</v>
      </c>
      <c r="K1512" s="6">
        <v>45323</v>
      </c>
      <c r="L1512" s="6">
        <f>K1512+28</f>
        <v>45351</v>
      </c>
      <c r="M1512" s="6">
        <f t="shared" si="277"/>
        <v>45337</v>
      </c>
      <c r="N1512" s="4">
        <f t="shared" si="289"/>
        <v>2024</v>
      </c>
      <c r="O1512" s="4">
        <f t="shared" si="290"/>
        <v>2</v>
      </c>
      <c r="P1512" s="7">
        <f t="shared" si="291"/>
        <v>28</v>
      </c>
      <c r="Q1512" s="4">
        <v>147</v>
      </c>
      <c r="R1512" s="9"/>
      <c r="S1512" s="4" t="s">
        <v>844</v>
      </c>
    </row>
    <row r="1513" spans="1:19" s="10" customFormat="1" x14ac:dyDescent="0.3">
      <c r="A1513" s="4" t="str">
        <f t="shared" si="288"/>
        <v>Villavicencio_20243</v>
      </c>
      <c r="B1513" s="15" t="s">
        <v>2017</v>
      </c>
      <c r="C1513" s="4" t="str">
        <f t="shared" si="281"/>
        <v>VILL_01_20243</v>
      </c>
      <c r="D1513" s="4" t="s">
        <v>1911</v>
      </c>
      <c r="E1513" s="5">
        <v>3.8</v>
      </c>
      <c r="F1513" s="5">
        <v>-0.87</v>
      </c>
      <c r="G1513" s="4"/>
      <c r="H1513" s="4">
        <v>4.1375000000000002</v>
      </c>
      <c r="I1513" s="4">
        <v>-73.625</v>
      </c>
      <c r="J1513" s="4">
        <v>444</v>
      </c>
      <c r="K1513" s="6">
        <v>45352</v>
      </c>
      <c r="L1513" s="6">
        <f>K1513+30</f>
        <v>45382</v>
      </c>
      <c r="M1513" s="6">
        <f t="shared" si="277"/>
        <v>45366</v>
      </c>
      <c r="N1513" s="4">
        <f t="shared" si="289"/>
        <v>2024</v>
      </c>
      <c r="O1513" s="4">
        <f t="shared" si="290"/>
        <v>3</v>
      </c>
      <c r="P1513" s="7">
        <f t="shared" si="291"/>
        <v>30</v>
      </c>
      <c r="Q1513" s="4" t="s">
        <v>1581</v>
      </c>
      <c r="R1513" s="9"/>
      <c r="S1513" s="4" t="s">
        <v>844</v>
      </c>
    </row>
    <row r="1514" spans="1:19" s="10" customFormat="1" x14ac:dyDescent="0.3">
      <c r="A1514" s="4" t="str">
        <f t="shared" si="288"/>
        <v>Villavicencio_20245</v>
      </c>
      <c r="B1514" s="15" t="s">
        <v>2018</v>
      </c>
      <c r="C1514" s="4" t="str">
        <f t="shared" si="281"/>
        <v>VILL_01_20245</v>
      </c>
      <c r="D1514" s="4" t="s">
        <v>1911</v>
      </c>
      <c r="E1514" s="5">
        <v>-55.3</v>
      </c>
      <c r="F1514" s="5">
        <v>-8.4</v>
      </c>
      <c r="G1514" s="4"/>
      <c r="H1514" s="4">
        <v>4.1375000000000002</v>
      </c>
      <c r="I1514" s="4">
        <v>-73.625</v>
      </c>
      <c r="J1514" s="4">
        <v>444</v>
      </c>
      <c r="K1514" s="6">
        <v>45414</v>
      </c>
      <c r="L1514" s="6">
        <f>K1514+29</f>
        <v>45443</v>
      </c>
      <c r="M1514" s="6">
        <f t="shared" si="277"/>
        <v>45428</v>
      </c>
      <c r="N1514" s="4">
        <f t="shared" si="289"/>
        <v>2024</v>
      </c>
      <c r="O1514" s="4">
        <f t="shared" si="290"/>
        <v>5</v>
      </c>
      <c r="P1514" s="7">
        <f t="shared" si="291"/>
        <v>29</v>
      </c>
      <c r="Q1514" s="4">
        <v>750</v>
      </c>
      <c r="R1514" s="9"/>
      <c r="S1514" s="4" t="s">
        <v>844</v>
      </c>
    </row>
    <row r="1515" spans="1:19" s="10" customFormat="1" x14ac:dyDescent="0.3">
      <c r="A1515" s="4" t="str">
        <f t="shared" si="288"/>
        <v>Villavicencio_20249</v>
      </c>
      <c r="B1515" s="15" t="s">
        <v>2020</v>
      </c>
      <c r="C1515" s="4" t="str">
        <f t="shared" si="281"/>
        <v>VILL_01_20249</v>
      </c>
      <c r="D1515" s="4" t="s">
        <v>1911</v>
      </c>
      <c r="E1515" s="5">
        <v>-0.3</v>
      </c>
      <c r="F1515" s="4">
        <v>-2.23</v>
      </c>
      <c r="G1515" s="4"/>
      <c r="H1515" s="4">
        <v>4.1375000000000002</v>
      </c>
      <c r="I1515" s="4">
        <v>-73.625</v>
      </c>
      <c r="J1515" s="4">
        <v>444</v>
      </c>
      <c r="K1515" s="6">
        <v>45536</v>
      </c>
      <c r="L1515" s="6">
        <f>K1515+30</f>
        <v>45566</v>
      </c>
      <c r="M1515" s="6">
        <f t="shared" si="277"/>
        <v>45550</v>
      </c>
      <c r="N1515" s="4">
        <f t="shared" si="289"/>
        <v>2024</v>
      </c>
      <c r="O1515" s="4">
        <f t="shared" si="290"/>
        <v>9</v>
      </c>
      <c r="P1515" s="7">
        <f t="shared" si="291"/>
        <v>30</v>
      </c>
      <c r="Q1515" s="4">
        <v>179.6</v>
      </c>
      <c r="R1515" s="9" t="s">
        <v>1325</v>
      </c>
      <c r="S1515" s="4" t="s">
        <v>844</v>
      </c>
    </row>
    <row r="1516" spans="1:19" s="10" customFormat="1" x14ac:dyDescent="0.3">
      <c r="A1516" s="4" t="str">
        <f t="shared" si="288"/>
        <v>Villavicencio_202411</v>
      </c>
      <c r="B1516" s="15" t="s">
        <v>2021</v>
      </c>
      <c r="C1516" s="4" t="str">
        <f t="shared" si="281"/>
        <v>VILL_01_202411</v>
      </c>
      <c r="D1516" s="4" t="s">
        <v>1911</v>
      </c>
      <c r="E1516" s="5">
        <v>-32.799999999999997</v>
      </c>
      <c r="F1516" s="4">
        <v>-5.64</v>
      </c>
      <c r="G1516" s="4"/>
      <c r="H1516" s="4">
        <v>4.1375000000000002</v>
      </c>
      <c r="I1516" s="4">
        <v>-73.625</v>
      </c>
      <c r="J1516" s="4">
        <v>444</v>
      </c>
      <c r="K1516" s="6">
        <v>45598</v>
      </c>
      <c r="L1516" s="6">
        <f>K1516+29</f>
        <v>45627</v>
      </c>
      <c r="M1516" s="6">
        <f t="shared" si="277"/>
        <v>45612</v>
      </c>
      <c r="N1516" s="4">
        <f t="shared" si="289"/>
        <v>2024</v>
      </c>
      <c r="O1516" s="4">
        <f t="shared" si="290"/>
        <v>11</v>
      </c>
      <c r="P1516" s="7">
        <f t="shared" si="291"/>
        <v>29</v>
      </c>
      <c r="Q1516" s="4">
        <v>520</v>
      </c>
      <c r="R1516" s="9"/>
      <c r="S1516" s="4" t="s">
        <v>844</v>
      </c>
    </row>
    <row r="1517" spans="1:19" s="10" customFormat="1" x14ac:dyDescent="0.3">
      <c r="A1517" s="4" t="str">
        <f t="shared" si="288"/>
        <v>Villavicencio_202412</v>
      </c>
      <c r="B1517" s="15" t="s">
        <v>2022</v>
      </c>
      <c r="C1517" s="4" t="str">
        <f t="shared" ref="C1517:C1524" si="292">"VILL_01_"&amp;YEAR(M1517)&amp;""&amp;MONTH(M1517)</f>
        <v>VILL_01_202412</v>
      </c>
      <c r="D1517" s="4" t="s">
        <v>1911</v>
      </c>
      <c r="E1517" s="5">
        <v>-7</v>
      </c>
      <c r="F1517" s="4">
        <v>-2.64</v>
      </c>
      <c r="G1517" s="4"/>
      <c r="H1517" s="4">
        <v>4.1375000000000002</v>
      </c>
      <c r="I1517" s="4">
        <v>-73.625</v>
      </c>
      <c r="J1517" s="4">
        <v>444</v>
      </c>
      <c r="K1517" s="6">
        <f t="shared" si="283"/>
        <v>45628</v>
      </c>
      <c r="L1517" s="6">
        <f>K1517+30</f>
        <v>45658</v>
      </c>
      <c r="M1517" s="6">
        <f t="shared" si="277"/>
        <v>45642</v>
      </c>
      <c r="N1517" s="4">
        <f t="shared" si="289"/>
        <v>2024</v>
      </c>
      <c r="O1517" s="4">
        <f t="shared" si="290"/>
        <v>12</v>
      </c>
      <c r="P1517" s="7">
        <f t="shared" si="291"/>
        <v>30</v>
      </c>
      <c r="Q1517" s="4">
        <v>250</v>
      </c>
      <c r="R1517" s="9"/>
      <c r="S1517" s="4" t="s">
        <v>844</v>
      </c>
    </row>
    <row r="1518" spans="1:19" s="10" customFormat="1" x14ac:dyDescent="0.3">
      <c r="A1518" s="4" t="str">
        <f t="shared" si="288"/>
        <v>Villavicencio_20251</v>
      </c>
      <c r="B1518" s="15" t="s">
        <v>2023</v>
      </c>
      <c r="C1518" s="4" t="str">
        <f t="shared" si="292"/>
        <v>VILL_01_20251</v>
      </c>
      <c r="D1518" s="4" t="s">
        <v>1911</v>
      </c>
      <c r="E1518" s="5">
        <v>12.5</v>
      </c>
      <c r="F1518" s="4">
        <v>0.92</v>
      </c>
      <c r="G1518" s="4"/>
      <c r="H1518" s="4">
        <v>4.1375000000000002</v>
      </c>
      <c r="I1518" s="4">
        <v>-73.625</v>
      </c>
      <c r="J1518" s="4">
        <v>444</v>
      </c>
      <c r="K1518" s="6">
        <f t="shared" si="283"/>
        <v>45659</v>
      </c>
      <c r="L1518" s="6">
        <f>K1518+29</f>
        <v>45688</v>
      </c>
      <c r="M1518" s="6">
        <f t="shared" si="277"/>
        <v>45673</v>
      </c>
      <c r="N1518" s="4">
        <f t="shared" si="289"/>
        <v>2025</v>
      </c>
      <c r="O1518" s="4">
        <f t="shared" si="290"/>
        <v>1</v>
      </c>
      <c r="P1518" s="7">
        <f t="shared" si="291"/>
        <v>29</v>
      </c>
      <c r="Q1518" s="4">
        <v>142</v>
      </c>
      <c r="R1518" s="9"/>
      <c r="S1518" s="4" t="s">
        <v>844</v>
      </c>
    </row>
    <row r="1519" spans="1:19" s="10" customFormat="1" x14ac:dyDescent="0.3">
      <c r="A1519" s="4" t="str">
        <f t="shared" si="288"/>
        <v>Villavicencio_20252</v>
      </c>
      <c r="B1519" s="15" t="s">
        <v>2024</v>
      </c>
      <c r="C1519" s="4" t="str">
        <f t="shared" si="292"/>
        <v>VILL_01_20252</v>
      </c>
      <c r="D1519" s="4" t="s">
        <v>1911</v>
      </c>
      <c r="E1519" s="5">
        <v>14.1</v>
      </c>
      <c r="F1519" s="4">
        <v>0.02</v>
      </c>
      <c r="G1519" s="4"/>
      <c r="H1519" s="4">
        <v>4.1375000000000002</v>
      </c>
      <c r="I1519" s="4">
        <v>-73.625</v>
      </c>
      <c r="J1519" s="4">
        <v>444</v>
      </c>
      <c r="K1519" s="6">
        <f t="shared" si="283"/>
        <v>45689</v>
      </c>
      <c r="L1519" s="6">
        <f t="shared" ref="L1519:L1524" si="293">K1519+29</f>
        <v>45718</v>
      </c>
      <c r="M1519" s="6">
        <f t="shared" si="277"/>
        <v>45703</v>
      </c>
      <c r="N1519" s="4">
        <f t="shared" si="289"/>
        <v>2025</v>
      </c>
      <c r="O1519" s="4">
        <f t="shared" si="290"/>
        <v>2</v>
      </c>
      <c r="P1519" s="7">
        <f t="shared" si="291"/>
        <v>29</v>
      </c>
      <c r="Q1519" s="4">
        <v>90.3</v>
      </c>
      <c r="R1519" s="9"/>
      <c r="S1519" s="4" t="s">
        <v>844</v>
      </c>
    </row>
    <row r="1520" spans="1:19" s="10" customFormat="1" x14ac:dyDescent="0.3">
      <c r="A1520" s="4" t="str">
        <f t="shared" si="288"/>
        <v>Villavicencio_20253</v>
      </c>
      <c r="B1520" s="15" t="s">
        <v>2025</v>
      </c>
      <c r="C1520" s="4" t="str">
        <f t="shared" si="292"/>
        <v>VILL_01_20253</v>
      </c>
      <c r="D1520" s="4" t="s">
        <v>1911</v>
      </c>
      <c r="E1520" s="5">
        <v>-60.6</v>
      </c>
      <c r="F1520" s="4">
        <v>-9.2200000000000006</v>
      </c>
      <c r="G1520" s="4"/>
      <c r="H1520" s="4">
        <v>4.1375000000000002</v>
      </c>
      <c r="I1520" s="4">
        <v>-73.625</v>
      </c>
      <c r="J1520" s="4">
        <v>444</v>
      </c>
      <c r="K1520" s="6">
        <f t="shared" si="283"/>
        <v>45719</v>
      </c>
      <c r="L1520" s="6">
        <f t="shared" si="293"/>
        <v>45748</v>
      </c>
      <c r="M1520" s="6">
        <f t="shared" si="277"/>
        <v>45733</v>
      </c>
      <c r="N1520" s="4">
        <f t="shared" si="289"/>
        <v>2025</v>
      </c>
      <c r="O1520" s="4">
        <f t="shared" si="290"/>
        <v>3</v>
      </c>
      <c r="P1520" s="7">
        <f t="shared" si="291"/>
        <v>29</v>
      </c>
      <c r="Q1520" s="4">
        <v>240</v>
      </c>
      <c r="R1520" s="9"/>
      <c r="S1520" s="4" t="s">
        <v>844</v>
      </c>
    </row>
    <row r="1521" spans="1:24" s="10" customFormat="1" x14ac:dyDescent="0.3">
      <c r="A1521" s="4" t="str">
        <f t="shared" si="288"/>
        <v>Villavicencio_20254</v>
      </c>
      <c r="B1521" s="15" t="s">
        <v>2026</v>
      </c>
      <c r="C1521" s="4" t="str">
        <f t="shared" si="292"/>
        <v>VILL_01_20254</v>
      </c>
      <c r="D1521" s="4" t="s">
        <v>1911</v>
      </c>
      <c r="E1521" s="5">
        <v>-34.700000000000003</v>
      </c>
      <c r="F1521" s="4">
        <v>-6.16</v>
      </c>
      <c r="G1521" s="4"/>
      <c r="H1521" s="4">
        <v>4.1375000000000002</v>
      </c>
      <c r="I1521" s="4">
        <v>-73.625</v>
      </c>
      <c r="J1521" s="4">
        <v>444</v>
      </c>
      <c r="K1521" s="6">
        <f t="shared" si="283"/>
        <v>45749</v>
      </c>
      <c r="L1521" s="6">
        <f t="shared" si="293"/>
        <v>45778</v>
      </c>
      <c r="M1521" s="6">
        <f t="shared" si="277"/>
        <v>45763</v>
      </c>
      <c r="N1521" s="4">
        <f t="shared" si="289"/>
        <v>2025</v>
      </c>
      <c r="O1521" s="4">
        <f t="shared" si="290"/>
        <v>4</v>
      </c>
      <c r="P1521" s="7">
        <f t="shared" si="291"/>
        <v>29</v>
      </c>
      <c r="Q1521" s="4">
        <v>534</v>
      </c>
      <c r="R1521" s="9"/>
      <c r="S1521" s="4" t="s">
        <v>844</v>
      </c>
    </row>
    <row r="1522" spans="1:24" s="10" customFormat="1" x14ac:dyDescent="0.3">
      <c r="A1522" s="4" t="str">
        <f t="shared" si="288"/>
        <v>Villavicencio_20255</v>
      </c>
      <c r="B1522" s="15" t="s">
        <v>2027</v>
      </c>
      <c r="C1522" s="4" t="str">
        <f t="shared" si="292"/>
        <v>VILL_01_20255</v>
      </c>
      <c r="D1522" s="4" t="s">
        <v>1911</v>
      </c>
      <c r="E1522" s="5">
        <v>-97.9</v>
      </c>
      <c r="F1522" s="4">
        <v>-13.64</v>
      </c>
      <c r="G1522" s="4"/>
      <c r="H1522" s="4">
        <v>4.1375000000000002</v>
      </c>
      <c r="I1522" s="4">
        <v>-73.625</v>
      </c>
      <c r="J1522" s="4">
        <v>444</v>
      </c>
      <c r="K1522" s="6">
        <f t="shared" si="283"/>
        <v>45779</v>
      </c>
      <c r="L1522" s="6">
        <f t="shared" si="293"/>
        <v>45808</v>
      </c>
      <c r="M1522" s="6">
        <f t="shared" si="277"/>
        <v>45793</v>
      </c>
      <c r="N1522" s="4">
        <f t="shared" si="289"/>
        <v>2025</v>
      </c>
      <c r="O1522" s="4">
        <f t="shared" si="290"/>
        <v>5</v>
      </c>
      <c r="P1522" s="7">
        <f t="shared" si="291"/>
        <v>29</v>
      </c>
      <c r="Q1522" s="4">
        <v>743</v>
      </c>
      <c r="R1522" s="9"/>
      <c r="S1522" s="4" t="s">
        <v>844</v>
      </c>
    </row>
    <row r="1523" spans="1:24" s="10" customFormat="1" x14ac:dyDescent="0.3">
      <c r="A1523" s="4" t="str">
        <f t="shared" si="288"/>
        <v>Villavicencio_20256</v>
      </c>
      <c r="B1523" s="15" t="s">
        <v>2028</v>
      </c>
      <c r="C1523" s="4" t="str">
        <f t="shared" si="292"/>
        <v>VILL_01_20256</v>
      </c>
      <c r="D1523" s="4" t="s">
        <v>1911</v>
      </c>
      <c r="E1523" s="5">
        <v>-13.6</v>
      </c>
      <c r="F1523" s="4">
        <v>-3.57</v>
      </c>
      <c r="G1523" s="4"/>
      <c r="H1523" s="4">
        <v>4.1375000000000002</v>
      </c>
      <c r="I1523" s="4">
        <v>-73.625</v>
      </c>
      <c r="J1523" s="4">
        <v>444</v>
      </c>
      <c r="K1523" s="6">
        <f t="shared" si="283"/>
        <v>45809</v>
      </c>
      <c r="L1523" s="6">
        <f t="shared" si="293"/>
        <v>45838</v>
      </c>
      <c r="M1523" s="6">
        <f t="shared" si="277"/>
        <v>45823</v>
      </c>
      <c r="N1523" s="4">
        <f t="shared" si="289"/>
        <v>2025</v>
      </c>
      <c r="O1523" s="4">
        <f t="shared" si="290"/>
        <v>6</v>
      </c>
      <c r="P1523" s="7">
        <f t="shared" si="291"/>
        <v>29</v>
      </c>
      <c r="Q1523" s="4">
        <v>545</v>
      </c>
      <c r="R1523" s="9"/>
      <c r="S1523" s="4" t="s">
        <v>844</v>
      </c>
    </row>
    <row r="1524" spans="1:24" s="10" customFormat="1" x14ac:dyDescent="0.3">
      <c r="A1524" s="4" t="str">
        <f t="shared" si="288"/>
        <v>Villavicencio_20257</v>
      </c>
      <c r="B1524" s="15" t="s">
        <v>2029</v>
      </c>
      <c r="C1524" s="4" t="str">
        <f t="shared" si="292"/>
        <v>VILL_01_20257</v>
      </c>
      <c r="D1524" s="4" t="s">
        <v>1911</v>
      </c>
      <c r="E1524" s="5">
        <v>-31.8</v>
      </c>
      <c r="F1524" s="4">
        <v>-5.72</v>
      </c>
      <c r="G1524" s="4"/>
      <c r="H1524" s="4">
        <v>4.1375000000000002</v>
      </c>
      <c r="I1524" s="4">
        <v>-73.625</v>
      </c>
      <c r="J1524" s="4">
        <v>444</v>
      </c>
      <c r="K1524" s="6">
        <f t="shared" si="283"/>
        <v>45839</v>
      </c>
      <c r="L1524" s="6">
        <f t="shared" si="293"/>
        <v>45868</v>
      </c>
      <c r="M1524" s="6">
        <f t="shared" si="277"/>
        <v>45853</v>
      </c>
      <c r="N1524" s="4">
        <f t="shared" si="289"/>
        <v>2025</v>
      </c>
      <c r="O1524" s="4">
        <f t="shared" si="290"/>
        <v>7</v>
      </c>
      <c r="P1524" s="7">
        <f t="shared" si="291"/>
        <v>29</v>
      </c>
      <c r="Q1524" s="4">
        <v>400</v>
      </c>
      <c r="R1524" s="9"/>
      <c r="S1524" s="4"/>
    </row>
    <row r="1525" spans="1:24" s="11" customFormat="1" x14ac:dyDescent="0.3">
      <c r="A1525" s="4"/>
      <c r="B1525" s="4"/>
      <c r="C1525" s="4"/>
      <c r="D1525" s="4"/>
      <c r="E1525" s="5"/>
      <c r="F1525" s="5"/>
      <c r="G1525" s="4"/>
      <c r="H1525" s="4"/>
      <c r="I1525" s="4"/>
      <c r="J1525" s="4"/>
      <c r="K1525" s="23"/>
      <c r="L1525" s="23"/>
      <c r="M1525" s="23"/>
      <c r="N1525" s="23"/>
      <c r="O1525" s="23"/>
      <c r="P1525" s="23"/>
      <c r="Q1525" s="4"/>
      <c r="R1525" s="9"/>
      <c r="S1525" s="4"/>
      <c r="T1525" s="10"/>
      <c r="U1525" s="10"/>
      <c r="V1525" s="10"/>
      <c r="W1525" s="10"/>
      <c r="X1525" s="10"/>
    </row>
    <row r="1526" spans="1:24" s="11" customFormat="1" x14ac:dyDescent="0.3">
      <c r="A1526" s="4" t="str">
        <f t="shared" ref="A1526:A1532" si="294">D1526&amp;"_"&amp;YEAR(M1526)&amp;MONTH(M1526)</f>
        <v>Villavicencio2_20157</v>
      </c>
      <c r="B1526" s="4" t="s">
        <v>2030</v>
      </c>
      <c r="C1526" s="4" t="s">
        <v>2031</v>
      </c>
      <c r="D1526" s="4" t="s">
        <v>2032</v>
      </c>
      <c r="E1526" s="5">
        <v>-28.12</v>
      </c>
      <c r="F1526" s="5">
        <v>-4.4740000000000002</v>
      </c>
      <c r="G1526" s="4"/>
      <c r="H1526" s="4">
        <v>4.1310166666999999</v>
      </c>
      <c r="I1526" s="4">
        <v>-73.689044444000004</v>
      </c>
      <c r="J1526" s="4">
        <v>1175</v>
      </c>
      <c r="K1526" s="6">
        <v>42186</v>
      </c>
      <c r="L1526" s="6">
        <v>42219</v>
      </c>
      <c r="M1526" s="6">
        <f t="shared" si="277"/>
        <v>42200</v>
      </c>
      <c r="N1526" s="4">
        <f>YEAR(L1526)</f>
        <v>2015</v>
      </c>
      <c r="O1526" s="4">
        <f t="shared" ref="O1526:O1532" si="295">(MONTH(M1526))</f>
        <v>7</v>
      </c>
      <c r="P1526" s="7">
        <f t="shared" ref="P1526:P1532" si="296">L1526-K1526</f>
        <v>33</v>
      </c>
      <c r="Q1526" s="4">
        <v>0</v>
      </c>
      <c r="R1526" s="9" t="s">
        <v>2033</v>
      </c>
      <c r="S1526" s="4" t="s">
        <v>22</v>
      </c>
      <c r="T1526" s="10"/>
      <c r="U1526" s="10"/>
      <c r="V1526" s="10"/>
      <c r="W1526" s="10"/>
      <c r="X1526" s="10"/>
    </row>
    <row r="1527" spans="1:24" s="11" customFormat="1" x14ac:dyDescent="0.3">
      <c r="A1527" s="4" t="str">
        <f t="shared" si="294"/>
        <v>Villavicencio2_20158</v>
      </c>
      <c r="B1527" s="4" t="s">
        <v>2034</v>
      </c>
      <c r="C1527" s="4" t="s">
        <v>2035</v>
      </c>
      <c r="D1527" s="4" t="s">
        <v>2032</v>
      </c>
      <c r="E1527" s="5">
        <v>-23.69</v>
      </c>
      <c r="F1527" s="5">
        <v>-4.3929999999999998</v>
      </c>
      <c r="G1527" s="4"/>
      <c r="H1527" s="4">
        <v>4.1310166666999999</v>
      </c>
      <c r="I1527" s="4">
        <v>-73.689044444000004</v>
      </c>
      <c r="J1527" s="4">
        <v>1175</v>
      </c>
      <c r="K1527" s="6">
        <v>42220</v>
      </c>
      <c r="L1527" s="6">
        <v>42247</v>
      </c>
      <c r="M1527" s="6">
        <f t="shared" si="277"/>
        <v>42234</v>
      </c>
      <c r="N1527" s="4">
        <f t="shared" ref="N1527:N1532" si="297">YEAR(L1527)</f>
        <v>2015</v>
      </c>
      <c r="O1527" s="4">
        <f t="shared" si="295"/>
        <v>8</v>
      </c>
      <c r="P1527" s="7">
        <f t="shared" si="296"/>
        <v>27</v>
      </c>
      <c r="Q1527" s="4">
        <v>48.7</v>
      </c>
      <c r="R1527" s="9" t="s">
        <v>672</v>
      </c>
      <c r="S1527" s="4" t="s">
        <v>22</v>
      </c>
      <c r="T1527" s="10"/>
      <c r="U1527" s="10"/>
      <c r="V1527" s="10"/>
      <c r="W1527" s="10"/>
      <c r="X1527" s="10"/>
    </row>
    <row r="1528" spans="1:24" s="11" customFormat="1" x14ac:dyDescent="0.3">
      <c r="A1528" s="4" t="str">
        <f t="shared" si="294"/>
        <v>Villavicencio2_20159</v>
      </c>
      <c r="B1528" s="4" t="s">
        <v>2036</v>
      </c>
      <c r="C1528" s="4" t="s">
        <v>2037</v>
      </c>
      <c r="D1528" s="4" t="s">
        <v>2032</v>
      </c>
      <c r="E1528" s="5">
        <v>-27.27</v>
      </c>
      <c r="F1528" s="5">
        <v>-4.7</v>
      </c>
      <c r="G1528" s="4"/>
      <c r="H1528" s="4">
        <v>4.1310166666999999</v>
      </c>
      <c r="I1528" s="4">
        <v>-73.689044444000004</v>
      </c>
      <c r="J1528" s="4">
        <v>1175</v>
      </c>
      <c r="K1528" s="6">
        <v>42248</v>
      </c>
      <c r="L1528" s="6">
        <v>42277</v>
      </c>
      <c r="M1528" s="6">
        <f t="shared" si="277"/>
        <v>42262</v>
      </c>
      <c r="N1528" s="4">
        <f t="shared" si="297"/>
        <v>2015</v>
      </c>
      <c r="O1528" s="4">
        <f t="shared" si="295"/>
        <v>9</v>
      </c>
      <c r="P1528" s="7">
        <f t="shared" si="296"/>
        <v>29</v>
      </c>
      <c r="Q1528" s="4">
        <v>84.4</v>
      </c>
      <c r="R1528" s="9" t="s">
        <v>672</v>
      </c>
      <c r="S1528" s="4" t="s">
        <v>22</v>
      </c>
      <c r="T1528" s="10"/>
      <c r="U1528" s="10"/>
      <c r="V1528" s="10"/>
      <c r="W1528" s="10"/>
      <c r="X1528" s="10"/>
    </row>
    <row r="1529" spans="1:24" s="11" customFormat="1" x14ac:dyDescent="0.3">
      <c r="A1529" s="4" t="str">
        <f t="shared" si="294"/>
        <v>Villavicencio2_201510</v>
      </c>
      <c r="B1529" s="4" t="s">
        <v>2038</v>
      </c>
      <c r="C1529" s="4" t="s">
        <v>2039</v>
      </c>
      <c r="D1529" s="4" t="s">
        <v>2032</v>
      </c>
      <c r="E1529" s="5">
        <v>-17.68</v>
      </c>
      <c r="F1529" s="5">
        <v>-3.242</v>
      </c>
      <c r="G1529" s="4"/>
      <c r="H1529" s="4">
        <v>4.1310166666999999</v>
      </c>
      <c r="I1529" s="4">
        <v>-73.689044444000004</v>
      </c>
      <c r="J1529" s="4">
        <v>1175</v>
      </c>
      <c r="K1529" s="6">
        <v>42278</v>
      </c>
      <c r="L1529" s="6">
        <v>42308</v>
      </c>
      <c r="M1529" s="6">
        <f>K1529+14</f>
        <v>42292</v>
      </c>
      <c r="N1529" s="4">
        <f t="shared" si="297"/>
        <v>2015</v>
      </c>
      <c r="O1529" s="4">
        <f t="shared" si="295"/>
        <v>10</v>
      </c>
      <c r="P1529" s="7">
        <f t="shared" si="296"/>
        <v>30</v>
      </c>
      <c r="Q1529" s="4">
        <v>32.5</v>
      </c>
      <c r="R1529" s="9" t="s">
        <v>672</v>
      </c>
      <c r="S1529" s="4" t="s">
        <v>22</v>
      </c>
      <c r="T1529" s="10"/>
      <c r="U1529" s="10"/>
      <c r="V1529" s="10"/>
      <c r="W1529" s="10"/>
      <c r="X1529" s="10"/>
    </row>
    <row r="1530" spans="1:24" s="11" customFormat="1" x14ac:dyDescent="0.3">
      <c r="A1530" s="4" t="str">
        <f t="shared" si="294"/>
        <v>Villavicencio2_201511</v>
      </c>
      <c r="B1530" s="4" t="s">
        <v>2040</v>
      </c>
      <c r="C1530" s="4" t="s">
        <v>2041</v>
      </c>
      <c r="D1530" s="4" t="s">
        <v>2032</v>
      </c>
      <c r="E1530" s="5">
        <v>-23.53</v>
      </c>
      <c r="F1530" s="5">
        <v>-4.2249999999999996</v>
      </c>
      <c r="G1530" s="4"/>
      <c r="H1530" s="4">
        <v>4.1310166666999999</v>
      </c>
      <c r="I1530" s="4">
        <v>-73.689044444000004</v>
      </c>
      <c r="J1530" s="4">
        <v>1175</v>
      </c>
      <c r="K1530" s="6">
        <v>42309</v>
      </c>
      <c r="L1530" s="6">
        <v>42338</v>
      </c>
      <c r="M1530" s="6">
        <f>K1530+14</f>
        <v>42323</v>
      </c>
      <c r="N1530" s="4">
        <f t="shared" si="297"/>
        <v>2015</v>
      </c>
      <c r="O1530" s="4">
        <f t="shared" si="295"/>
        <v>11</v>
      </c>
      <c r="P1530" s="7">
        <f t="shared" si="296"/>
        <v>29</v>
      </c>
      <c r="Q1530" s="4">
        <v>9.6999999999999993</v>
      </c>
      <c r="R1530" s="9" t="s">
        <v>672</v>
      </c>
      <c r="S1530" s="4" t="s">
        <v>22</v>
      </c>
      <c r="T1530" s="10"/>
      <c r="U1530" s="10"/>
      <c r="V1530" s="10"/>
      <c r="W1530" s="10"/>
      <c r="X1530" s="10"/>
    </row>
    <row r="1531" spans="1:24" s="11" customFormat="1" x14ac:dyDescent="0.3">
      <c r="A1531" s="4" t="str">
        <f t="shared" si="294"/>
        <v>Villavicencio2_20161</v>
      </c>
      <c r="B1531" s="4" t="s">
        <v>2042</v>
      </c>
      <c r="C1531" s="4" t="s">
        <v>2043</v>
      </c>
      <c r="D1531" s="4" t="s">
        <v>2032</v>
      </c>
      <c r="E1531" s="5">
        <v>8.3000000000000007</v>
      </c>
      <c r="F1531" s="5">
        <v>-0.151</v>
      </c>
      <c r="G1531" s="4"/>
      <c r="H1531" s="4">
        <v>4.1310166666999999</v>
      </c>
      <c r="I1531" s="4">
        <v>-73.689044444000004</v>
      </c>
      <c r="J1531" s="4">
        <v>1175</v>
      </c>
      <c r="K1531" s="6">
        <v>42370</v>
      </c>
      <c r="L1531" s="6">
        <v>42435</v>
      </c>
      <c r="M1531" s="6">
        <f t="shared" si="277"/>
        <v>42384</v>
      </c>
      <c r="N1531" s="4">
        <f t="shared" si="297"/>
        <v>2016</v>
      </c>
      <c r="O1531" s="4">
        <f t="shared" si="295"/>
        <v>1</v>
      </c>
      <c r="P1531" s="7">
        <f t="shared" si="296"/>
        <v>65</v>
      </c>
      <c r="Q1531" s="4">
        <v>344.3</v>
      </c>
      <c r="R1531" s="9"/>
      <c r="S1531" s="4" t="s">
        <v>22</v>
      </c>
      <c r="T1531" s="10"/>
      <c r="U1531" s="10"/>
      <c r="V1531" s="10"/>
      <c r="W1531" s="10"/>
      <c r="X1531" s="10"/>
    </row>
    <row r="1532" spans="1:24" s="11" customFormat="1" x14ac:dyDescent="0.3">
      <c r="A1532" s="4" t="str">
        <f t="shared" si="294"/>
        <v>Villavicencio2_20164</v>
      </c>
      <c r="B1532" s="4" t="s">
        <v>2044</v>
      </c>
      <c r="C1532" s="4" t="s">
        <v>2045</v>
      </c>
      <c r="D1532" s="4" t="s">
        <v>2032</v>
      </c>
      <c r="E1532" s="5">
        <v>-50.8</v>
      </c>
      <c r="F1532" s="5">
        <v>-7.8</v>
      </c>
      <c r="G1532" s="4"/>
      <c r="H1532" s="4">
        <v>4.1310166666999999</v>
      </c>
      <c r="I1532" s="4">
        <v>-73.689044444000004</v>
      </c>
      <c r="J1532" s="4">
        <v>1175</v>
      </c>
      <c r="K1532" s="6">
        <v>42461</v>
      </c>
      <c r="L1532" s="6">
        <v>42490</v>
      </c>
      <c r="M1532" s="6">
        <f>K1532+14</f>
        <v>42475</v>
      </c>
      <c r="N1532" s="4">
        <f t="shared" si="297"/>
        <v>2016</v>
      </c>
      <c r="O1532" s="4">
        <f t="shared" si="295"/>
        <v>4</v>
      </c>
      <c r="P1532" s="7">
        <f t="shared" si="296"/>
        <v>29</v>
      </c>
      <c r="Q1532" s="4">
        <v>1144.5999999999999</v>
      </c>
      <c r="R1532" s="9" t="s">
        <v>2046</v>
      </c>
      <c r="S1532" s="4" t="s">
        <v>22</v>
      </c>
      <c r="T1532" s="10"/>
      <c r="U1532" s="10"/>
      <c r="V1532" s="10"/>
      <c r="W1532" s="10"/>
      <c r="X1532" s="10"/>
    </row>
    <row r="1533" spans="1:24" s="11" customFormat="1" x14ac:dyDescent="0.3">
      <c r="A1533" s="4"/>
      <c r="B1533" s="4"/>
      <c r="C1533" s="4"/>
      <c r="D1533" s="4"/>
      <c r="E1533" s="5"/>
      <c r="F1533" s="5"/>
      <c r="G1533" s="4"/>
      <c r="H1533" s="4"/>
      <c r="I1533" s="4"/>
      <c r="J1533" s="4"/>
      <c r="K1533" s="15"/>
      <c r="L1533" s="15"/>
      <c r="M1533" s="15"/>
      <c r="N1533" s="15"/>
      <c r="O1533" s="15"/>
      <c r="P1533" s="15"/>
      <c r="Q1533" s="15"/>
      <c r="R1533" s="9"/>
      <c r="S1533" s="4"/>
      <c r="T1533" s="10"/>
      <c r="U1533" s="10"/>
      <c r="V1533" s="10"/>
      <c r="W1533" s="10"/>
      <c r="X1533" s="10"/>
    </row>
    <row r="1534" spans="1:24" s="11" customFormat="1" x14ac:dyDescent="0.3">
      <c r="A1534" s="4" t="str">
        <f t="shared" ref="A1534:A1565" si="298">D1534&amp;"_"&amp;YEAR(M1534)&amp;"0"&amp;MONTH(M1534)</f>
        <v>Quibdó_201908</v>
      </c>
      <c r="B1534" s="4"/>
      <c r="C1534" s="52" t="str">
        <f>"QUIB_01_"&amp;YEAR(M1534)&amp;"0"&amp;MONTH(M1534)</f>
        <v>QUIB_01_201908</v>
      </c>
      <c r="D1534" s="15" t="s">
        <v>2047</v>
      </c>
      <c r="E1534" s="16">
        <v>-32.575073270512398</v>
      </c>
      <c r="F1534" s="16">
        <v>-6.026897304788303</v>
      </c>
      <c r="G1534" s="13"/>
      <c r="H1534" s="27">
        <v>5.69055556</v>
      </c>
      <c r="I1534" s="27">
        <v>-76.643777779999994</v>
      </c>
      <c r="J1534" s="27">
        <v>75</v>
      </c>
      <c r="K1534" s="6">
        <v>43682</v>
      </c>
      <c r="L1534" s="6">
        <v>43709</v>
      </c>
      <c r="M1534" s="6">
        <v>43695.5</v>
      </c>
      <c r="N1534" s="4">
        <f>YEAR(L1534)</f>
        <v>2019</v>
      </c>
      <c r="O1534" s="4">
        <f t="shared" ref="O1534:O1580" si="299">(MONTH(M1534))</f>
        <v>8</v>
      </c>
      <c r="P1534" s="7">
        <f t="shared" ref="P1534:P1580" si="300">L1534-K1534</f>
        <v>27</v>
      </c>
      <c r="Q1534" s="15">
        <v>927.9</v>
      </c>
      <c r="R1534" s="9" t="s">
        <v>2048</v>
      </c>
      <c r="S1534" s="15" t="s">
        <v>1781</v>
      </c>
      <c r="T1534" s="10"/>
      <c r="U1534" s="10"/>
      <c r="V1534" s="10"/>
      <c r="W1534" s="10"/>
      <c r="X1534" s="10"/>
    </row>
    <row r="1535" spans="1:24" s="11" customFormat="1" x14ac:dyDescent="0.3">
      <c r="A1535" s="4" t="str">
        <f t="shared" si="298"/>
        <v>Quibdó_201909</v>
      </c>
      <c r="B1535" s="4"/>
      <c r="C1535" s="52" t="str">
        <f t="shared" ref="C1535:C1580" si="301">"QUIB_01_"&amp;YEAR(M1535)&amp;"0"&amp;MONTH(M1535)</f>
        <v>QUIB_01_201909</v>
      </c>
      <c r="D1535" s="15" t="s">
        <v>2047</v>
      </c>
      <c r="E1535" s="16">
        <v>-46.909747430032347</v>
      </c>
      <c r="F1535" s="16">
        <v>-7.3468723345321401</v>
      </c>
      <c r="G1535" s="13"/>
      <c r="H1535" s="27">
        <v>5.69055556</v>
      </c>
      <c r="I1535" s="27">
        <v>-76.643777779999994</v>
      </c>
      <c r="J1535" s="27">
        <v>75</v>
      </c>
      <c r="K1535" s="6">
        <v>43710</v>
      </c>
      <c r="L1535" s="6">
        <v>43737</v>
      </c>
      <c r="M1535" s="6">
        <v>43723.5</v>
      </c>
      <c r="N1535" s="4">
        <f t="shared" ref="N1535:N1580" si="302">YEAR(L1535)</f>
        <v>2019</v>
      </c>
      <c r="O1535" s="4">
        <f t="shared" si="299"/>
        <v>9</v>
      </c>
      <c r="P1535" s="7">
        <f t="shared" si="300"/>
        <v>27</v>
      </c>
      <c r="Q1535" s="15">
        <v>415.1</v>
      </c>
      <c r="R1535" s="9"/>
      <c r="S1535" s="15" t="s">
        <v>1781</v>
      </c>
      <c r="T1535" s="10"/>
      <c r="U1535" s="10"/>
      <c r="V1535" s="10"/>
      <c r="W1535" s="10"/>
      <c r="X1535" s="10"/>
    </row>
    <row r="1536" spans="1:24" s="11" customFormat="1" x14ac:dyDescent="0.3">
      <c r="A1536" s="4" t="str">
        <f t="shared" si="298"/>
        <v>Quibdó_2019010</v>
      </c>
      <c r="B1536" s="4"/>
      <c r="C1536" s="52" t="str">
        <f t="shared" si="301"/>
        <v>QUIB_01_2019010</v>
      </c>
      <c r="D1536" s="15" t="s">
        <v>2047</v>
      </c>
      <c r="E1536" s="16">
        <v>-75.448751190957196</v>
      </c>
      <c r="F1536" s="16">
        <v>-10.577096448759375</v>
      </c>
      <c r="G1536" s="13"/>
      <c r="H1536" s="27">
        <v>5.69055556</v>
      </c>
      <c r="I1536" s="27">
        <v>-76.643777779999994</v>
      </c>
      <c r="J1536" s="27">
        <v>75</v>
      </c>
      <c r="K1536" s="6">
        <v>43738</v>
      </c>
      <c r="L1536" s="6">
        <v>43769</v>
      </c>
      <c r="M1536" s="6">
        <v>43753.5</v>
      </c>
      <c r="N1536" s="4">
        <f t="shared" si="302"/>
        <v>2019</v>
      </c>
      <c r="O1536" s="4">
        <f t="shared" si="299"/>
        <v>10</v>
      </c>
      <c r="P1536" s="7">
        <f t="shared" si="300"/>
        <v>31</v>
      </c>
      <c r="Q1536" s="15">
        <v>619.6</v>
      </c>
      <c r="R1536" s="9"/>
      <c r="S1536" s="15" t="s">
        <v>1781</v>
      </c>
      <c r="T1536" s="10"/>
      <c r="U1536" s="10"/>
      <c r="V1536" s="10"/>
      <c r="W1536" s="10"/>
      <c r="X1536" s="10"/>
    </row>
    <row r="1537" spans="1:24" s="11" customFormat="1" x14ac:dyDescent="0.3">
      <c r="A1537" s="4" t="str">
        <f t="shared" si="298"/>
        <v>Quibdó_2019011</v>
      </c>
      <c r="B1537" s="4"/>
      <c r="C1537" s="52" t="str">
        <f t="shared" si="301"/>
        <v>QUIB_01_2019011</v>
      </c>
      <c r="D1537" s="15" t="s">
        <v>2047</v>
      </c>
      <c r="E1537" s="16">
        <v>-50.104843384686625</v>
      </c>
      <c r="F1537" s="16">
        <v>-7.7021343130539863</v>
      </c>
      <c r="G1537" s="13"/>
      <c r="H1537" s="27">
        <v>5.69055556</v>
      </c>
      <c r="I1537" s="27">
        <v>-76.643777779999994</v>
      </c>
      <c r="J1537" s="27">
        <v>75</v>
      </c>
      <c r="K1537" s="6">
        <v>43770</v>
      </c>
      <c r="L1537" s="6">
        <v>43800</v>
      </c>
      <c r="M1537" s="6">
        <v>43785</v>
      </c>
      <c r="N1537" s="4">
        <f t="shared" si="302"/>
        <v>2019</v>
      </c>
      <c r="O1537" s="4">
        <f t="shared" si="299"/>
        <v>11</v>
      </c>
      <c r="P1537" s="7">
        <f t="shared" si="300"/>
        <v>30</v>
      </c>
      <c r="Q1537" s="15">
        <v>547.9</v>
      </c>
      <c r="R1537" s="9"/>
      <c r="S1537" s="15" t="s">
        <v>1781</v>
      </c>
      <c r="T1537" s="10"/>
      <c r="U1537" s="10"/>
      <c r="V1537" s="10"/>
      <c r="W1537" s="10"/>
      <c r="X1537" s="10"/>
    </row>
    <row r="1538" spans="1:24" s="11" customFormat="1" x14ac:dyDescent="0.3">
      <c r="A1538" s="4" t="str">
        <f t="shared" si="298"/>
        <v>Quibdó_2019012</v>
      </c>
      <c r="B1538" s="4"/>
      <c r="C1538" s="52" t="str">
        <f t="shared" si="301"/>
        <v>QUIB_01_2019012</v>
      </c>
      <c r="D1538" s="15" t="s">
        <v>2047</v>
      </c>
      <c r="E1538" s="16">
        <v>-40.576011919505717</v>
      </c>
      <c r="F1538" s="16">
        <v>-6.697372407789298</v>
      </c>
      <c r="G1538" s="13"/>
      <c r="H1538" s="27">
        <v>5.69055556</v>
      </c>
      <c r="I1538" s="27">
        <v>-76.643777779999994</v>
      </c>
      <c r="J1538" s="27">
        <v>75</v>
      </c>
      <c r="K1538" s="6">
        <v>43801</v>
      </c>
      <c r="L1538" s="6">
        <v>43832</v>
      </c>
      <c r="M1538" s="6">
        <v>43816.5</v>
      </c>
      <c r="N1538" s="4">
        <f t="shared" si="302"/>
        <v>2020</v>
      </c>
      <c r="O1538" s="4">
        <f t="shared" si="299"/>
        <v>12</v>
      </c>
      <c r="P1538" s="7">
        <f t="shared" si="300"/>
        <v>31</v>
      </c>
      <c r="Q1538" s="15">
        <v>719.1</v>
      </c>
      <c r="R1538" s="9"/>
      <c r="S1538" s="15" t="s">
        <v>1781</v>
      </c>
      <c r="T1538" s="10"/>
      <c r="U1538" s="10"/>
      <c r="V1538" s="10"/>
      <c r="W1538" s="10"/>
      <c r="X1538" s="10"/>
    </row>
    <row r="1539" spans="1:24" s="11" customFormat="1" x14ac:dyDescent="0.3">
      <c r="A1539" s="4" t="str">
        <f t="shared" si="298"/>
        <v>Quibdó_202001</v>
      </c>
      <c r="B1539" s="4"/>
      <c r="C1539" s="52" t="str">
        <f t="shared" si="301"/>
        <v>QUIB_01_202001</v>
      </c>
      <c r="D1539" s="15" t="s">
        <v>2047</v>
      </c>
      <c r="E1539" s="16">
        <v>-34.529281856842026</v>
      </c>
      <c r="F1539" s="16">
        <v>-6.2544853850799766</v>
      </c>
      <c r="G1539" s="13"/>
      <c r="H1539" s="27">
        <v>5.69055556</v>
      </c>
      <c r="I1539" s="27">
        <v>-76.643777779999994</v>
      </c>
      <c r="J1539" s="27">
        <v>75</v>
      </c>
      <c r="K1539" s="6">
        <v>43833</v>
      </c>
      <c r="L1539" s="6">
        <v>43860</v>
      </c>
      <c r="M1539" s="6">
        <v>43846.5</v>
      </c>
      <c r="N1539" s="4">
        <f t="shared" si="302"/>
        <v>2020</v>
      </c>
      <c r="O1539" s="4">
        <f t="shared" si="299"/>
        <v>1</v>
      </c>
      <c r="P1539" s="7">
        <f t="shared" si="300"/>
        <v>27</v>
      </c>
      <c r="Q1539" s="15">
        <v>403.80000000000007</v>
      </c>
      <c r="R1539" s="9"/>
      <c r="S1539" s="15" t="s">
        <v>1781</v>
      </c>
      <c r="T1539" s="10"/>
      <c r="U1539" s="10"/>
      <c r="V1539" s="10"/>
      <c r="W1539" s="10"/>
      <c r="X1539" s="10"/>
    </row>
    <row r="1540" spans="1:24" s="11" customFormat="1" x14ac:dyDescent="0.3">
      <c r="A1540" s="4" t="str">
        <f t="shared" si="298"/>
        <v>Quibdó_202002</v>
      </c>
      <c r="B1540" s="4"/>
      <c r="C1540" s="52" t="str">
        <f t="shared" si="301"/>
        <v>QUIB_01_202002</v>
      </c>
      <c r="D1540" s="15" t="s">
        <v>2047</v>
      </c>
      <c r="E1540" s="16">
        <v>-3.0391178671646499</v>
      </c>
      <c r="F1540" s="16">
        <v>-2.6446849504944701</v>
      </c>
      <c r="G1540" s="13"/>
      <c r="H1540" s="27">
        <v>5.69055556</v>
      </c>
      <c r="I1540" s="27">
        <v>-76.643777779999994</v>
      </c>
      <c r="J1540" s="27">
        <v>75</v>
      </c>
      <c r="K1540" s="6">
        <v>43861</v>
      </c>
      <c r="L1540" s="6">
        <v>43891</v>
      </c>
      <c r="M1540" s="6">
        <v>43876</v>
      </c>
      <c r="N1540" s="4">
        <f t="shared" si="302"/>
        <v>2020</v>
      </c>
      <c r="O1540" s="4">
        <f t="shared" si="299"/>
        <v>2</v>
      </c>
      <c r="P1540" s="7">
        <f t="shared" si="300"/>
        <v>30</v>
      </c>
      <c r="Q1540" s="15">
        <v>436.6</v>
      </c>
      <c r="R1540" s="9"/>
      <c r="S1540" s="15" t="s">
        <v>1781</v>
      </c>
      <c r="T1540" s="10"/>
      <c r="U1540" s="10"/>
      <c r="V1540" s="10"/>
      <c r="W1540" s="10"/>
      <c r="X1540" s="10"/>
    </row>
    <row r="1541" spans="1:24" s="11" customFormat="1" x14ac:dyDescent="0.3">
      <c r="A1541" s="4" t="str">
        <f t="shared" si="298"/>
        <v>Quibdó_202003</v>
      </c>
      <c r="B1541" s="4"/>
      <c r="C1541" s="52" t="str">
        <f t="shared" si="301"/>
        <v>QUIB_01_202003</v>
      </c>
      <c r="D1541" s="15" t="s">
        <v>2047</v>
      </c>
      <c r="E1541" s="16">
        <v>4.5564375623414231</v>
      </c>
      <c r="F1541" s="16">
        <v>-2.0200782361151504</v>
      </c>
      <c r="G1541" s="13"/>
      <c r="H1541" s="27">
        <v>5.69055556</v>
      </c>
      <c r="I1541" s="27">
        <v>-76.643777779999994</v>
      </c>
      <c r="J1541" s="27">
        <v>75</v>
      </c>
      <c r="K1541" s="6">
        <v>43892</v>
      </c>
      <c r="L1541" s="6">
        <v>43923</v>
      </c>
      <c r="M1541" s="6">
        <v>43907.5</v>
      </c>
      <c r="N1541" s="4">
        <f t="shared" si="302"/>
        <v>2020</v>
      </c>
      <c r="O1541" s="4">
        <f t="shared" si="299"/>
        <v>3</v>
      </c>
      <c r="P1541" s="7">
        <f t="shared" si="300"/>
        <v>31</v>
      </c>
      <c r="Q1541" s="15">
        <v>300.7</v>
      </c>
      <c r="R1541" s="9"/>
      <c r="S1541" s="15" t="s">
        <v>1781</v>
      </c>
      <c r="T1541" s="10"/>
      <c r="U1541" s="10"/>
      <c r="V1541" s="10"/>
      <c r="W1541" s="10"/>
      <c r="X1541" s="10"/>
    </row>
    <row r="1542" spans="1:24" s="11" customFormat="1" x14ac:dyDescent="0.3">
      <c r="A1542" s="4" t="str">
        <f t="shared" si="298"/>
        <v>Quibdó_202004</v>
      </c>
      <c r="B1542" s="4"/>
      <c r="C1542" s="52" t="str">
        <f t="shared" si="301"/>
        <v>QUIB_01_202004</v>
      </c>
      <c r="D1542" s="15" t="s">
        <v>2047</v>
      </c>
      <c r="E1542" s="16">
        <v>-27.061616176931473</v>
      </c>
      <c r="F1542" s="16">
        <v>-5.3892280928942311</v>
      </c>
      <c r="G1542" s="13"/>
      <c r="H1542" s="27">
        <v>5.69055556</v>
      </c>
      <c r="I1542" s="27">
        <v>-76.643777779999994</v>
      </c>
      <c r="J1542" s="27">
        <v>75</v>
      </c>
      <c r="K1542" s="6">
        <v>43924</v>
      </c>
      <c r="L1542" s="6">
        <v>43951</v>
      </c>
      <c r="M1542" s="6">
        <v>43937.5</v>
      </c>
      <c r="N1542" s="4">
        <f t="shared" si="302"/>
        <v>2020</v>
      </c>
      <c r="O1542" s="4">
        <f t="shared" si="299"/>
        <v>4</v>
      </c>
      <c r="P1542" s="7">
        <f t="shared" si="300"/>
        <v>27</v>
      </c>
      <c r="Q1542" s="15">
        <v>452.40000000000003</v>
      </c>
      <c r="R1542" s="9"/>
      <c r="S1542" s="15" t="s">
        <v>1781</v>
      </c>
      <c r="T1542" s="10"/>
      <c r="U1542" s="10"/>
      <c r="V1542" s="10"/>
      <c r="W1542" s="10"/>
      <c r="X1542" s="10"/>
    </row>
    <row r="1543" spans="1:24" s="11" customFormat="1" x14ac:dyDescent="0.3">
      <c r="A1543" s="4" t="str">
        <f t="shared" si="298"/>
        <v>Quibdó_202005</v>
      </c>
      <c r="B1543" s="4"/>
      <c r="C1543" s="52" t="str">
        <f t="shared" si="301"/>
        <v>QUIB_01_202005</v>
      </c>
      <c r="D1543" s="15" t="s">
        <v>2047</v>
      </c>
      <c r="E1543" s="16">
        <v>-57.064422801094096</v>
      </c>
      <c r="F1543" s="16">
        <v>-7.8640672887568002</v>
      </c>
      <c r="G1543" s="13"/>
      <c r="H1543" s="27">
        <v>5.69055556</v>
      </c>
      <c r="I1543" s="27">
        <v>-76.643777779999994</v>
      </c>
      <c r="J1543" s="27">
        <v>75</v>
      </c>
      <c r="K1543" s="6">
        <v>43956</v>
      </c>
      <c r="L1543" s="6">
        <v>43982</v>
      </c>
      <c r="M1543" s="6">
        <v>43969</v>
      </c>
      <c r="N1543" s="4">
        <f t="shared" si="302"/>
        <v>2020</v>
      </c>
      <c r="O1543" s="4">
        <f t="shared" si="299"/>
        <v>5</v>
      </c>
      <c r="P1543" s="7">
        <f t="shared" si="300"/>
        <v>26</v>
      </c>
      <c r="Q1543" s="15">
        <v>901.4</v>
      </c>
      <c r="R1543" s="9"/>
      <c r="S1543" s="15" t="s">
        <v>1781</v>
      </c>
      <c r="T1543" s="10"/>
      <c r="U1543" s="10"/>
      <c r="V1543" s="10"/>
      <c r="W1543" s="10"/>
      <c r="X1543" s="10"/>
    </row>
    <row r="1544" spans="1:24" s="11" customFormat="1" x14ac:dyDescent="0.3">
      <c r="A1544" s="4" t="str">
        <f t="shared" si="298"/>
        <v>Quibdó_202006</v>
      </c>
      <c r="B1544" s="4"/>
      <c r="C1544" s="52" t="str">
        <f t="shared" si="301"/>
        <v>QUIB_01_202006</v>
      </c>
      <c r="D1544" s="15" t="s">
        <v>2047</v>
      </c>
      <c r="E1544" s="16">
        <v>-87.808588973623472</v>
      </c>
      <c r="F1544" s="16">
        <v>-11.728828002906976</v>
      </c>
      <c r="G1544" s="13"/>
      <c r="H1544" s="27">
        <v>5.69055556</v>
      </c>
      <c r="I1544" s="27">
        <v>-76.643777779999994</v>
      </c>
      <c r="J1544" s="27">
        <v>75</v>
      </c>
      <c r="K1544" s="6">
        <v>43983</v>
      </c>
      <c r="L1544" s="6">
        <v>44014</v>
      </c>
      <c r="M1544" s="6">
        <v>43998.5</v>
      </c>
      <c r="N1544" s="4">
        <f t="shared" si="302"/>
        <v>2020</v>
      </c>
      <c r="O1544" s="4">
        <f t="shared" si="299"/>
        <v>6</v>
      </c>
      <c r="P1544" s="7">
        <f t="shared" si="300"/>
        <v>31</v>
      </c>
      <c r="Q1544" s="15">
        <v>452.4</v>
      </c>
      <c r="R1544" s="9"/>
      <c r="S1544" s="15" t="s">
        <v>1781</v>
      </c>
      <c r="T1544" s="10"/>
      <c r="U1544" s="10"/>
      <c r="V1544" s="10"/>
      <c r="W1544" s="10"/>
      <c r="X1544" s="10"/>
    </row>
    <row r="1545" spans="1:24" s="11" customFormat="1" x14ac:dyDescent="0.3">
      <c r="A1545" s="4" t="str">
        <f t="shared" si="298"/>
        <v>Quibdó_202007</v>
      </c>
      <c r="B1545" s="4"/>
      <c r="C1545" s="52" t="str">
        <f t="shared" si="301"/>
        <v>QUIB_01_202007</v>
      </c>
      <c r="D1545" s="15" t="s">
        <v>2047</v>
      </c>
      <c r="E1545" s="16">
        <v>-80.159820281789493</v>
      </c>
      <c r="F1545" s="16">
        <v>-12.437238910240668</v>
      </c>
      <c r="G1545" s="13"/>
      <c r="H1545" s="27">
        <v>5.69055556</v>
      </c>
      <c r="I1545" s="27">
        <v>-76.643777779999994</v>
      </c>
      <c r="J1545" s="27">
        <v>75</v>
      </c>
      <c r="K1545" s="6">
        <v>44015</v>
      </c>
      <c r="L1545" s="6">
        <v>44042</v>
      </c>
      <c r="M1545" s="6">
        <v>44028.5</v>
      </c>
      <c r="N1545" s="4">
        <f t="shared" si="302"/>
        <v>2020</v>
      </c>
      <c r="O1545" s="4">
        <f t="shared" si="299"/>
        <v>7</v>
      </c>
      <c r="P1545" s="7">
        <f t="shared" si="300"/>
        <v>27</v>
      </c>
      <c r="Q1545" s="15">
        <v>409.8</v>
      </c>
      <c r="R1545" s="9"/>
      <c r="S1545" s="15" t="s">
        <v>1781</v>
      </c>
      <c r="T1545" s="10"/>
      <c r="U1545" s="10"/>
      <c r="V1545" s="10"/>
      <c r="W1545" s="10"/>
      <c r="X1545" s="10"/>
    </row>
    <row r="1546" spans="1:24" s="11" customFormat="1" x14ac:dyDescent="0.3">
      <c r="A1546" s="4" t="str">
        <f t="shared" si="298"/>
        <v>Quibdó_202008</v>
      </c>
      <c r="B1546" s="4"/>
      <c r="C1546" s="52" t="str">
        <f t="shared" si="301"/>
        <v>QUIB_01_202008</v>
      </c>
      <c r="D1546" s="15" t="s">
        <v>2047</v>
      </c>
      <c r="E1546" s="16">
        <v>-45.951492658459465</v>
      </c>
      <c r="F1546" s="16">
        <v>-8.5740081633200997</v>
      </c>
      <c r="G1546" s="13"/>
      <c r="H1546" s="27">
        <v>5.69055556</v>
      </c>
      <c r="I1546" s="27">
        <v>-76.643777779999994</v>
      </c>
      <c r="J1546" s="27">
        <v>75</v>
      </c>
      <c r="K1546" s="6">
        <v>44043</v>
      </c>
      <c r="L1546" s="6">
        <v>44080</v>
      </c>
      <c r="M1546" s="6">
        <v>44061.5</v>
      </c>
      <c r="N1546" s="4">
        <f t="shared" si="302"/>
        <v>2020</v>
      </c>
      <c r="O1546" s="4">
        <f t="shared" si="299"/>
        <v>8</v>
      </c>
      <c r="P1546" s="7">
        <f t="shared" si="300"/>
        <v>37</v>
      </c>
      <c r="Q1546" s="15">
        <v>832.5</v>
      </c>
      <c r="R1546" s="9"/>
      <c r="S1546" s="15" t="s">
        <v>1781</v>
      </c>
      <c r="T1546" s="10"/>
      <c r="U1546" s="10"/>
      <c r="V1546" s="10"/>
      <c r="W1546" s="10"/>
      <c r="X1546" s="10"/>
    </row>
    <row r="1547" spans="1:24" s="11" customFormat="1" x14ac:dyDescent="0.3">
      <c r="A1547" s="4" t="str">
        <f t="shared" si="298"/>
        <v>Quibdó_202009</v>
      </c>
      <c r="B1547" s="4"/>
      <c r="C1547" s="52" t="str">
        <f t="shared" si="301"/>
        <v>QUIB_01_202009</v>
      </c>
      <c r="D1547" s="15" t="s">
        <v>2047</v>
      </c>
      <c r="E1547" s="16">
        <v>-55.982614375494798</v>
      </c>
      <c r="F1547" s="16">
        <v>-9.3628038806162426</v>
      </c>
      <c r="G1547" s="13"/>
      <c r="H1547" s="27">
        <v>5.69055556</v>
      </c>
      <c r="I1547" s="27">
        <v>-76.643777779999994</v>
      </c>
      <c r="J1547" s="27">
        <v>75</v>
      </c>
      <c r="K1547" s="6">
        <f>L1546+1</f>
        <v>44081</v>
      </c>
      <c r="L1547" s="6">
        <v>44105</v>
      </c>
      <c r="M1547" s="6">
        <f>(L1547+K1547)/2</f>
        <v>44093</v>
      </c>
      <c r="N1547" s="4">
        <f t="shared" si="302"/>
        <v>2020</v>
      </c>
      <c r="O1547" s="4">
        <f t="shared" si="299"/>
        <v>9</v>
      </c>
      <c r="P1547" s="7">
        <f t="shared" si="300"/>
        <v>24</v>
      </c>
      <c r="Q1547" s="15">
        <v>465.20000000000005</v>
      </c>
      <c r="R1547" s="9"/>
      <c r="S1547" s="15" t="s">
        <v>1781</v>
      </c>
      <c r="T1547" s="10"/>
      <c r="U1547" s="10"/>
      <c r="V1547" s="10"/>
      <c r="W1547" s="10"/>
      <c r="X1547" s="10"/>
    </row>
    <row r="1548" spans="1:24" s="11" customFormat="1" x14ac:dyDescent="0.3">
      <c r="A1548" s="4" t="str">
        <f t="shared" si="298"/>
        <v>Quibdó_2020010</v>
      </c>
      <c r="B1548" s="4"/>
      <c r="C1548" s="52" t="str">
        <f t="shared" si="301"/>
        <v>QUIB_01_2020010</v>
      </c>
      <c r="D1548" s="15" t="s">
        <v>2047</v>
      </c>
      <c r="E1548" s="16">
        <v>-58.27461738668201</v>
      </c>
      <c r="F1548" s="16">
        <v>-9.3517383339473934</v>
      </c>
      <c r="G1548" s="13"/>
      <c r="H1548" s="27">
        <v>5.69055556</v>
      </c>
      <c r="I1548" s="27">
        <v>-76.643777779999994</v>
      </c>
      <c r="J1548" s="27">
        <v>75</v>
      </c>
      <c r="K1548" s="6">
        <v>44109</v>
      </c>
      <c r="L1548" s="6">
        <v>44136</v>
      </c>
      <c r="M1548" s="6">
        <v>44122.5</v>
      </c>
      <c r="N1548" s="4">
        <f t="shared" si="302"/>
        <v>2020</v>
      </c>
      <c r="O1548" s="4">
        <f t="shared" si="299"/>
        <v>10</v>
      </c>
      <c r="P1548" s="7">
        <f t="shared" si="300"/>
        <v>27</v>
      </c>
      <c r="Q1548" s="15">
        <v>497.40000000000003</v>
      </c>
      <c r="R1548" s="9"/>
      <c r="S1548" s="15" t="s">
        <v>1781</v>
      </c>
      <c r="T1548" s="10"/>
      <c r="U1548" s="10"/>
      <c r="V1548" s="10"/>
      <c r="W1548" s="10"/>
      <c r="X1548" s="10"/>
    </row>
    <row r="1549" spans="1:24" s="11" customFormat="1" x14ac:dyDescent="0.3">
      <c r="A1549" s="4" t="str">
        <f t="shared" si="298"/>
        <v>Quibdó_2020011</v>
      </c>
      <c r="B1549" s="4"/>
      <c r="C1549" s="52" t="str">
        <f t="shared" si="301"/>
        <v>QUIB_01_2020011</v>
      </c>
      <c r="D1549" s="15" t="s">
        <v>2047</v>
      </c>
      <c r="E1549" s="16">
        <v>-35.183230283103875</v>
      </c>
      <c r="F1549" s="16">
        <v>-7.3182872496306128</v>
      </c>
      <c r="G1549" s="13"/>
      <c r="H1549" s="27">
        <v>5.69055556</v>
      </c>
      <c r="I1549" s="27">
        <v>-76.643777779999994</v>
      </c>
      <c r="J1549" s="27">
        <v>75</v>
      </c>
      <c r="K1549" s="6">
        <v>44137</v>
      </c>
      <c r="L1549" s="6">
        <v>44164</v>
      </c>
      <c r="M1549" s="6">
        <v>44150.5</v>
      </c>
      <c r="N1549" s="4">
        <f t="shared" si="302"/>
        <v>2020</v>
      </c>
      <c r="O1549" s="4">
        <f t="shared" si="299"/>
        <v>11</v>
      </c>
      <c r="P1549" s="7">
        <f t="shared" si="300"/>
        <v>27</v>
      </c>
      <c r="Q1549" s="15">
        <v>398.3</v>
      </c>
      <c r="R1549" s="9"/>
      <c r="S1549" s="15" t="s">
        <v>1781</v>
      </c>
      <c r="T1549" s="10"/>
      <c r="U1549" s="10"/>
      <c r="V1549" s="10"/>
      <c r="W1549" s="10"/>
      <c r="X1549" s="10"/>
    </row>
    <row r="1550" spans="1:24" s="11" customFormat="1" x14ac:dyDescent="0.3">
      <c r="A1550" s="4" t="str">
        <f t="shared" si="298"/>
        <v>Quibdó_2020012</v>
      </c>
      <c r="B1550" s="4"/>
      <c r="C1550" s="52" t="str">
        <f t="shared" si="301"/>
        <v>QUIB_01_2020012</v>
      </c>
      <c r="D1550" s="15" t="s">
        <v>2047</v>
      </c>
      <c r="E1550" s="16">
        <v>-32.548521419542702</v>
      </c>
      <c r="F1550" s="16">
        <v>-6.613517480021641</v>
      </c>
      <c r="G1550" s="13"/>
      <c r="H1550" s="27">
        <v>5.69055556</v>
      </c>
      <c r="I1550" s="27">
        <v>-76.643777779999994</v>
      </c>
      <c r="J1550" s="27">
        <v>75</v>
      </c>
      <c r="K1550" s="6">
        <v>44165</v>
      </c>
      <c r="L1550" s="6">
        <v>44196</v>
      </c>
      <c r="M1550" s="6">
        <v>44180.5</v>
      </c>
      <c r="N1550" s="4">
        <f t="shared" si="302"/>
        <v>2020</v>
      </c>
      <c r="O1550" s="4">
        <f t="shared" si="299"/>
        <v>12</v>
      </c>
      <c r="P1550" s="7">
        <f t="shared" si="300"/>
        <v>31</v>
      </c>
      <c r="Q1550" s="15">
        <v>684.30000000000007</v>
      </c>
      <c r="R1550" s="9"/>
      <c r="S1550" s="15" t="s">
        <v>1781</v>
      </c>
      <c r="T1550" s="10"/>
      <c r="U1550" s="10"/>
      <c r="V1550" s="10"/>
      <c r="W1550" s="10"/>
      <c r="X1550" s="10"/>
    </row>
    <row r="1551" spans="1:24" s="11" customFormat="1" x14ac:dyDescent="0.3">
      <c r="A1551" s="4" t="str">
        <f t="shared" si="298"/>
        <v>Quibdó_202101</v>
      </c>
      <c r="B1551" s="4"/>
      <c r="C1551" s="52" t="str">
        <f t="shared" si="301"/>
        <v>QUIB_01_202101</v>
      </c>
      <c r="D1551" s="15" t="s">
        <v>2047</v>
      </c>
      <c r="E1551" s="16">
        <v>-29.340914601481863</v>
      </c>
      <c r="F1551" s="16">
        <v>-6.2683839393598255</v>
      </c>
      <c r="G1551" s="13"/>
      <c r="H1551" s="27">
        <v>5.69055556</v>
      </c>
      <c r="I1551" s="27">
        <v>-76.643777779999994</v>
      </c>
      <c r="J1551" s="27">
        <v>75</v>
      </c>
      <c r="K1551" s="6">
        <v>44197</v>
      </c>
      <c r="L1551" s="6">
        <v>44227</v>
      </c>
      <c r="M1551" s="6">
        <v>44212</v>
      </c>
      <c r="N1551" s="4">
        <f t="shared" si="302"/>
        <v>2021</v>
      </c>
      <c r="O1551" s="4">
        <f t="shared" si="299"/>
        <v>1</v>
      </c>
      <c r="P1551" s="7">
        <f t="shared" si="300"/>
        <v>30</v>
      </c>
      <c r="Q1551" s="15">
        <v>764.50000000000011</v>
      </c>
      <c r="R1551" s="9"/>
      <c r="S1551" s="15" t="s">
        <v>1781</v>
      </c>
      <c r="T1551" s="10"/>
      <c r="U1551" s="10"/>
      <c r="V1551" s="10"/>
      <c r="W1551" s="10"/>
      <c r="X1551" s="10"/>
    </row>
    <row r="1552" spans="1:24" s="11" customFormat="1" x14ac:dyDescent="0.3">
      <c r="A1552" s="4" t="str">
        <f t="shared" si="298"/>
        <v>Quibdó_202102</v>
      </c>
      <c r="B1552" s="4"/>
      <c r="C1552" s="52" t="str">
        <f t="shared" si="301"/>
        <v>QUIB_01_202102</v>
      </c>
      <c r="D1552" s="15" t="s">
        <v>2047</v>
      </c>
      <c r="E1552" s="16">
        <v>-3.4288103496155768</v>
      </c>
      <c r="F1552" s="16">
        <v>-2.7675563547873447</v>
      </c>
      <c r="G1552" s="13"/>
      <c r="H1552" s="27">
        <v>5.69055556</v>
      </c>
      <c r="I1552" s="27">
        <v>-76.643777779999994</v>
      </c>
      <c r="J1552" s="27">
        <v>75</v>
      </c>
      <c r="K1552" s="6">
        <v>44228</v>
      </c>
      <c r="L1552" s="6">
        <v>44255</v>
      </c>
      <c r="M1552" s="6">
        <v>44241.5</v>
      </c>
      <c r="N1552" s="4">
        <f t="shared" si="302"/>
        <v>2021</v>
      </c>
      <c r="O1552" s="4">
        <f t="shared" si="299"/>
        <v>2</v>
      </c>
      <c r="P1552" s="7">
        <f t="shared" si="300"/>
        <v>27</v>
      </c>
      <c r="Q1552" s="15">
        <v>499.4</v>
      </c>
      <c r="R1552" s="9"/>
      <c r="S1552" s="15" t="s">
        <v>1781</v>
      </c>
      <c r="T1552" s="10"/>
      <c r="U1552" s="10"/>
      <c r="V1552" s="10"/>
      <c r="W1552" s="10"/>
      <c r="X1552" s="10"/>
    </row>
    <row r="1553" spans="1:24" s="11" customFormat="1" x14ac:dyDescent="0.3">
      <c r="A1553" s="4" t="str">
        <f t="shared" si="298"/>
        <v>Quibdó_202103</v>
      </c>
      <c r="B1553" s="4"/>
      <c r="C1553" s="52" t="str">
        <f t="shared" si="301"/>
        <v>QUIB_01_202103</v>
      </c>
      <c r="D1553" s="15" t="s">
        <v>2047</v>
      </c>
      <c r="E1553" s="16">
        <v>-35.683020195777104</v>
      </c>
      <c r="F1553" s="16">
        <v>-6.565111519275808</v>
      </c>
      <c r="G1553" s="13"/>
      <c r="H1553" s="27">
        <v>5.69055556</v>
      </c>
      <c r="I1553" s="27">
        <v>-76.643777779999994</v>
      </c>
      <c r="J1553" s="27">
        <v>75</v>
      </c>
      <c r="K1553" s="6">
        <v>44256</v>
      </c>
      <c r="L1553" s="6">
        <v>44287</v>
      </c>
      <c r="M1553" s="6">
        <v>44271.5</v>
      </c>
      <c r="N1553" s="4">
        <f t="shared" si="302"/>
        <v>2021</v>
      </c>
      <c r="O1553" s="4">
        <f t="shared" si="299"/>
        <v>3</v>
      </c>
      <c r="P1553" s="7">
        <f t="shared" si="300"/>
        <v>31</v>
      </c>
      <c r="Q1553" s="15">
        <v>687.69999999999993</v>
      </c>
      <c r="R1553" s="9"/>
      <c r="S1553" s="15" t="s">
        <v>1781</v>
      </c>
      <c r="T1553" s="10"/>
      <c r="U1553" s="10"/>
      <c r="V1553" s="10"/>
      <c r="W1553" s="10"/>
      <c r="X1553" s="10"/>
    </row>
    <row r="1554" spans="1:24" s="11" customFormat="1" x14ac:dyDescent="0.3">
      <c r="A1554" s="4" t="str">
        <f t="shared" si="298"/>
        <v>Quibdó_202104</v>
      </c>
      <c r="B1554" s="4"/>
      <c r="C1554" s="52" t="str">
        <f t="shared" si="301"/>
        <v>QUIB_01_202104</v>
      </c>
      <c r="D1554" s="15" t="s">
        <v>2047</v>
      </c>
      <c r="E1554" s="16">
        <v>-55.879492502912839</v>
      </c>
      <c r="F1554" s="16">
        <v>-9.198178831241373</v>
      </c>
      <c r="G1554" s="13"/>
      <c r="H1554" s="27">
        <v>5.69055556</v>
      </c>
      <c r="I1554" s="27">
        <v>-76.643777779999994</v>
      </c>
      <c r="J1554" s="27">
        <v>75</v>
      </c>
      <c r="K1554" s="6">
        <v>44288</v>
      </c>
      <c r="L1554" s="6">
        <v>44318</v>
      </c>
      <c r="M1554" s="6">
        <v>44303</v>
      </c>
      <c r="N1554" s="4">
        <f t="shared" si="302"/>
        <v>2021</v>
      </c>
      <c r="O1554" s="4">
        <f t="shared" si="299"/>
        <v>4</v>
      </c>
      <c r="P1554" s="7">
        <f t="shared" si="300"/>
        <v>30</v>
      </c>
      <c r="Q1554" s="15">
        <v>743.8</v>
      </c>
      <c r="R1554" s="9"/>
      <c r="S1554" s="15" t="s">
        <v>1781</v>
      </c>
      <c r="T1554" s="10"/>
      <c r="U1554" s="10"/>
      <c r="V1554" s="10"/>
      <c r="W1554" s="10"/>
      <c r="X1554" s="10"/>
    </row>
    <row r="1555" spans="1:24" s="11" customFormat="1" x14ac:dyDescent="0.3">
      <c r="A1555" s="4" t="str">
        <f t="shared" si="298"/>
        <v>Quibdó_202105</v>
      </c>
      <c r="B1555" s="4"/>
      <c r="C1555" s="52" t="str">
        <f t="shared" si="301"/>
        <v>QUIB_01_202105</v>
      </c>
      <c r="D1555" s="15" t="s">
        <v>2047</v>
      </c>
      <c r="E1555" s="16">
        <v>-74.252884478183987</v>
      </c>
      <c r="F1555" s="16">
        <v>-11.444792401718933</v>
      </c>
      <c r="G1555" s="13"/>
      <c r="H1555" s="27">
        <v>5.69055556</v>
      </c>
      <c r="I1555" s="27">
        <v>-76.643777779999994</v>
      </c>
      <c r="J1555" s="27">
        <v>75</v>
      </c>
      <c r="K1555" s="6">
        <v>44319</v>
      </c>
      <c r="L1555" s="6">
        <v>44346</v>
      </c>
      <c r="M1555" s="6">
        <v>44332.5</v>
      </c>
      <c r="N1555" s="4">
        <f t="shared" si="302"/>
        <v>2021</v>
      </c>
      <c r="O1555" s="4">
        <f t="shared" si="299"/>
        <v>5</v>
      </c>
      <c r="P1555" s="7">
        <f t="shared" si="300"/>
        <v>27</v>
      </c>
      <c r="Q1555" s="15">
        <v>471.3</v>
      </c>
      <c r="R1555" s="9"/>
      <c r="S1555" s="15" t="s">
        <v>1781</v>
      </c>
      <c r="T1555" s="10"/>
      <c r="U1555" s="10"/>
      <c r="V1555" s="10"/>
      <c r="W1555" s="10"/>
      <c r="X1555" s="10"/>
    </row>
    <row r="1556" spans="1:24" s="11" customFormat="1" x14ac:dyDescent="0.3">
      <c r="A1556" s="4" t="str">
        <f t="shared" si="298"/>
        <v>Quibdó_202106</v>
      </c>
      <c r="B1556" s="4"/>
      <c r="C1556" s="52" t="str">
        <f t="shared" si="301"/>
        <v>QUIB_01_202106</v>
      </c>
      <c r="D1556" s="15" t="s">
        <v>2047</v>
      </c>
      <c r="E1556" s="16">
        <v>-80.867018551992388</v>
      </c>
      <c r="F1556" s="16">
        <v>-16.575474638669132</v>
      </c>
      <c r="G1556" s="13"/>
      <c r="H1556" s="27">
        <v>5.69055556</v>
      </c>
      <c r="I1556" s="27">
        <v>-76.643777779999994</v>
      </c>
      <c r="J1556" s="27">
        <v>75</v>
      </c>
      <c r="K1556" s="6">
        <v>44347</v>
      </c>
      <c r="L1556" s="6">
        <v>44378</v>
      </c>
      <c r="M1556" s="6">
        <v>44362.5</v>
      </c>
      <c r="N1556" s="4">
        <f t="shared" si="302"/>
        <v>2021</v>
      </c>
      <c r="O1556" s="4">
        <f t="shared" si="299"/>
        <v>6</v>
      </c>
      <c r="P1556" s="7">
        <f t="shared" si="300"/>
        <v>31</v>
      </c>
      <c r="Q1556" s="15">
        <v>324.60000000000002</v>
      </c>
      <c r="R1556" s="9"/>
      <c r="S1556" s="15" t="s">
        <v>1781</v>
      </c>
      <c r="T1556" s="10"/>
      <c r="U1556" s="10"/>
      <c r="V1556" s="10"/>
      <c r="W1556" s="10"/>
      <c r="X1556" s="10"/>
    </row>
    <row r="1557" spans="1:24" s="11" customFormat="1" x14ac:dyDescent="0.3">
      <c r="A1557" s="4" t="str">
        <f t="shared" si="298"/>
        <v>Quibdó_202107</v>
      </c>
      <c r="B1557" s="4"/>
      <c r="C1557" s="52" t="str">
        <f t="shared" si="301"/>
        <v>QUIB_01_202107</v>
      </c>
      <c r="D1557" s="15" t="s">
        <v>2047</v>
      </c>
      <c r="E1557" s="16">
        <v>-56.042045633359564</v>
      </c>
      <c r="F1557" s="16">
        <v>-10.807348544453189</v>
      </c>
      <c r="G1557" s="13"/>
      <c r="H1557" s="27">
        <v>5.69055556</v>
      </c>
      <c r="I1557" s="27">
        <v>-76.643777779999994</v>
      </c>
      <c r="J1557" s="27">
        <v>75</v>
      </c>
      <c r="K1557" s="6">
        <v>44379</v>
      </c>
      <c r="L1557" s="6">
        <v>44409</v>
      </c>
      <c r="M1557" s="6">
        <v>44394</v>
      </c>
      <c r="N1557" s="4">
        <f t="shared" si="302"/>
        <v>2021</v>
      </c>
      <c r="O1557" s="4">
        <f t="shared" si="299"/>
        <v>7</v>
      </c>
      <c r="P1557" s="7">
        <f t="shared" si="300"/>
        <v>30</v>
      </c>
      <c r="Q1557" s="15">
        <v>635.49999999999989</v>
      </c>
      <c r="R1557" s="9"/>
      <c r="S1557" s="15" t="s">
        <v>1781</v>
      </c>
      <c r="T1557" s="10"/>
      <c r="U1557" s="10"/>
      <c r="V1557" s="10"/>
      <c r="W1557" s="10"/>
      <c r="X1557" s="10"/>
    </row>
    <row r="1558" spans="1:24" s="11" customFormat="1" x14ac:dyDescent="0.3">
      <c r="A1558" s="4" t="str">
        <f t="shared" si="298"/>
        <v>Quibdó_202108</v>
      </c>
      <c r="B1558" s="4"/>
      <c r="C1558" s="52" t="str">
        <f t="shared" si="301"/>
        <v>QUIB_01_202108</v>
      </c>
      <c r="D1558" s="15" t="s">
        <v>2047</v>
      </c>
      <c r="E1558" s="16">
        <v>-74.98121522033388</v>
      </c>
      <c r="F1558" s="16">
        <v>-11.387829748834411</v>
      </c>
      <c r="G1558" s="13"/>
      <c r="H1558" s="27">
        <v>5.69055556</v>
      </c>
      <c r="I1558" s="27">
        <v>-76.643777779999994</v>
      </c>
      <c r="J1558" s="27">
        <v>75</v>
      </c>
      <c r="K1558" s="6">
        <v>44410</v>
      </c>
      <c r="L1558" s="6">
        <v>44441</v>
      </c>
      <c r="M1558" s="6">
        <v>44425.5</v>
      </c>
      <c r="N1558" s="4">
        <f t="shared" si="302"/>
        <v>2021</v>
      </c>
      <c r="O1558" s="4">
        <f t="shared" si="299"/>
        <v>8</v>
      </c>
      <c r="P1558" s="7">
        <f t="shared" si="300"/>
        <v>31</v>
      </c>
      <c r="Q1558" s="15">
        <v>664.9</v>
      </c>
      <c r="R1558" s="9"/>
      <c r="S1558" s="15" t="s">
        <v>1781</v>
      </c>
      <c r="T1558" s="10"/>
      <c r="U1558" s="10"/>
      <c r="V1558" s="10"/>
      <c r="W1558" s="10"/>
      <c r="X1558" s="10"/>
    </row>
    <row r="1559" spans="1:24" s="11" customFormat="1" x14ac:dyDescent="0.3">
      <c r="A1559" s="4" t="str">
        <f t="shared" si="298"/>
        <v>Quibdó_202109</v>
      </c>
      <c r="B1559" s="4"/>
      <c r="C1559" s="52" t="str">
        <f t="shared" si="301"/>
        <v>QUIB_01_202109</v>
      </c>
      <c r="D1559" s="15" t="s">
        <v>2047</v>
      </c>
      <c r="E1559" s="16">
        <v>-58.631723027375202</v>
      </c>
      <c r="F1559" s="16">
        <v>-8.9554294149221683</v>
      </c>
      <c r="G1559" s="13"/>
      <c r="H1559" s="27">
        <v>5.69055556</v>
      </c>
      <c r="I1559" s="27">
        <v>-76.643777779999994</v>
      </c>
      <c r="J1559" s="27">
        <v>75</v>
      </c>
      <c r="K1559" s="6">
        <v>44442</v>
      </c>
      <c r="L1559" s="6">
        <v>44469</v>
      </c>
      <c r="M1559" s="6">
        <v>44455.5</v>
      </c>
      <c r="N1559" s="4">
        <f t="shared" si="302"/>
        <v>2021</v>
      </c>
      <c r="O1559" s="4">
        <f t="shared" si="299"/>
        <v>9</v>
      </c>
      <c r="P1559" s="7">
        <f t="shared" si="300"/>
        <v>27</v>
      </c>
      <c r="Q1559" s="15">
        <v>372.6</v>
      </c>
      <c r="R1559" s="9"/>
      <c r="S1559" s="15" t="s">
        <v>1781</v>
      </c>
      <c r="T1559" s="10"/>
      <c r="U1559" s="10"/>
      <c r="V1559" s="10"/>
      <c r="W1559" s="10"/>
      <c r="X1559" s="10"/>
    </row>
    <row r="1560" spans="1:24" s="11" customFormat="1" x14ac:dyDescent="0.3">
      <c r="A1560" s="4" t="str">
        <f t="shared" si="298"/>
        <v>Quibdó_2021010</v>
      </c>
      <c r="B1560" s="4"/>
      <c r="C1560" s="52" t="str">
        <f t="shared" si="301"/>
        <v>QUIB_01_2021010</v>
      </c>
      <c r="D1560" s="15" t="s">
        <v>2047</v>
      </c>
      <c r="E1560" s="16">
        <v>-69.386432722396066</v>
      </c>
      <c r="F1560" s="16">
        <v>-10.451057219490389</v>
      </c>
      <c r="G1560" s="13"/>
      <c r="H1560" s="27">
        <v>5.69055556</v>
      </c>
      <c r="I1560" s="27">
        <v>-76.643777779999994</v>
      </c>
      <c r="J1560" s="27">
        <v>75</v>
      </c>
      <c r="K1560" s="6">
        <v>44470</v>
      </c>
      <c r="L1560" s="6">
        <v>44500</v>
      </c>
      <c r="M1560" s="6">
        <v>44485</v>
      </c>
      <c r="N1560" s="4">
        <f t="shared" si="302"/>
        <v>2021</v>
      </c>
      <c r="O1560" s="4">
        <f t="shared" si="299"/>
        <v>10</v>
      </c>
      <c r="P1560" s="7">
        <f t="shared" si="300"/>
        <v>30</v>
      </c>
      <c r="Q1560" s="15">
        <v>447.4</v>
      </c>
      <c r="R1560" s="9"/>
      <c r="S1560" s="15" t="s">
        <v>1781</v>
      </c>
      <c r="T1560" s="10"/>
      <c r="U1560" s="10"/>
      <c r="V1560" s="10"/>
      <c r="W1560" s="10"/>
      <c r="X1560" s="10"/>
    </row>
    <row r="1561" spans="1:24" s="11" customFormat="1" x14ac:dyDescent="0.3">
      <c r="A1561" s="4" t="str">
        <f t="shared" si="298"/>
        <v>Quibdó_2021011</v>
      </c>
      <c r="B1561" s="4"/>
      <c r="C1561" s="52" t="str">
        <f t="shared" si="301"/>
        <v>QUIB_01_2021011</v>
      </c>
      <c r="D1561" s="15" t="s">
        <v>2047</v>
      </c>
      <c r="E1561" s="16">
        <v>-60.015861001204193</v>
      </c>
      <c r="F1561" s="16">
        <v>-9.5224686048511948</v>
      </c>
      <c r="G1561" s="13"/>
      <c r="H1561" s="27">
        <v>5.69055556</v>
      </c>
      <c r="I1561" s="27">
        <v>-76.643777779999994</v>
      </c>
      <c r="J1561" s="27">
        <v>75</v>
      </c>
      <c r="K1561" s="6">
        <v>44501</v>
      </c>
      <c r="L1561" s="6">
        <v>44532</v>
      </c>
      <c r="M1561" s="6">
        <v>44516.5</v>
      </c>
      <c r="N1561" s="4">
        <f t="shared" si="302"/>
        <v>2021</v>
      </c>
      <c r="O1561" s="4">
        <f t="shared" si="299"/>
        <v>11</v>
      </c>
      <c r="P1561" s="7">
        <f t="shared" si="300"/>
        <v>31</v>
      </c>
      <c r="Q1561" s="15">
        <v>581.30000000000007</v>
      </c>
      <c r="R1561" s="9"/>
      <c r="S1561" s="15" t="s">
        <v>1781</v>
      </c>
      <c r="T1561" s="10"/>
      <c r="U1561" s="10"/>
      <c r="V1561" s="10"/>
      <c r="W1561" s="10"/>
      <c r="X1561" s="10"/>
    </row>
    <row r="1562" spans="1:24" s="11" customFormat="1" x14ac:dyDescent="0.3">
      <c r="A1562" s="4" t="str">
        <f t="shared" si="298"/>
        <v>Quibdó_2021012</v>
      </c>
      <c r="B1562" s="4"/>
      <c r="C1562" s="52" t="str">
        <f t="shared" si="301"/>
        <v>QUIB_01_2021012</v>
      </c>
      <c r="D1562" s="15" t="s">
        <v>2047</v>
      </c>
      <c r="E1562" s="16">
        <v>-26.387708201560198</v>
      </c>
      <c r="F1562" s="16">
        <v>-4.2938941598144638</v>
      </c>
      <c r="G1562" s="13"/>
      <c r="H1562" s="27">
        <v>5.69055556</v>
      </c>
      <c r="I1562" s="27">
        <v>-76.643777779999994</v>
      </c>
      <c r="J1562" s="27">
        <v>75</v>
      </c>
      <c r="K1562" s="6">
        <v>44533</v>
      </c>
      <c r="L1562" s="6">
        <v>44560</v>
      </c>
      <c r="M1562" s="6">
        <v>44546.5</v>
      </c>
      <c r="N1562" s="4">
        <f t="shared" si="302"/>
        <v>2021</v>
      </c>
      <c r="O1562" s="4">
        <f t="shared" si="299"/>
        <v>12</v>
      </c>
      <c r="P1562" s="7">
        <f t="shared" si="300"/>
        <v>27</v>
      </c>
      <c r="Q1562" s="15">
        <v>474.3</v>
      </c>
      <c r="R1562" s="9"/>
      <c r="S1562" s="15" t="s">
        <v>1781</v>
      </c>
      <c r="T1562" s="10"/>
      <c r="U1562" s="10"/>
      <c r="V1562" s="10"/>
      <c r="W1562" s="10"/>
      <c r="X1562" s="10"/>
    </row>
    <row r="1563" spans="1:24" s="11" customFormat="1" x14ac:dyDescent="0.3">
      <c r="A1563" s="4" t="str">
        <f t="shared" si="298"/>
        <v>Quibdó_202201</v>
      </c>
      <c r="B1563" s="4"/>
      <c r="C1563" s="52" t="str">
        <f t="shared" si="301"/>
        <v>QUIB_01_202201</v>
      </c>
      <c r="D1563" s="15" t="s">
        <v>2047</v>
      </c>
      <c r="E1563" s="16">
        <v>-3.0703996580465915</v>
      </c>
      <c r="F1563" s="16">
        <v>-2.0638491130583456</v>
      </c>
      <c r="G1563" s="13"/>
      <c r="H1563" s="27">
        <v>5.69055556</v>
      </c>
      <c r="I1563" s="27">
        <v>-76.643777779999994</v>
      </c>
      <c r="J1563" s="27">
        <v>75</v>
      </c>
      <c r="K1563" s="6">
        <v>44561</v>
      </c>
      <c r="L1563" s="6">
        <v>44591</v>
      </c>
      <c r="M1563" s="6">
        <v>44576</v>
      </c>
      <c r="N1563" s="4">
        <f t="shared" si="302"/>
        <v>2022</v>
      </c>
      <c r="O1563" s="4">
        <f t="shared" si="299"/>
        <v>1</v>
      </c>
      <c r="P1563" s="7">
        <f t="shared" si="300"/>
        <v>30</v>
      </c>
      <c r="Q1563" s="15">
        <v>467.90000000000003</v>
      </c>
      <c r="R1563" s="9"/>
      <c r="S1563" s="15" t="s">
        <v>1781</v>
      </c>
      <c r="T1563" s="10"/>
      <c r="U1563" s="10"/>
      <c r="V1563" s="10"/>
      <c r="W1563" s="10"/>
      <c r="X1563" s="10"/>
    </row>
    <row r="1564" spans="1:24" s="11" customFormat="1" x14ac:dyDescent="0.3">
      <c r="A1564" s="4" t="str">
        <f t="shared" si="298"/>
        <v>Quibdó_202202</v>
      </c>
      <c r="B1564" s="15"/>
      <c r="C1564" s="52" t="str">
        <f t="shared" si="301"/>
        <v>QUIB_01_202202</v>
      </c>
      <c r="D1564" s="15" t="s">
        <v>2047</v>
      </c>
      <c r="E1564" s="16">
        <v>-8.3127882992687034</v>
      </c>
      <c r="F1564" s="16">
        <v>-2.8907912994562155</v>
      </c>
      <c r="G1564" s="13"/>
      <c r="H1564" s="27">
        <v>5.69055556</v>
      </c>
      <c r="I1564" s="27">
        <v>-76.643777779999994</v>
      </c>
      <c r="J1564" s="27">
        <v>75</v>
      </c>
      <c r="K1564" s="6">
        <f>L1563+1</f>
        <v>44592</v>
      </c>
      <c r="L1564" s="6">
        <v>44619</v>
      </c>
      <c r="M1564" s="6">
        <f>(K1564+L1564)/2</f>
        <v>44605.5</v>
      </c>
      <c r="N1564" s="4">
        <f t="shared" si="302"/>
        <v>2022</v>
      </c>
      <c r="O1564" s="4">
        <f t="shared" si="299"/>
        <v>2</v>
      </c>
      <c r="P1564" s="7">
        <f t="shared" si="300"/>
        <v>27</v>
      </c>
      <c r="Q1564" s="4">
        <v>533.29999999999995</v>
      </c>
      <c r="R1564" s="9"/>
      <c r="S1564" s="15" t="s">
        <v>1781</v>
      </c>
      <c r="T1564" s="10"/>
      <c r="U1564" s="10"/>
      <c r="V1564" s="10"/>
      <c r="W1564" s="10"/>
      <c r="X1564" s="10"/>
    </row>
    <row r="1565" spans="1:24" s="11" customFormat="1" x14ac:dyDescent="0.3">
      <c r="A1565" s="4" t="str">
        <f t="shared" si="298"/>
        <v>Quibdó_202203</v>
      </c>
      <c r="B1565" s="15"/>
      <c r="C1565" s="52" t="str">
        <f t="shared" si="301"/>
        <v>QUIB_01_202203</v>
      </c>
      <c r="D1565" s="15" t="s">
        <v>2047</v>
      </c>
      <c r="E1565" s="16">
        <v>-27.545237605430984</v>
      </c>
      <c r="F1565" s="16">
        <v>-4.8630796132483036</v>
      </c>
      <c r="G1565" s="13"/>
      <c r="H1565" s="27">
        <v>5.69055556</v>
      </c>
      <c r="I1565" s="27">
        <v>-76.643777779999994</v>
      </c>
      <c r="J1565" s="27">
        <v>75</v>
      </c>
      <c r="K1565" s="6">
        <v>44617</v>
      </c>
      <c r="L1565" s="6">
        <v>44647</v>
      </c>
      <c r="M1565" s="6">
        <f t="shared" ref="M1565:M1580" si="303">(K1565+L1565)/2</f>
        <v>44632</v>
      </c>
      <c r="N1565" s="4">
        <f t="shared" si="302"/>
        <v>2022</v>
      </c>
      <c r="O1565" s="4">
        <f t="shared" si="299"/>
        <v>3</v>
      </c>
      <c r="P1565" s="7">
        <f t="shared" si="300"/>
        <v>30</v>
      </c>
      <c r="Q1565" s="4">
        <v>486.09999999999997</v>
      </c>
      <c r="R1565" s="9"/>
      <c r="S1565" s="15" t="s">
        <v>844</v>
      </c>
      <c r="T1565" s="10"/>
      <c r="U1565" s="10"/>
      <c r="V1565" s="10"/>
      <c r="W1565" s="10"/>
      <c r="X1565" s="10"/>
    </row>
    <row r="1566" spans="1:24" s="11" customFormat="1" x14ac:dyDescent="0.3">
      <c r="A1566" s="4" t="str">
        <f t="shared" ref="A1566:A1592" si="304">D1566&amp;"_"&amp;YEAR(M1566)&amp;"0"&amp;MONTH(M1566)</f>
        <v>Quibdó_202204</v>
      </c>
      <c r="B1566" s="15" t="s">
        <v>2049</v>
      </c>
      <c r="C1566" s="52" t="str">
        <f t="shared" si="301"/>
        <v>QUIB_01_202204</v>
      </c>
      <c r="D1566" s="15" t="s">
        <v>2047</v>
      </c>
      <c r="E1566" s="16">
        <v>-71</v>
      </c>
      <c r="F1566" s="16">
        <v>-10.38</v>
      </c>
      <c r="G1566" s="13"/>
      <c r="H1566" s="27">
        <v>5.69055556</v>
      </c>
      <c r="I1566" s="27">
        <v>-76.643777779999994</v>
      </c>
      <c r="J1566" s="27">
        <v>75</v>
      </c>
      <c r="K1566" s="6">
        <v>44652</v>
      </c>
      <c r="L1566" s="6">
        <v>44681</v>
      </c>
      <c r="M1566" s="6">
        <f t="shared" si="303"/>
        <v>44666.5</v>
      </c>
      <c r="N1566" s="4">
        <f t="shared" si="302"/>
        <v>2022</v>
      </c>
      <c r="O1566" s="4">
        <f t="shared" si="299"/>
        <v>4</v>
      </c>
      <c r="P1566" s="7">
        <f t="shared" si="300"/>
        <v>29</v>
      </c>
      <c r="Q1566" s="4">
        <v>425.6</v>
      </c>
      <c r="R1566" s="9"/>
      <c r="S1566" s="15" t="s">
        <v>844</v>
      </c>
      <c r="T1566" s="10"/>
      <c r="U1566" s="10"/>
      <c r="V1566" s="10"/>
      <c r="W1566" s="10"/>
      <c r="X1566" s="10"/>
    </row>
    <row r="1567" spans="1:24" s="11" customFormat="1" x14ac:dyDescent="0.3">
      <c r="A1567" s="4" t="str">
        <f t="shared" si="304"/>
        <v>Quibdó_202205</v>
      </c>
      <c r="B1567" s="15" t="s">
        <v>2050</v>
      </c>
      <c r="C1567" s="52" t="str">
        <f t="shared" si="301"/>
        <v>QUIB_01_202205</v>
      </c>
      <c r="D1567" s="15" t="s">
        <v>2047</v>
      </c>
      <c r="E1567" s="16">
        <v>-96</v>
      </c>
      <c r="F1567" s="16">
        <v>-13.62</v>
      </c>
      <c r="G1567" s="13"/>
      <c r="H1567" s="27">
        <v>5.69055556</v>
      </c>
      <c r="I1567" s="27">
        <v>-76.643777779999994</v>
      </c>
      <c r="J1567" s="27">
        <v>75</v>
      </c>
      <c r="K1567" s="6">
        <v>44682</v>
      </c>
      <c r="L1567" s="6">
        <v>44712</v>
      </c>
      <c r="M1567" s="6">
        <f t="shared" si="303"/>
        <v>44697</v>
      </c>
      <c r="N1567" s="4">
        <f t="shared" si="302"/>
        <v>2022</v>
      </c>
      <c r="O1567" s="4">
        <f t="shared" si="299"/>
        <v>5</v>
      </c>
      <c r="P1567" s="7">
        <f t="shared" si="300"/>
        <v>30</v>
      </c>
      <c r="Q1567" s="4">
        <v>690.6</v>
      </c>
      <c r="R1567" s="9"/>
      <c r="S1567" s="15" t="s">
        <v>844</v>
      </c>
      <c r="T1567" s="10"/>
      <c r="U1567" s="10"/>
      <c r="V1567" s="10"/>
      <c r="W1567" s="10"/>
      <c r="X1567" s="10"/>
    </row>
    <row r="1568" spans="1:24" s="11" customFormat="1" x14ac:dyDescent="0.3">
      <c r="A1568" s="4" t="str">
        <f t="shared" si="304"/>
        <v>Quibdó_202206</v>
      </c>
      <c r="B1568" s="15" t="s">
        <v>2051</v>
      </c>
      <c r="C1568" s="52" t="str">
        <f t="shared" si="301"/>
        <v>QUIB_01_202206</v>
      </c>
      <c r="D1568" s="15" t="s">
        <v>2047</v>
      </c>
      <c r="E1568" s="16">
        <v>-106</v>
      </c>
      <c r="F1568" s="16">
        <v>-14.75</v>
      </c>
      <c r="G1568" s="13"/>
      <c r="H1568" s="27">
        <v>5.69055556</v>
      </c>
      <c r="I1568" s="27">
        <v>-76.643777779999994</v>
      </c>
      <c r="J1568" s="27">
        <v>75</v>
      </c>
      <c r="K1568" s="6">
        <v>44713</v>
      </c>
      <c r="L1568" s="6">
        <v>44742</v>
      </c>
      <c r="M1568" s="6">
        <f t="shared" si="303"/>
        <v>44727.5</v>
      </c>
      <c r="N1568" s="4">
        <f t="shared" si="302"/>
        <v>2022</v>
      </c>
      <c r="O1568" s="4">
        <f t="shared" si="299"/>
        <v>6</v>
      </c>
      <c r="P1568" s="7">
        <f t="shared" si="300"/>
        <v>29</v>
      </c>
      <c r="Q1568" s="4">
        <v>562.79999999999995</v>
      </c>
      <c r="R1568" s="9"/>
      <c r="S1568" s="15" t="s">
        <v>844</v>
      </c>
      <c r="T1568" s="10"/>
      <c r="U1568" s="10"/>
      <c r="V1568" s="10"/>
      <c r="W1568" s="10"/>
      <c r="X1568" s="10"/>
    </row>
    <row r="1569" spans="1:24" s="11" customFormat="1" x14ac:dyDescent="0.3">
      <c r="A1569" s="4" t="str">
        <f t="shared" si="304"/>
        <v>Quibdó_202207</v>
      </c>
      <c r="B1569" s="15" t="s">
        <v>2052</v>
      </c>
      <c r="C1569" s="52" t="str">
        <f t="shared" si="301"/>
        <v>QUIB_01_202207</v>
      </c>
      <c r="D1569" s="15" t="s">
        <v>2047</v>
      </c>
      <c r="E1569" s="16">
        <v>-84.3</v>
      </c>
      <c r="F1569" s="16">
        <v>-12.11</v>
      </c>
      <c r="G1569" s="13"/>
      <c r="H1569" s="27">
        <v>5.69055556</v>
      </c>
      <c r="I1569" s="27">
        <v>-76.643777779999994</v>
      </c>
      <c r="J1569" s="27">
        <v>75</v>
      </c>
      <c r="K1569" s="6">
        <v>44743</v>
      </c>
      <c r="L1569" s="6">
        <v>44773</v>
      </c>
      <c r="M1569" s="6">
        <f t="shared" si="303"/>
        <v>44758</v>
      </c>
      <c r="N1569" s="4">
        <f t="shared" si="302"/>
        <v>2022</v>
      </c>
      <c r="O1569" s="4">
        <f t="shared" si="299"/>
        <v>7</v>
      </c>
      <c r="P1569" s="7">
        <f t="shared" si="300"/>
        <v>30</v>
      </c>
      <c r="Q1569" s="4">
        <v>798</v>
      </c>
      <c r="R1569" s="9"/>
      <c r="S1569" s="15" t="s">
        <v>844</v>
      </c>
      <c r="T1569" s="10"/>
      <c r="U1569" s="10"/>
      <c r="V1569" s="10"/>
      <c r="W1569" s="10"/>
      <c r="X1569" s="10"/>
    </row>
    <row r="1570" spans="1:24" s="11" customFormat="1" x14ac:dyDescent="0.3">
      <c r="A1570" s="4" t="str">
        <f t="shared" si="304"/>
        <v>Quibdó_202208</v>
      </c>
      <c r="B1570" s="15" t="s">
        <v>2053</v>
      </c>
      <c r="C1570" s="52" t="str">
        <f t="shared" si="301"/>
        <v>QUIB_01_202208</v>
      </c>
      <c r="D1570" s="15" t="s">
        <v>2047</v>
      </c>
      <c r="E1570" s="16">
        <v>-69.8</v>
      </c>
      <c r="F1570" s="16">
        <v>-10.19</v>
      </c>
      <c r="G1570" s="13"/>
      <c r="H1570" s="27">
        <v>5.69055556</v>
      </c>
      <c r="I1570" s="27">
        <v>-76.643777779999994</v>
      </c>
      <c r="J1570" s="27">
        <v>75</v>
      </c>
      <c r="K1570" s="6">
        <v>44774</v>
      </c>
      <c r="L1570" s="6">
        <v>44804</v>
      </c>
      <c r="M1570" s="6">
        <f t="shared" si="303"/>
        <v>44789</v>
      </c>
      <c r="N1570" s="4">
        <f t="shared" si="302"/>
        <v>2022</v>
      </c>
      <c r="O1570" s="4">
        <f t="shared" si="299"/>
        <v>8</v>
      </c>
      <c r="P1570" s="7">
        <f t="shared" si="300"/>
        <v>30</v>
      </c>
      <c r="Q1570" s="4">
        <v>782.11</v>
      </c>
      <c r="R1570" s="9"/>
      <c r="S1570" s="15" t="s">
        <v>844</v>
      </c>
      <c r="T1570" s="10"/>
      <c r="U1570" s="10"/>
      <c r="V1570" s="10"/>
      <c r="W1570" s="10"/>
      <c r="X1570" s="10"/>
    </row>
    <row r="1571" spans="1:24" s="11" customFormat="1" x14ac:dyDescent="0.3">
      <c r="A1571" s="4" t="str">
        <f t="shared" si="304"/>
        <v>Quibdó_202209</v>
      </c>
      <c r="B1571" s="15" t="s">
        <v>2054</v>
      </c>
      <c r="C1571" s="52" t="str">
        <f t="shared" si="301"/>
        <v>QUIB_01_202209</v>
      </c>
      <c r="D1571" s="15" t="s">
        <v>2047</v>
      </c>
      <c r="E1571" s="16">
        <v>-66.400000000000006</v>
      </c>
      <c r="F1571" s="16">
        <v>-9.66</v>
      </c>
      <c r="G1571" s="13"/>
      <c r="H1571" s="27">
        <v>5.69055556</v>
      </c>
      <c r="I1571" s="27">
        <v>-76.643777779999994</v>
      </c>
      <c r="J1571" s="27">
        <v>75</v>
      </c>
      <c r="K1571" s="6">
        <v>44805</v>
      </c>
      <c r="L1571" s="6">
        <v>44834</v>
      </c>
      <c r="M1571" s="6">
        <f t="shared" si="303"/>
        <v>44819.5</v>
      </c>
      <c r="N1571" s="4">
        <f t="shared" si="302"/>
        <v>2022</v>
      </c>
      <c r="O1571" s="4">
        <f t="shared" si="299"/>
        <v>9</v>
      </c>
      <c r="P1571" s="7">
        <f t="shared" si="300"/>
        <v>29</v>
      </c>
      <c r="Q1571" s="4">
        <v>497.1</v>
      </c>
      <c r="R1571" s="9"/>
      <c r="S1571" s="15" t="s">
        <v>844</v>
      </c>
      <c r="T1571" s="10"/>
      <c r="U1571" s="10"/>
      <c r="V1571" s="10"/>
      <c r="W1571" s="10"/>
      <c r="X1571" s="10"/>
    </row>
    <row r="1572" spans="1:24" s="11" customFormat="1" x14ac:dyDescent="0.3">
      <c r="A1572" s="4" t="str">
        <f t="shared" si="304"/>
        <v>Quibdó_2022010</v>
      </c>
      <c r="B1572" s="15" t="s">
        <v>2055</v>
      </c>
      <c r="C1572" s="52" t="str">
        <f t="shared" si="301"/>
        <v>QUIB_01_2022010</v>
      </c>
      <c r="D1572" s="15" t="s">
        <v>2047</v>
      </c>
      <c r="E1572" s="16">
        <v>-73.400000000000006</v>
      </c>
      <c r="F1572" s="16">
        <v>-10.42</v>
      </c>
      <c r="G1572" s="13"/>
      <c r="H1572" s="27">
        <v>5.69055556</v>
      </c>
      <c r="I1572" s="27">
        <v>-76.643777779999994</v>
      </c>
      <c r="J1572" s="27">
        <v>75</v>
      </c>
      <c r="K1572" s="6">
        <v>44835</v>
      </c>
      <c r="L1572" s="6">
        <v>44865</v>
      </c>
      <c r="M1572" s="6">
        <f t="shared" si="303"/>
        <v>44850</v>
      </c>
      <c r="N1572" s="4">
        <f t="shared" si="302"/>
        <v>2022</v>
      </c>
      <c r="O1572" s="4">
        <f t="shared" si="299"/>
        <v>10</v>
      </c>
      <c r="P1572" s="7">
        <f t="shared" si="300"/>
        <v>30</v>
      </c>
      <c r="Q1572" s="4">
        <v>517.79999999999995</v>
      </c>
      <c r="R1572" s="9"/>
      <c r="S1572" s="15" t="s">
        <v>844</v>
      </c>
      <c r="T1572" s="10"/>
      <c r="U1572" s="10"/>
      <c r="V1572" s="10"/>
      <c r="W1572" s="10"/>
      <c r="X1572" s="10"/>
    </row>
    <row r="1573" spans="1:24" s="11" customFormat="1" x14ac:dyDescent="0.3">
      <c r="A1573" s="4" t="str">
        <f t="shared" si="304"/>
        <v>Quibdó_2022011</v>
      </c>
      <c r="B1573" s="15" t="s">
        <v>2056</v>
      </c>
      <c r="C1573" s="52" t="str">
        <f t="shared" si="301"/>
        <v>QUIB_01_2022011</v>
      </c>
      <c r="D1573" s="15" t="s">
        <v>2047</v>
      </c>
      <c r="E1573" s="16">
        <v>-45.6</v>
      </c>
      <c r="F1573" s="16">
        <v>-7.29</v>
      </c>
      <c r="G1573" s="13"/>
      <c r="H1573" s="27">
        <v>5.69055556</v>
      </c>
      <c r="I1573" s="27">
        <v>-76.643777779999994</v>
      </c>
      <c r="J1573" s="27">
        <v>75</v>
      </c>
      <c r="K1573" s="6">
        <f>L1572+1</f>
        <v>44866</v>
      </c>
      <c r="L1573" s="6">
        <f>K1573+39</f>
        <v>44905</v>
      </c>
      <c r="M1573" s="6">
        <f t="shared" si="303"/>
        <v>44885.5</v>
      </c>
      <c r="N1573" s="4">
        <f t="shared" si="302"/>
        <v>2022</v>
      </c>
      <c r="O1573" s="4">
        <f t="shared" si="299"/>
        <v>11</v>
      </c>
      <c r="P1573" s="7">
        <f t="shared" si="300"/>
        <v>39</v>
      </c>
      <c r="Q1573" s="4">
        <v>638.70000000000005</v>
      </c>
      <c r="R1573" s="9" t="s">
        <v>2057</v>
      </c>
      <c r="S1573" s="15"/>
      <c r="T1573" s="10"/>
      <c r="U1573" s="10"/>
      <c r="V1573" s="10"/>
      <c r="W1573" s="10"/>
      <c r="X1573" s="10"/>
    </row>
    <row r="1574" spans="1:24" s="11" customFormat="1" x14ac:dyDescent="0.3">
      <c r="A1574" s="4" t="str">
        <f t="shared" si="304"/>
        <v>Quibdó_2022012</v>
      </c>
      <c r="B1574" s="15" t="s">
        <v>2058</v>
      </c>
      <c r="C1574" s="52" t="str">
        <f t="shared" si="301"/>
        <v>QUIB_01_2022012</v>
      </c>
      <c r="D1574" s="15" t="s">
        <v>2047</v>
      </c>
      <c r="E1574" s="16">
        <v>-20.9</v>
      </c>
      <c r="F1574" s="16">
        <v>-4.13</v>
      </c>
      <c r="G1574" s="13"/>
      <c r="H1574" s="27">
        <v>5.69055556</v>
      </c>
      <c r="I1574" s="27">
        <v>-76.643777779999994</v>
      </c>
      <c r="J1574" s="27">
        <v>75</v>
      </c>
      <c r="K1574" s="6">
        <f t="shared" ref="K1574:K1580" si="305">L1573+1</f>
        <v>44906</v>
      </c>
      <c r="L1574" s="6">
        <f>K1574+20</f>
        <v>44926</v>
      </c>
      <c r="M1574" s="6">
        <f t="shared" si="303"/>
        <v>44916</v>
      </c>
      <c r="N1574" s="4">
        <f t="shared" si="302"/>
        <v>2022</v>
      </c>
      <c r="O1574" s="4">
        <f t="shared" si="299"/>
        <v>12</v>
      </c>
      <c r="P1574" s="7">
        <f t="shared" si="300"/>
        <v>20</v>
      </c>
      <c r="Q1574" s="4">
        <v>236.4</v>
      </c>
      <c r="R1574" s="9"/>
      <c r="S1574" s="15"/>
      <c r="T1574" s="10"/>
      <c r="U1574" s="10"/>
      <c r="V1574" s="10"/>
      <c r="W1574" s="10"/>
      <c r="X1574" s="10"/>
    </row>
    <row r="1575" spans="1:24" s="11" customFormat="1" x14ac:dyDescent="0.3">
      <c r="A1575" s="4" t="str">
        <f t="shared" si="304"/>
        <v>Quibdó_202301</v>
      </c>
      <c r="B1575" s="15" t="s">
        <v>2059</v>
      </c>
      <c r="C1575" s="52" t="str">
        <f t="shared" si="301"/>
        <v>QUIB_01_202301</v>
      </c>
      <c r="D1575" s="15" t="s">
        <v>2047</v>
      </c>
      <c r="E1575" s="16">
        <v>-27.5</v>
      </c>
      <c r="F1575" s="16">
        <v>-4.99</v>
      </c>
      <c r="G1575" s="13"/>
      <c r="H1575" s="27">
        <v>5.69055556</v>
      </c>
      <c r="I1575" s="27">
        <v>-76.643777779999994</v>
      </c>
      <c r="J1575" s="27">
        <v>75</v>
      </c>
      <c r="K1575" s="6">
        <f t="shared" si="305"/>
        <v>44927</v>
      </c>
      <c r="L1575" s="6">
        <f>K1575+30</f>
        <v>44957</v>
      </c>
      <c r="M1575" s="6">
        <f t="shared" si="303"/>
        <v>44942</v>
      </c>
      <c r="N1575" s="4">
        <f t="shared" si="302"/>
        <v>2023</v>
      </c>
      <c r="O1575" s="4">
        <f t="shared" si="299"/>
        <v>1</v>
      </c>
      <c r="P1575" s="7">
        <f t="shared" si="300"/>
        <v>30</v>
      </c>
      <c r="Q1575" s="4">
        <v>488.5</v>
      </c>
      <c r="R1575" s="9"/>
      <c r="S1575" s="15"/>
      <c r="T1575" s="10"/>
      <c r="U1575" s="10"/>
      <c r="V1575" s="10"/>
      <c r="W1575" s="10"/>
      <c r="X1575" s="10"/>
    </row>
    <row r="1576" spans="1:24" s="11" customFormat="1" x14ac:dyDescent="0.3">
      <c r="A1576" s="4" t="str">
        <f t="shared" si="304"/>
        <v>Quibdó_202302</v>
      </c>
      <c r="B1576" s="15" t="s">
        <v>2060</v>
      </c>
      <c r="C1576" s="52" t="str">
        <f t="shared" si="301"/>
        <v>QUIB_01_202302</v>
      </c>
      <c r="D1576" s="15" t="s">
        <v>2047</v>
      </c>
      <c r="E1576" s="16">
        <v>-6.7</v>
      </c>
      <c r="F1576" s="16">
        <v>-2.3199999999999998</v>
      </c>
      <c r="G1576" s="13"/>
      <c r="H1576" s="27">
        <v>5.69055556</v>
      </c>
      <c r="I1576" s="27">
        <v>-76.643777779999994</v>
      </c>
      <c r="J1576" s="27">
        <v>75</v>
      </c>
      <c r="K1576" s="6">
        <f t="shared" si="305"/>
        <v>44958</v>
      </c>
      <c r="L1576" s="6">
        <f>K1576+27</f>
        <v>44985</v>
      </c>
      <c r="M1576" s="6">
        <f t="shared" si="303"/>
        <v>44971.5</v>
      </c>
      <c r="N1576" s="4">
        <f t="shared" si="302"/>
        <v>2023</v>
      </c>
      <c r="O1576" s="4">
        <f t="shared" si="299"/>
        <v>2</v>
      </c>
      <c r="P1576" s="7">
        <f t="shared" si="300"/>
        <v>27</v>
      </c>
      <c r="Q1576" s="4">
        <v>467</v>
      </c>
      <c r="R1576" s="9"/>
      <c r="S1576" s="15"/>
      <c r="T1576" s="10"/>
      <c r="U1576" s="10"/>
      <c r="V1576" s="10"/>
      <c r="W1576" s="10"/>
      <c r="X1576" s="10"/>
    </row>
    <row r="1577" spans="1:24" s="11" customFormat="1" x14ac:dyDescent="0.3">
      <c r="A1577" s="4" t="str">
        <f t="shared" si="304"/>
        <v>Quibdó_202303</v>
      </c>
      <c r="B1577" s="15" t="s">
        <v>2061</v>
      </c>
      <c r="C1577" s="52" t="str">
        <f t="shared" si="301"/>
        <v>QUIB_01_202303</v>
      </c>
      <c r="D1577" s="15" t="s">
        <v>2047</v>
      </c>
      <c r="E1577" s="16">
        <v>-19.100000000000001</v>
      </c>
      <c r="F1577" s="16">
        <v>-3.2</v>
      </c>
      <c r="G1577" s="13"/>
      <c r="H1577" s="27">
        <v>5.69055556</v>
      </c>
      <c r="I1577" s="27">
        <v>-76.643777779999994</v>
      </c>
      <c r="J1577" s="27">
        <v>75</v>
      </c>
      <c r="K1577" s="6">
        <f t="shared" si="305"/>
        <v>44986</v>
      </c>
      <c r="L1577" s="6">
        <f>K1577+30</f>
        <v>45016</v>
      </c>
      <c r="M1577" s="6">
        <f t="shared" si="303"/>
        <v>45001</v>
      </c>
      <c r="N1577" s="4">
        <f t="shared" si="302"/>
        <v>2023</v>
      </c>
      <c r="O1577" s="4">
        <f t="shared" si="299"/>
        <v>3</v>
      </c>
      <c r="P1577" s="7">
        <f t="shared" si="300"/>
        <v>30</v>
      </c>
      <c r="Q1577" s="4">
        <v>447.7</v>
      </c>
      <c r="R1577" s="9"/>
      <c r="S1577" s="15"/>
      <c r="T1577" s="10"/>
      <c r="U1577" s="10"/>
      <c r="V1577" s="10"/>
      <c r="W1577" s="10"/>
      <c r="X1577" s="10"/>
    </row>
    <row r="1578" spans="1:24" s="11" customFormat="1" x14ac:dyDescent="0.3">
      <c r="A1578" s="4" t="str">
        <f t="shared" si="304"/>
        <v>Quibdó_202304</v>
      </c>
      <c r="B1578" s="15" t="s">
        <v>2062</v>
      </c>
      <c r="C1578" s="52" t="str">
        <f t="shared" si="301"/>
        <v>QUIB_01_202304</v>
      </c>
      <c r="D1578" s="15" t="s">
        <v>2047</v>
      </c>
      <c r="E1578" s="16">
        <v>-18.399999999999999</v>
      </c>
      <c r="F1578" s="16">
        <v>-3.86</v>
      </c>
      <c r="G1578" s="13"/>
      <c r="H1578" s="27">
        <v>5.69055556</v>
      </c>
      <c r="I1578" s="27">
        <v>-76.643777779999994</v>
      </c>
      <c r="J1578" s="27">
        <v>75</v>
      </c>
      <c r="K1578" s="6">
        <f t="shared" si="305"/>
        <v>45017</v>
      </c>
      <c r="L1578" s="6">
        <f>K1578+29</f>
        <v>45046</v>
      </c>
      <c r="M1578" s="6">
        <f t="shared" si="303"/>
        <v>45031.5</v>
      </c>
      <c r="N1578" s="4">
        <f t="shared" si="302"/>
        <v>2023</v>
      </c>
      <c r="O1578" s="4">
        <f t="shared" si="299"/>
        <v>4</v>
      </c>
      <c r="P1578" s="7">
        <f t="shared" si="300"/>
        <v>29</v>
      </c>
      <c r="Q1578" s="4">
        <v>514.4</v>
      </c>
      <c r="R1578" s="9"/>
      <c r="S1578" s="15"/>
      <c r="T1578" s="10"/>
      <c r="U1578" s="10"/>
      <c r="V1578" s="10"/>
      <c r="W1578" s="10"/>
      <c r="X1578" s="10"/>
    </row>
    <row r="1579" spans="1:24" s="11" customFormat="1" x14ac:dyDescent="0.3">
      <c r="A1579" s="4" t="str">
        <f t="shared" si="304"/>
        <v>Quibdó_202305</v>
      </c>
      <c r="B1579" s="15" t="s">
        <v>2063</v>
      </c>
      <c r="C1579" s="52" t="str">
        <f t="shared" si="301"/>
        <v>QUIB_01_202305</v>
      </c>
      <c r="D1579" s="15" t="s">
        <v>2047</v>
      </c>
      <c r="E1579" s="16">
        <v>-70</v>
      </c>
      <c r="F1579" s="16">
        <v>-10.119999999999999</v>
      </c>
      <c r="G1579" s="13"/>
      <c r="H1579" s="27">
        <v>5.69055556</v>
      </c>
      <c r="I1579" s="27">
        <v>-76.643777779999994</v>
      </c>
      <c r="J1579" s="27">
        <v>75</v>
      </c>
      <c r="K1579" s="6">
        <f t="shared" si="305"/>
        <v>45047</v>
      </c>
      <c r="L1579" s="6">
        <f>K1579+32</f>
        <v>45079</v>
      </c>
      <c r="M1579" s="6">
        <f t="shared" si="303"/>
        <v>45063</v>
      </c>
      <c r="N1579" s="4">
        <f t="shared" si="302"/>
        <v>2023</v>
      </c>
      <c r="O1579" s="4">
        <f t="shared" si="299"/>
        <v>5</v>
      </c>
      <c r="P1579" s="7">
        <f t="shared" si="300"/>
        <v>32</v>
      </c>
      <c r="Q1579" s="4">
        <v>521.6</v>
      </c>
      <c r="R1579" s="9"/>
      <c r="S1579" s="15"/>
      <c r="T1579" s="10"/>
      <c r="U1579" s="10"/>
      <c r="V1579" s="10"/>
      <c r="W1579" s="10"/>
      <c r="X1579" s="10"/>
    </row>
    <row r="1580" spans="1:24" s="11" customFormat="1" x14ac:dyDescent="0.3">
      <c r="A1580" s="4" t="str">
        <f t="shared" si="304"/>
        <v>Quibdó_202306</v>
      </c>
      <c r="B1580" s="15" t="s">
        <v>2064</v>
      </c>
      <c r="C1580" s="52" t="str">
        <f t="shared" si="301"/>
        <v>QUIB_01_202306</v>
      </c>
      <c r="D1580" s="15" t="s">
        <v>2047</v>
      </c>
      <c r="E1580" s="16">
        <v>-74.5</v>
      </c>
      <c r="F1580" s="16">
        <v>-10.69</v>
      </c>
      <c r="G1580" s="13"/>
      <c r="H1580" s="27">
        <v>5.69055556</v>
      </c>
      <c r="I1580" s="27">
        <v>-76.643777779999994</v>
      </c>
      <c r="J1580" s="27">
        <v>75</v>
      </c>
      <c r="K1580" s="6">
        <f t="shared" si="305"/>
        <v>45080</v>
      </c>
      <c r="L1580" s="6">
        <f>K1580+27</f>
        <v>45107</v>
      </c>
      <c r="M1580" s="6">
        <f t="shared" si="303"/>
        <v>45093.5</v>
      </c>
      <c r="N1580" s="4">
        <f t="shared" si="302"/>
        <v>2023</v>
      </c>
      <c r="O1580" s="4">
        <f t="shared" si="299"/>
        <v>6</v>
      </c>
      <c r="P1580" s="7">
        <f t="shared" si="300"/>
        <v>27</v>
      </c>
      <c r="Q1580" s="4">
        <v>575.29999999999995</v>
      </c>
      <c r="R1580" s="9"/>
      <c r="S1580" s="15"/>
      <c r="T1580" s="10"/>
      <c r="U1580" s="10"/>
      <c r="V1580" s="10"/>
      <c r="W1580" s="10"/>
      <c r="X1580" s="10"/>
    </row>
    <row r="1581" spans="1:24" s="11" customFormat="1" x14ac:dyDescent="0.3">
      <c r="A1581" s="4" t="str">
        <f t="shared" si="304"/>
        <v>Quibdó_202307</v>
      </c>
      <c r="B1581" s="15" t="s">
        <v>2065</v>
      </c>
      <c r="C1581" s="52" t="str">
        <f>"QUIB_01_"&amp;YEAR(M1581)&amp;"0"&amp;MONTH(M1581)</f>
        <v>QUIB_01_202307</v>
      </c>
      <c r="D1581" s="15" t="s">
        <v>2047</v>
      </c>
      <c r="E1581" s="16">
        <v>-57.6</v>
      </c>
      <c r="F1581" s="16">
        <v>-8.6199999999999992</v>
      </c>
      <c r="G1581" s="13"/>
      <c r="H1581" s="27">
        <v>5.69055556</v>
      </c>
      <c r="I1581" s="27">
        <v>-76.643777779999994</v>
      </c>
      <c r="J1581" s="27">
        <v>75</v>
      </c>
      <c r="K1581" s="6">
        <f>L1580+1</f>
        <v>45108</v>
      </c>
      <c r="L1581" s="6">
        <f>K1581+30</f>
        <v>45138</v>
      </c>
      <c r="M1581" s="6">
        <f>(K1581+L1581)/2</f>
        <v>45123</v>
      </c>
      <c r="N1581" s="4">
        <f>YEAR(L1581)</f>
        <v>2023</v>
      </c>
      <c r="O1581" s="4">
        <f>(MONTH(M1581))</f>
        <v>7</v>
      </c>
      <c r="P1581" s="7">
        <f>L1581-K1581</f>
        <v>30</v>
      </c>
      <c r="Q1581" s="4">
        <v>707.5</v>
      </c>
      <c r="R1581" s="9"/>
      <c r="S1581" s="15"/>
      <c r="T1581" s="10"/>
      <c r="U1581" s="10"/>
      <c r="V1581" s="10"/>
      <c r="W1581" s="10"/>
      <c r="X1581" s="10"/>
    </row>
    <row r="1582" spans="1:24" s="11" customFormat="1" x14ac:dyDescent="0.3">
      <c r="A1582" s="4" t="str">
        <f t="shared" si="304"/>
        <v>Quibdó_202308</v>
      </c>
      <c r="B1582" s="15" t="s">
        <v>2066</v>
      </c>
      <c r="C1582" s="52" t="str">
        <f>"QUIB_01_"&amp;YEAR(M1582)&amp;"0"&amp;MONTH(M1582)</f>
        <v>QUIB_01_202308</v>
      </c>
      <c r="D1582" s="15" t="s">
        <v>2047</v>
      </c>
      <c r="E1582" s="16">
        <v>-45.2</v>
      </c>
      <c r="F1582" s="16">
        <v>-7.12</v>
      </c>
      <c r="G1582" s="13"/>
      <c r="H1582" s="27">
        <v>5.69055556</v>
      </c>
      <c r="I1582" s="27">
        <v>-76.643777779999994</v>
      </c>
      <c r="J1582" s="27">
        <v>75</v>
      </c>
      <c r="K1582" s="6">
        <f>L1581+1</f>
        <v>45139</v>
      </c>
      <c r="L1582" s="6">
        <f>K1582+30</f>
        <v>45169</v>
      </c>
      <c r="M1582" s="6">
        <f>(K1582+L1582)/2</f>
        <v>45154</v>
      </c>
      <c r="N1582" s="4">
        <f>YEAR(L1582)</f>
        <v>2023</v>
      </c>
      <c r="O1582" s="4">
        <f>(MONTH(M1582))</f>
        <v>8</v>
      </c>
      <c r="P1582" s="7">
        <f>L1582-K1582</f>
        <v>30</v>
      </c>
      <c r="Q1582" s="4">
        <v>489</v>
      </c>
      <c r="R1582" s="9"/>
      <c r="S1582" s="15"/>
      <c r="T1582" s="10"/>
      <c r="U1582" s="10"/>
      <c r="V1582" s="10"/>
      <c r="W1582" s="10"/>
      <c r="X1582" s="10"/>
    </row>
    <row r="1583" spans="1:24" s="11" customFormat="1" x14ac:dyDescent="0.3">
      <c r="A1583" s="4" t="str">
        <f t="shared" si="304"/>
        <v>Quibdó_202309</v>
      </c>
      <c r="B1583" s="15" t="s">
        <v>2067</v>
      </c>
      <c r="C1583" s="52" t="str">
        <f>"QUIB_01_"&amp;YEAR(M1583)&amp;"0"&amp;MONTH(M1583)</f>
        <v>QUIB_01_202309</v>
      </c>
      <c r="D1583" s="15" t="s">
        <v>2047</v>
      </c>
      <c r="E1583" s="16">
        <v>-31.6</v>
      </c>
      <c r="F1583" s="16">
        <v>-5.58</v>
      </c>
      <c r="G1583" s="13"/>
      <c r="H1583" s="27">
        <v>5.69055556</v>
      </c>
      <c r="I1583" s="27">
        <v>-76.643777779999994</v>
      </c>
      <c r="J1583" s="27">
        <v>75</v>
      </c>
      <c r="K1583" s="6">
        <f>L1582+1</f>
        <v>45170</v>
      </c>
      <c r="L1583" s="6">
        <f>K1583+29</f>
        <v>45199</v>
      </c>
      <c r="M1583" s="6">
        <f>(K1583+L1583)/2</f>
        <v>45184.5</v>
      </c>
      <c r="N1583" s="4">
        <f>YEAR(L1583)</f>
        <v>2023</v>
      </c>
      <c r="O1583" s="4">
        <f>(MONTH(M1583))</f>
        <v>9</v>
      </c>
      <c r="P1583" s="7">
        <f>L1583-K1583</f>
        <v>29</v>
      </c>
      <c r="Q1583" s="4">
        <v>523.70000000000005</v>
      </c>
      <c r="R1583" s="9"/>
      <c r="S1583" s="15"/>
      <c r="T1583" s="10"/>
      <c r="U1583" s="10"/>
      <c r="V1583" s="10"/>
      <c r="W1583" s="10"/>
      <c r="X1583" s="10"/>
    </row>
    <row r="1584" spans="1:24" s="11" customFormat="1" x14ac:dyDescent="0.3">
      <c r="A1584" s="4" t="str">
        <f t="shared" si="304"/>
        <v>Quibdó_2023010</v>
      </c>
      <c r="B1584" s="15" t="s">
        <v>2068</v>
      </c>
      <c r="C1584" s="52" t="str">
        <f t="shared" ref="C1584:C1592" si="306">"QUIB_01_"&amp;YEAR(M1584)&amp;"0"&amp;MONTH(M1584)</f>
        <v>QUIB_01_2023010</v>
      </c>
      <c r="D1584" s="15" t="s">
        <v>2047</v>
      </c>
      <c r="E1584" s="16">
        <v>-80.900000000000006</v>
      </c>
      <c r="F1584" s="16">
        <v>-11.51</v>
      </c>
      <c r="G1584" s="13"/>
      <c r="H1584" s="27">
        <v>5.69055556</v>
      </c>
      <c r="I1584" s="27">
        <v>-76.643777779999994</v>
      </c>
      <c r="J1584" s="27">
        <v>75</v>
      </c>
      <c r="K1584" s="6">
        <f>L1583+1</f>
        <v>45200</v>
      </c>
      <c r="L1584" s="6">
        <f>K1584+30</f>
        <v>45230</v>
      </c>
      <c r="M1584" s="6">
        <f>(K1584+L1584)/2</f>
        <v>45215</v>
      </c>
      <c r="N1584" s="4">
        <f>YEAR(L1584)</f>
        <v>2023</v>
      </c>
      <c r="O1584" s="4">
        <f>(MONTH(M1584))</f>
        <v>10</v>
      </c>
      <c r="P1584" s="7">
        <f>L1584-K1584</f>
        <v>30</v>
      </c>
      <c r="Q1584" s="4">
        <v>519.4</v>
      </c>
      <c r="R1584" s="9"/>
      <c r="S1584" s="15"/>
      <c r="T1584" s="10"/>
      <c r="U1584" s="10"/>
      <c r="V1584" s="10"/>
      <c r="W1584" s="10"/>
      <c r="X1584" s="10"/>
    </row>
    <row r="1585" spans="1:24" s="11" customFormat="1" x14ac:dyDescent="0.3">
      <c r="A1585" s="4" t="str">
        <f t="shared" si="304"/>
        <v>Quibdó_2023011</v>
      </c>
      <c r="B1585" s="15" t="s">
        <v>2069</v>
      </c>
      <c r="C1585" s="52" t="str">
        <f t="shared" si="306"/>
        <v>QUIB_01_2023011</v>
      </c>
      <c r="D1585" s="15" t="s">
        <v>2047</v>
      </c>
      <c r="E1585" s="16">
        <v>-65.5</v>
      </c>
      <c r="F1585" s="16">
        <v>-9.59</v>
      </c>
      <c r="G1585" s="13"/>
      <c r="H1585" s="27">
        <v>5.69055556</v>
      </c>
      <c r="I1585" s="27">
        <v>-76.643777779999994</v>
      </c>
      <c r="J1585" s="27">
        <v>75</v>
      </c>
      <c r="K1585" s="6">
        <f t="shared" ref="K1585:K1592" si="307">L1584+1</f>
        <v>45231</v>
      </c>
      <c r="L1585" s="6">
        <f>K1585+29</f>
        <v>45260</v>
      </c>
      <c r="M1585" s="6">
        <f t="shared" ref="M1585:M1592" si="308">(K1585+L1585)/2</f>
        <v>45245.5</v>
      </c>
      <c r="N1585" s="4">
        <f t="shared" ref="N1585:N1592" si="309">YEAR(L1585)</f>
        <v>2023</v>
      </c>
      <c r="O1585" s="4">
        <f t="shared" ref="O1585:O1592" si="310">(MONTH(M1585))</f>
        <v>11</v>
      </c>
      <c r="P1585" s="7">
        <f t="shared" ref="P1585:P1592" si="311">L1585-K1585</f>
        <v>29</v>
      </c>
      <c r="Q1585" s="4">
        <v>337.7</v>
      </c>
      <c r="R1585" s="9"/>
      <c r="S1585" s="15"/>
      <c r="T1585" s="10"/>
      <c r="U1585" s="10"/>
      <c r="V1585" s="10"/>
      <c r="W1585" s="10"/>
      <c r="X1585" s="10"/>
    </row>
    <row r="1586" spans="1:24" s="11" customFormat="1" x14ac:dyDescent="0.3">
      <c r="A1586" s="4" t="str">
        <f t="shared" si="304"/>
        <v>Quibdó_2023012</v>
      </c>
      <c r="B1586" s="15" t="s">
        <v>2070</v>
      </c>
      <c r="C1586" s="52" t="str">
        <f t="shared" si="306"/>
        <v>QUIB_01_2023012</v>
      </c>
      <c r="D1586" s="15" t="s">
        <v>2047</v>
      </c>
      <c r="E1586" s="16">
        <v>-28.9</v>
      </c>
      <c r="F1586" s="16">
        <v>-5.12</v>
      </c>
      <c r="G1586" s="13"/>
      <c r="H1586" s="27">
        <v>5.69055556</v>
      </c>
      <c r="I1586" s="27">
        <v>-76.643777779999994</v>
      </c>
      <c r="J1586" s="27">
        <v>75</v>
      </c>
      <c r="K1586" s="6">
        <f t="shared" si="307"/>
        <v>45261</v>
      </c>
      <c r="L1586" s="6">
        <f>K1586+31</f>
        <v>45292</v>
      </c>
      <c r="M1586" s="6">
        <f t="shared" si="308"/>
        <v>45276.5</v>
      </c>
      <c r="N1586" s="4">
        <f t="shared" si="309"/>
        <v>2024</v>
      </c>
      <c r="O1586" s="4">
        <f t="shared" si="310"/>
        <v>12</v>
      </c>
      <c r="P1586" s="7">
        <f t="shared" si="311"/>
        <v>31</v>
      </c>
      <c r="Q1586" s="4">
        <v>464.9</v>
      </c>
      <c r="R1586" s="9"/>
      <c r="S1586" s="15"/>
      <c r="T1586" s="10"/>
      <c r="U1586" s="10"/>
      <c r="V1586" s="10"/>
      <c r="W1586" s="10"/>
      <c r="X1586" s="10"/>
    </row>
    <row r="1587" spans="1:24" s="11" customFormat="1" x14ac:dyDescent="0.3">
      <c r="A1587" s="4" t="str">
        <f t="shared" si="304"/>
        <v>Quibdó_202401</v>
      </c>
      <c r="B1587" s="15" t="s">
        <v>2071</v>
      </c>
      <c r="C1587" s="52" t="str">
        <f t="shared" si="306"/>
        <v>QUIB_01_202401</v>
      </c>
      <c r="D1587" s="15" t="s">
        <v>2047</v>
      </c>
      <c r="E1587" s="16">
        <v>-8.6999999999999993</v>
      </c>
      <c r="F1587" s="16">
        <v>-2.72</v>
      </c>
      <c r="G1587" s="13"/>
      <c r="H1587" s="27">
        <v>5.69055556</v>
      </c>
      <c r="I1587" s="27">
        <v>-76.643777779999994</v>
      </c>
      <c r="J1587" s="27">
        <v>75</v>
      </c>
      <c r="K1587" s="6">
        <f t="shared" si="307"/>
        <v>45293</v>
      </c>
      <c r="L1587" s="6">
        <f>K1587+31</f>
        <v>45324</v>
      </c>
      <c r="M1587" s="6">
        <f t="shared" si="308"/>
        <v>45308.5</v>
      </c>
      <c r="N1587" s="4">
        <f t="shared" si="309"/>
        <v>2024</v>
      </c>
      <c r="O1587" s="4">
        <f t="shared" si="310"/>
        <v>1</v>
      </c>
      <c r="P1587" s="7">
        <f t="shared" si="311"/>
        <v>31</v>
      </c>
      <c r="Q1587" s="4">
        <v>305.2</v>
      </c>
      <c r="R1587" s="9"/>
      <c r="S1587" s="15"/>
      <c r="T1587" s="10"/>
      <c r="U1587" s="10"/>
      <c r="V1587" s="10"/>
      <c r="W1587" s="10"/>
      <c r="X1587" s="10"/>
    </row>
    <row r="1588" spans="1:24" s="11" customFormat="1" x14ac:dyDescent="0.3">
      <c r="A1588" s="4" t="str">
        <f t="shared" si="304"/>
        <v>Quibdó_202402</v>
      </c>
      <c r="B1588" s="15" t="s">
        <v>2072</v>
      </c>
      <c r="C1588" s="52" t="str">
        <f t="shared" si="306"/>
        <v>QUIB_01_202402</v>
      </c>
      <c r="D1588" s="15" t="s">
        <v>2047</v>
      </c>
      <c r="E1588" s="16">
        <v>1.9</v>
      </c>
      <c r="F1588" s="16">
        <v>-1.36</v>
      </c>
      <c r="G1588" s="13"/>
      <c r="H1588" s="27">
        <v>5.69055556</v>
      </c>
      <c r="I1588" s="27">
        <v>-76.643777779999994</v>
      </c>
      <c r="J1588" s="27">
        <v>75</v>
      </c>
      <c r="K1588" s="6">
        <f t="shared" si="307"/>
        <v>45325</v>
      </c>
      <c r="L1588" s="6">
        <f>K1588+28</f>
        <v>45353</v>
      </c>
      <c r="M1588" s="6">
        <f t="shared" si="308"/>
        <v>45339</v>
      </c>
      <c r="N1588" s="4">
        <f t="shared" si="309"/>
        <v>2024</v>
      </c>
      <c r="O1588" s="4">
        <f t="shared" si="310"/>
        <v>2</v>
      </c>
      <c r="P1588" s="7">
        <f t="shared" si="311"/>
        <v>28</v>
      </c>
      <c r="Q1588" s="4">
        <v>466.5</v>
      </c>
      <c r="R1588" s="9"/>
      <c r="S1588" s="15"/>
      <c r="T1588" s="10"/>
      <c r="U1588" s="10"/>
      <c r="V1588" s="10"/>
      <c r="W1588" s="10"/>
      <c r="X1588" s="10"/>
    </row>
    <row r="1589" spans="1:24" s="11" customFormat="1" x14ac:dyDescent="0.3">
      <c r="A1589" s="4" t="str">
        <f t="shared" si="304"/>
        <v>Quibdó_202403</v>
      </c>
      <c r="B1589" s="15" t="s">
        <v>2073</v>
      </c>
      <c r="C1589" s="52" t="str">
        <f t="shared" si="306"/>
        <v>QUIB_01_202403</v>
      </c>
      <c r="D1589" s="15" t="s">
        <v>2047</v>
      </c>
      <c r="E1589" s="16">
        <v>2.6</v>
      </c>
      <c r="F1589" s="16">
        <v>-1.25</v>
      </c>
      <c r="G1589" s="13"/>
      <c r="H1589" s="27">
        <v>5.69055556</v>
      </c>
      <c r="I1589" s="27">
        <v>-76.643777779999994</v>
      </c>
      <c r="J1589" s="27">
        <v>75</v>
      </c>
      <c r="K1589" s="6">
        <f t="shared" si="307"/>
        <v>45354</v>
      </c>
      <c r="L1589" s="6">
        <f>K1589+28</f>
        <v>45382</v>
      </c>
      <c r="M1589" s="6">
        <f t="shared" si="308"/>
        <v>45368</v>
      </c>
      <c r="N1589" s="4">
        <f t="shared" si="309"/>
        <v>2024</v>
      </c>
      <c r="O1589" s="4">
        <f t="shared" si="310"/>
        <v>3</v>
      </c>
      <c r="P1589" s="7">
        <f t="shared" si="311"/>
        <v>28</v>
      </c>
      <c r="Q1589" s="4">
        <v>463.1</v>
      </c>
      <c r="R1589" s="9"/>
      <c r="S1589" s="15"/>
      <c r="T1589" s="10"/>
      <c r="U1589" s="10"/>
      <c r="V1589" s="10"/>
      <c r="W1589" s="10"/>
      <c r="X1589" s="10"/>
    </row>
    <row r="1590" spans="1:24" s="11" customFormat="1" x14ac:dyDescent="0.3">
      <c r="A1590" s="4" t="str">
        <f t="shared" si="304"/>
        <v>Quibdó_202404</v>
      </c>
      <c r="B1590" s="15" t="s">
        <v>2074</v>
      </c>
      <c r="C1590" s="52" t="str">
        <f t="shared" si="306"/>
        <v>QUIB_01_202404</v>
      </c>
      <c r="D1590" s="15" t="s">
        <v>2047</v>
      </c>
      <c r="E1590" s="16">
        <v>-41.5</v>
      </c>
      <c r="F1590" s="16">
        <v>-6.02</v>
      </c>
      <c r="G1590" s="13"/>
      <c r="H1590" s="27">
        <v>5.69055556</v>
      </c>
      <c r="I1590" s="27">
        <v>-76.643777779999994</v>
      </c>
      <c r="J1590" s="27">
        <v>75</v>
      </c>
      <c r="K1590" s="6">
        <f t="shared" si="307"/>
        <v>45383</v>
      </c>
      <c r="L1590" s="6">
        <f>K1590+30</f>
        <v>45413</v>
      </c>
      <c r="M1590" s="6">
        <f t="shared" si="308"/>
        <v>45398</v>
      </c>
      <c r="N1590" s="4">
        <f t="shared" si="309"/>
        <v>2024</v>
      </c>
      <c r="O1590" s="4">
        <f t="shared" si="310"/>
        <v>4</v>
      </c>
      <c r="P1590" s="7">
        <f t="shared" si="311"/>
        <v>30</v>
      </c>
      <c r="Q1590" s="4">
        <v>626.9</v>
      </c>
      <c r="R1590" s="9"/>
      <c r="S1590" s="15"/>
      <c r="T1590" s="10"/>
      <c r="U1590" s="10"/>
      <c r="V1590" s="10"/>
      <c r="W1590" s="10"/>
      <c r="X1590" s="10"/>
    </row>
    <row r="1591" spans="1:24" s="11" customFormat="1" x14ac:dyDescent="0.3">
      <c r="A1591" s="4" t="str">
        <f t="shared" si="304"/>
        <v>Quibdó_202405</v>
      </c>
      <c r="B1591" s="15" t="s">
        <v>2075</v>
      </c>
      <c r="C1591" s="52" t="str">
        <f t="shared" si="306"/>
        <v>QUIB_01_202405</v>
      </c>
      <c r="D1591" s="15" t="s">
        <v>2047</v>
      </c>
      <c r="E1591" s="16">
        <v>-90.8</v>
      </c>
      <c r="F1591" s="16">
        <v>-12.71</v>
      </c>
      <c r="G1591" s="13"/>
      <c r="H1591" s="27">
        <v>5.69055556</v>
      </c>
      <c r="I1591" s="27">
        <v>-76.643777779999994</v>
      </c>
      <c r="J1591" s="27">
        <v>75</v>
      </c>
      <c r="K1591" s="6">
        <f t="shared" si="307"/>
        <v>45414</v>
      </c>
      <c r="L1591" s="6">
        <f>K1591+29</f>
        <v>45443</v>
      </c>
      <c r="M1591" s="6">
        <f t="shared" si="308"/>
        <v>45428.5</v>
      </c>
      <c r="N1591" s="4">
        <f t="shared" si="309"/>
        <v>2024</v>
      </c>
      <c r="O1591" s="4">
        <f t="shared" si="310"/>
        <v>5</v>
      </c>
      <c r="P1591" s="7">
        <f t="shared" si="311"/>
        <v>29</v>
      </c>
      <c r="Q1591" s="4">
        <v>868.9</v>
      </c>
      <c r="R1591" s="9"/>
      <c r="S1591" s="15"/>
      <c r="T1591" s="10"/>
      <c r="U1591" s="10"/>
      <c r="V1591" s="10"/>
      <c r="W1591" s="10"/>
      <c r="X1591" s="10"/>
    </row>
    <row r="1592" spans="1:24" s="11" customFormat="1" x14ac:dyDescent="0.3">
      <c r="A1592" s="4" t="str">
        <f t="shared" si="304"/>
        <v>Quibdó_202406</v>
      </c>
      <c r="B1592" s="15" t="s">
        <v>2076</v>
      </c>
      <c r="C1592" s="52" t="str">
        <f t="shared" si="306"/>
        <v>QUIB_01_202406</v>
      </c>
      <c r="D1592" s="15" t="s">
        <v>2047</v>
      </c>
      <c r="E1592" s="16">
        <v>-89.4</v>
      </c>
      <c r="F1592" s="16">
        <v>-12.51</v>
      </c>
      <c r="G1592" s="13"/>
      <c r="H1592" s="27">
        <v>5.69055556</v>
      </c>
      <c r="I1592" s="27">
        <v>-76.643777779999994</v>
      </c>
      <c r="J1592" s="27">
        <v>75</v>
      </c>
      <c r="K1592" s="6">
        <f t="shared" si="307"/>
        <v>45444</v>
      </c>
      <c r="L1592" s="6">
        <f>K1592+29</f>
        <v>45473</v>
      </c>
      <c r="M1592" s="6">
        <f t="shared" si="308"/>
        <v>45458.5</v>
      </c>
      <c r="N1592" s="4">
        <f t="shared" si="309"/>
        <v>2024</v>
      </c>
      <c r="O1592" s="4">
        <f t="shared" si="310"/>
        <v>6</v>
      </c>
      <c r="P1592" s="7">
        <f t="shared" si="311"/>
        <v>29</v>
      </c>
      <c r="Q1592" s="4">
        <v>495.6</v>
      </c>
      <c r="R1592" s="9"/>
      <c r="S1592" s="15"/>
      <c r="T1592" s="10"/>
      <c r="U1592" s="10"/>
      <c r="V1592" s="10"/>
      <c r="W1592" s="10"/>
      <c r="X1592" s="10"/>
    </row>
    <row r="1593" spans="1:24" s="11" customFormat="1" x14ac:dyDescent="0.3">
      <c r="A1593" s="4"/>
      <c r="B1593" s="4"/>
      <c r="C1593" s="52"/>
      <c r="D1593" s="4"/>
      <c r="E1593" s="5"/>
      <c r="F1593" s="5"/>
      <c r="G1593" s="4"/>
      <c r="H1593" s="4"/>
      <c r="I1593" s="4"/>
      <c r="J1593" s="4"/>
      <c r="K1593" s="23"/>
      <c r="L1593" s="23"/>
      <c r="M1593" s="4"/>
      <c r="N1593" s="4"/>
      <c r="O1593" s="4"/>
      <c r="P1593" s="4"/>
      <c r="Q1593" s="4"/>
      <c r="R1593" s="9"/>
      <c r="S1593" s="4"/>
      <c r="T1593" s="10"/>
      <c r="U1593" s="10"/>
      <c r="V1593" s="10"/>
      <c r="W1593" s="10"/>
      <c r="X1593" s="10"/>
    </row>
    <row r="1594" spans="1:24" s="11" customFormat="1" x14ac:dyDescent="0.3">
      <c r="A1594" s="27" t="str">
        <f t="shared" ref="A1594:A1625" si="312">D1594&amp;"_"&amp;YEAR(M1594)&amp;""&amp;MONTH(M1594)</f>
        <v>Buenaventura_20198</v>
      </c>
      <c r="B1594" s="15"/>
      <c r="C1594" s="53" t="str">
        <f>"B/TURA_01_"&amp;YEAR(M1594)&amp;""&amp;MONTH(M1594)</f>
        <v>B/TURA_01_20198</v>
      </c>
      <c r="D1594" s="15" t="s">
        <v>2077</v>
      </c>
      <c r="E1594" s="16">
        <v>-23.20848988111365</v>
      </c>
      <c r="F1594" s="16">
        <v>-4.1705694623492473</v>
      </c>
      <c r="G1594" s="4"/>
      <c r="H1594" s="4">
        <v>3.82011111</v>
      </c>
      <c r="I1594" s="4">
        <v>-76.992388890000001</v>
      </c>
      <c r="J1594" s="4">
        <v>28</v>
      </c>
      <c r="K1594" s="6">
        <v>43685</v>
      </c>
      <c r="L1594" s="6">
        <v>43708</v>
      </c>
      <c r="M1594" s="6">
        <f>(K1594+L1594)/2</f>
        <v>43696.5</v>
      </c>
      <c r="N1594" s="4">
        <f>YEAR(L1594)</f>
        <v>2019</v>
      </c>
      <c r="O1594" s="4">
        <f t="shared" ref="O1594:O1630" si="313">(MONTH(M1594))</f>
        <v>8</v>
      </c>
      <c r="P1594" s="7">
        <f t="shared" ref="P1594:P1630" si="314">L1594-K1594</f>
        <v>23</v>
      </c>
      <c r="Q1594" s="15">
        <v>494.2</v>
      </c>
      <c r="R1594" s="9"/>
      <c r="S1594" s="15" t="s">
        <v>1781</v>
      </c>
      <c r="T1594" s="10"/>
      <c r="U1594" s="10"/>
      <c r="V1594" s="10"/>
      <c r="W1594" s="10"/>
      <c r="X1594" s="10"/>
    </row>
    <row r="1595" spans="1:24" s="11" customFormat="1" x14ac:dyDescent="0.3">
      <c r="A1595" s="27" t="str">
        <f t="shared" si="312"/>
        <v>Buenaventura_20199</v>
      </c>
      <c r="B1595" s="15"/>
      <c r="C1595" s="53" t="str">
        <f t="shared" ref="C1595:C1658" si="315">"B/TURA_01_"&amp;YEAR(M1595)&amp;""&amp;MONTH(M1595)</f>
        <v>B/TURA_01_20199</v>
      </c>
      <c r="D1595" s="15" t="s">
        <v>2077</v>
      </c>
      <c r="E1595" s="16">
        <v>-18.84934926940738</v>
      </c>
      <c r="F1595" s="16">
        <v>-4.0707203598593065</v>
      </c>
      <c r="G1595" s="4"/>
      <c r="H1595" s="4">
        <v>3.82011111</v>
      </c>
      <c r="I1595" s="4">
        <v>-76.992388890000001</v>
      </c>
      <c r="J1595" s="4">
        <v>28</v>
      </c>
      <c r="K1595" s="6">
        <v>43709</v>
      </c>
      <c r="L1595" s="6">
        <v>43717</v>
      </c>
      <c r="M1595" s="6">
        <f t="shared" ref="M1595:M1630" si="316">(K1595+L1595)/2</f>
        <v>43713</v>
      </c>
      <c r="N1595" s="4">
        <f t="shared" ref="N1595:N1630" si="317">YEAR(L1595)</f>
        <v>2019</v>
      </c>
      <c r="O1595" s="4">
        <f t="shared" si="313"/>
        <v>9</v>
      </c>
      <c r="P1595" s="7">
        <f t="shared" si="314"/>
        <v>8</v>
      </c>
      <c r="Q1595" s="15">
        <v>165.86</v>
      </c>
      <c r="R1595" s="9"/>
      <c r="S1595" s="15" t="s">
        <v>1781</v>
      </c>
      <c r="T1595" s="10"/>
      <c r="U1595" s="10"/>
      <c r="V1595" s="10"/>
      <c r="W1595" s="10"/>
      <c r="X1595" s="10"/>
    </row>
    <row r="1596" spans="1:24" s="11" customFormat="1" ht="19.5" customHeight="1" x14ac:dyDescent="0.3">
      <c r="A1596" s="27" t="str">
        <f t="shared" si="312"/>
        <v>Buenaventura_201911</v>
      </c>
      <c r="B1596" s="15"/>
      <c r="C1596" s="53" t="str">
        <f t="shared" si="315"/>
        <v>B/TURA_01_201911</v>
      </c>
      <c r="D1596" s="15" t="s">
        <v>2077</v>
      </c>
      <c r="E1596" s="16">
        <v>-18.835357031725</v>
      </c>
      <c r="F1596" s="16">
        <v>-3.6265285959334412</v>
      </c>
      <c r="G1596" s="4"/>
      <c r="H1596" s="4">
        <v>3.82011111</v>
      </c>
      <c r="I1596" s="4">
        <v>-76.992388890000001</v>
      </c>
      <c r="J1596" s="4">
        <v>28</v>
      </c>
      <c r="K1596" s="6">
        <v>43779</v>
      </c>
      <c r="L1596" s="6">
        <v>43800</v>
      </c>
      <c r="M1596" s="6">
        <f t="shared" si="316"/>
        <v>43789.5</v>
      </c>
      <c r="N1596" s="4">
        <f t="shared" si="317"/>
        <v>2019</v>
      </c>
      <c r="O1596" s="4">
        <f t="shared" si="313"/>
        <v>11</v>
      </c>
      <c r="P1596" s="7">
        <f t="shared" si="314"/>
        <v>21</v>
      </c>
      <c r="Q1596" s="15">
        <v>185.3</v>
      </c>
      <c r="R1596" s="41" t="s">
        <v>2078</v>
      </c>
      <c r="S1596" s="15" t="s">
        <v>1781</v>
      </c>
      <c r="T1596" s="10"/>
      <c r="U1596" s="10"/>
      <c r="V1596" s="10"/>
      <c r="W1596" s="10"/>
      <c r="X1596" s="10"/>
    </row>
    <row r="1597" spans="1:24" s="11" customFormat="1" x14ac:dyDescent="0.3">
      <c r="A1597" s="27" t="str">
        <f t="shared" si="312"/>
        <v>Buenaventura_201912</v>
      </c>
      <c r="B1597" s="15"/>
      <c r="C1597" s="53" t="str">
        <f t="shared" si="315"/>
        <v>B/TURA_01_201912</v>
      </c>
      <c r="D1597" s="15" t="s">
        <v>2077</v>
      </c>
      <c r="E1597" s="16">
        <v>-36.802762453149143</v>
      </c>
      <c r="F1597" s="16">
        <v>-5.3578810661212994</v>
      </c>
      <c r="G1597" s="4"/>
      <c r="H1597" s="4">
        <v>3.82011111</v>
      </c>
      <c r="I1597" s="4">
        <v>-76.992388890000001</v>
      </c>
      <c r="J1597" s="4">
        <v>28</v>
      </c>
      <c r="K1597" s="6">
        <v>43801</v>
      </c>
      <c r="L1597" s="6">
        <v>43829</v>
      </c>
      <c r="M1597" s="6">
        <f t="shared" si="316"/>
        <v>43815</v>
      </c>
      <c r="N1597" s="4">
        <f t="shared" si="317"/>
        <v>2019</v>
      </c>
      <c r="O1597" s="4">
        <f t="shared" si="313"/>
        <v>12</v>
      </c>
      <c r="P1597" s="7">
        <f t="shared" si="314"/>
        <v>28</v>
      </c>
      <c r="Q1597" s="15">
        <v>425.59999999999997</v>
      </c>
      <c r="R1597" s="9"/>
      <c r="S1597" s="15" t="s">
        <v>1781</v>
      </c>
      <c r="T1597" s="10"/>
      <c r="U1597" s="10"/>
      <c r="V1597" s="10"/>
      <c r="W1597" s="10"/>
      <c r="X1597" s="10"/>
    </row>
    <row r="1598" spans="1:24" s="11" customFormat="1" x14ac:dyDescent="0.3">
      <c r="A1598" s="27" t="str">
        <f t="shared" si="312"/>
        <v>Buenaventura_20201</v>
      </c>
      <c r="B1598" s="15"/>
      <c r="C1598" s="53" t="str">
        <f t="shared" si="315"/>
        <v>B/TURA_01_20201</v>
      </c>
      <c r="D1598" s="15" t="s">
        <v>2077</v>
      </c>
      <c r="E1598" s="16">
        <v>-6.8955168175689039</v>
      </c>
      <c r="F1598" s="16">
        <v>-1.2825275437046777</v>
      </c>
      <c r="G1598" s="4"/>
      <c r="H1598" s="4">
        <v>3.82011111</v>
      </c>
      <c r="I1598" s="4">
        <v>-76.992388890000001</v>
      </c>
      <c r="J1598" s="4">
        <v>28</v>
      </c>
      <c r="K1598" s="6">
        <v>43830</v>
      </c>
      <c r="L1598" s="6">
        <v>43860</v>
      </c>
      <c r="M1598" s="6">
        <f t="shared" si="316"/>
        <v>43845</v>
      </c>
      <c r="N1598" s="4">
        <f t="shared" si="317"/>
        <v>2020</v>
      </c>
      <c r="O1598" s="4">
        <f t="shared" si="313"/>
        <v>1</v>
      </c>
      <c r="P1598" s="7">
        <f t="shared" si="314"/>
        <v>30</v>
      </c>
      <c r="Q1598" s="15">
        <v>214.89999999999998</v>
      </c>
      <c r="R1598" s="9"/>
      <c r="S1598" s="15" t="s">
        <v>1781</v>
      </c>
      <c r="T1598" s="10"/>
      <c r="U1598" s="10"/>
      <c r="V1598" s="10"/>
      <c r="W1598" s="10"/>
      <c r="X1598" s="10"/>
    </row>
    <row r="1599" spans="1:24" s="11" customFormat="1" x14ac:dyDescent="0.3">
      <c r="A1599" s="27" t="str">
        <f t="shared" si="312"/>
        <v>Buenaventura_20202</v>
      </c>
      <c r="B1599" s="15"/>
      <c r="C1599" s="53" t="str">
        <f t="shared" si="315"/>
        <v>B/TURA_01_20202</v>
      </c>
      <c r="D1599" s="15" t="s">
        <v>2077</v>
      </c>
      <c r="E1599" s="16">
        <v>3.850742083131097</v>
      </c>
      <c r="F1599" s="16">
        <v>-1.667464446998312</v>
      </c>
      <c r="G1599" s="4"/>
      <c r="H1599" s="4">
        <v>3.82011111</v>
      </c>
      <c r="I1599" s="4">
        <v>-76.992388890000001</v>
      </c>
      <c r="J1599" s="4">
        <v>28</v>
      </c>
      <c r="K1599" s="6">
        <v>43862</v>
      </c>
      <c r="L1599" s="6">
        <v>43890</v>
      </c>
      <c r="M1599" s="6">
        <f t="shared" si="316"/>
        <v>43876</v>
      </c>
      <c r="N1599" s="4">
        <f t="shared" si="317"/>
        <v>2020</v>
      </c>
      <c r="O1599" s="4">
        <f t="shared" si="313"/>
        <v>2</v>
      </c>
      <c r="P1599" s="7">
        <f t="shared" si="314"/>
        <v>28</v>
      </c>
      <c r="Q1599" s="15">
        <v>218.7</v>
      </c>
      <c r="R1599" s="9"/>
      <c r="S1599" s="15" t="s">
        <v>1781</v>
      </c>
      <c r="T1599" s="10"/>
      <c r="U1599" s="10"/>
      <c r="V1599" s="10"/>
      <c r="W1599" s="10"/>
      <c r="X1599" s="10"/>
    </row>
    <row r="1600" spans="1:24" s="11" customFormat="1" x14ac:dyDescent="0.3">
      <c r="A1600" s="27" t="str">
        <f t="shared" si="312"/>
        <v>Buenaventura_20203</v>
      </c>
      <c r="B1600" s="15"/>
      <c r="C1600" s="53" t="str">
        <f t="shared" si="315"/>
        <v>B/TURA_01_20203</v>
      </c>
      <c r="D1600" s="15" t="s">
        <v>2077</v>
      </c>
      <c r="E1600" s="16">
        <v>0.79225811868997864</v>
      </c>
      <c r="F1600" s="16">
        <v>-1.9657502129408075</v>
      </c>
      <c r="G1600" s="4"/>
      <c r="H1600" s="4">
        <v>3.82011111</v>
      </c>
      <c r="I1600" s="4">
        <v>-76.992388890000001</v>
      </c>
      <c r="J1600" s="4">
        <v>28</v>
      </c>
      <c r="K1600" s="6">
        <v>43892</v>
      </c>
      <c r="L1600" s="6">
        <v>43921</v>
      </c>
      <c r="M1600" s="6">
        <f t="shared" si="316"/>
        <v>43906.5</v>
      </c>
      <c r="N1600" s="4">
        <f t="shared" si="317"/>
        <v>2020</v>
      </c>
      <c r="O1600" s="4">
        <f t="shared" si="313"/>
        <v>3</v>
      </c>
      <c r="P1600" s="7">
        <f t="shared" si="314"/>
        <v>29</v>
      </c>
      <c r="Q1600" s="15">
        <v>255.1</v>
      </c>
      <c r="R1600" s="9"/>
      <c r="S1600" s="15" t="s">
        <v>1781</v>
      </c>
      <c r="T1600" s="10"/>
      <c r="U1600" s="10"/>
      <c r="V1600" s="10"/>
      <c r="W1600" s="10"/>
      <c r="X1600" s="10"/>
    </row>
    <row r="1601" spans="1:24" s="11" customFormat="1" ht="20.25" customHeight="1" x14ac:dyDescent="0.3">
      <c r="A1601" s="27" t="str">
        <f t="shared" si="312"/>
        <v>Buenaventura_20204</v>
      </c>
      <c r="B1601" s="15"/>
      <c r="C1601" s="53" t="str">
        <f t="shared" si="315"/>
        <v>B/TURA_01_20204</v>
      </c>
      <c r="D1601" s="15" t="s">
        <v>2077</v>
      </c>
      <c r="E1601" s="16">
        <v>-34.159063734397968</v>
      </c>
      <c r="F1601" s="16">
        <v>-5.9238497929965757</v>
      </c>
      <c r="G1601" s="4"/>
      <c r="H1601" s="4">
        <v>3.82011111</v>
      </c>
      <c r="I1601" s="4">
        <v>-76.992388890000001</v>
      </c>
      <c r="J1601" s="4">
        <v>28</v>
      </c>
      <c r="K1601" s="6">
        <v>43922</v>
      </c>
      <c r="L1601" s="6">
        <v>43952</v>
      </c>
      <c r="M1601" s="6">
        <f t="shared" si="316"/>
        <v>43937</v>
      </c>
      <c r="N1601" s="4">
        <f t="shared" si="317"/>
        <v>2020</v>
      </c>
      <c r="O1601" s="4">
        <f t="shared" si="313"/>
        <v>4</v>
      </c>
      <c r="P1601" s="7">
        <f t="shared" si="314"/>
        <v>30</v>
      </c>
      <c r="Q1601" s="15">
        <v>772.09999999999991</v>
      </c>
      <c r="R1601" s="41" t="s">
        <v>2079</v>
      </c>
      <c r="S1601" s="15" t="s">
        <v>1781</v>
      </c>
      <c r="T1601" s="10"/>
      <c r="U1601" s="10"/>
      <c r="V1601" s="10"/>
      <c r="W1601" s="10"/>
      <c r="X1601" s="10"/>
    </row>
    <row r="1602" spans="1:24" s="11" customFormat="1" x14ac:dyDescent="0.3">
      <c r="A1602" s="27" t="str">
        <f t="shared" si="312"/>
        <v>Buenaventura_20205</v>
      </c>
      <c r="B1602" s="15"/>
      <c r="C1602" s="53" t="str">
        <f t="shared" si="315"/>
        <v>B/TURA_01_20205</v>
      </c>
      <c r="D1602" s="15" t="s">
        <v>2077</v>
      </c>
      <c r="E1602" s="16">
        <v>-58.654794976003629</v>
      </c>
      <c r="F1602" s="16">
        <v>-9.0803168311632163</v>
      </c>
      <c r="G1602" s="4"/>
      <c r="H1602" s="4">
        <v>3.82011111</v>
      </c>
      <c r="I1602" s="4">
        <v>-76.992388890000001</v>
      </c>
      <c r="J1602" s="4">
        <v>28</v>
      </c>
      <c r="K1602" s="6">
        <v>43953</v>
      </c>
      <c r="L1602" s="6">
        <v>43983</v>
      </c>
      <c r="M1602" s="6">
        <f t="shared" si="316"/>
        <v>43968</v>
      </c>
      <c r="N1602" s="4">
        <f t="shared" si="317"/>
        <v>2020</v>
      </c>
      <c r="O1602" s="4">
        <f t="shared" si="313"/>
        <v>5</v>
      </c>
      <c r="P1602" s="7">
        <f t="shared" si="314"/>
        <v>30</v>
      </c>
      <c r="Q1602" s="15">
        <v>626.69999999999993</v>
      </c>
      <c r="R1602" s="9"/>
      <c r="S1602" s="15" t="s">
        <v>1781</v>
      </c>
      <c r="T1602" s="10"/>
      <c r="U1602" s="10"/>
      <c r="V1602" s="10"/>
      <c r="W1602" s="10"/>
      <c r="X1602" s="10"/>
    </row>
    <row r="1603" spans="1:24" s="11" customFormat="1" x14ac:dyDescent="0.3">
      <c r="A1603" s="27" t="str">
        <f t="shared" si="312"/>
        <v>Buenaventura_20206</v>
      </c>
      <c r="B1603" s="15"/>
      <c r="C1603" s="53" t="str">
        <f t="shared" si="315"/>
        <v>B/TURA_01_20206</v>
      </c>
      <c r="D1603" s="15" t="s">
        <v>2077</v>
      </c>
      <c r="E1603" s="16">
        <v>-65.968842097614186</v>
      </c>
      <c r="F1603" s="16">
        <v>-9.8337791062615558</v>
      </c>
      <c r="G1603" s="4"/>
      <c r="H1603" s="4">
        <v>3.82011111</v>
      </c>
      <c r="I1603" s="4">
        <v>-76.992388890000001</v>
      </c>
      <c r="J1603" s="4">
        <v>28</v>
      </c>
      <c r="K1603" s="6">
        <v>43984</v>
      </c>
      <c r="L1603" s="6">
        <v>44011</v>
      </c>
      <c r="M1603" s="6">
        <f t="shared" si="316"/>
        <v>43997.5</v>
      </c>
      <c r="N1603" s="4">
        <f t="shared" si="317"/>
        <v>2020</v>
      </c>
      <c r="O1603" s="4">
        <f t="shared" si="313"/>
        <v>6</v>
      </c>
      <c r="P1603" s="7">
        <f t="shared" si="314"/>
        <v>27</v>
      </c>
      <c r="Q1603" s="15">
        <v>609.6</v>
      </c>
      <c r="R1603" s="9"/>
      <c r="S1603" s="15" t="s">
        <v>1781</v>
      </c>
      <c r="T1603" s="10"/>
      <c r="U1603" s="10"/>
      <c r="V1603" s="10"/>
      <c r="W1603" s="10"/>
      <c r="X1603" s="10"/>
    </row>
    <row r="1604" spans="1:24" s="11" customFormat="1" x14ac:dyDescent="0.3">
      <c r="A1604" s="27" t="str">
        <f t="shared" si="312"/>
        <v>Buenaventura_20207</v>
      </c>
      <c r="B1604" s="15"/>
      <c r="C1604" s="53" t="str">
        <f t="shared" si="315"/>
        <v>B/TURA_01_20207</v>
      </c>
      <c r="D1604" s="15" t="s">
        <v>2077</v>
      </c>
      <c r="E1604" s="16">
        <v>-56.606114028309349</v>
      </c>
      <c r="F1604" s="16">
        <v>-9.2184618256428514</v>
      </c>
      <c r="G1604" s="4"/>
      <c r="H1604" s="4">
        <v>3.82011111</v>
      </c>
      <c r="I1604" s="4">
        <v>-76.992388890000001</v>
      </c>
      <c r="J1604" s="4">
        <v>28</v>
      </c>
      <c r="K1604" s="6">
        <v>44012</v>
      </c>
      <c r="L1604" s="6">
        <v>44043</v>
      </c>
      <c r="M1604" s="6">
        <f t="shared" si="316"/>
        <v>44027.5</v>
      </c>
      <c r="N1604" s="4">
        <f t="shared" si="317"/>
        <v>2020</v>
      </c>
      <c r="O1604" s="4">
        <f t="shared" si="313"/>
        <v>7</v>
      </c>
      <c r="P1604" s="7">
        <f t="shared" si="314"/>
        <v>31</v>
      </c>
      <c r="Q1604" s="15">
        <v>631.49999999999989</v>
      </c>
      <c r="R1604" s="9"/>
      <c r="S1604" s="15" t="s">
        <v>1781</v>
      </c>
      <c r="T1604" s="10"/>
      <c r="U1604" s="10"/>
      <c r="V1604" s="10"/>
      <c r="W1604" s="10"/>
      <c r="X1604" s="10"/>
    </row>
    <row r="1605" spans="1:24" s="11" customFormat="1" x14ac:dyDescent="0.3">
      <c r="A1605" s="27" t="str">
        <f t="shared" si="312"/>
        <v>Buenaventura_20208</v>
      </c>
      <c r="B1605" s="15"/>
      <c r="C1605" s="53" t="str">
        <f t="shared" si="315"/>
        <v>B/TURA_01_20208</v>
      </c>
      <c r="D1605" s="15" t="s">
        <v>2077</v>
      </c>
      <c r="E1605" s="16">
        <v>-23.789127341489724</v>
      </c>
      <c r="F1605" s="16">
        <v>-5.2136121261901156</v>
      </c>
      <c r="G1605" s="4"/>
      <c r="H1605" s="4">
        <v>3.82011111</v>
      </c>
      <c r="I1605" s="4">
        <v>-76.992388890000001</v>
      </c>
      <c r="J1605" s="4">
        <v>28</v>
      </c>
      <c r="K1605" s="6">
        <v>44044</v>
      </c>
      <c r="L1605" s="6">
        <v>44074</v>
      </c>
      <c r="M1605" s="6">
        <f t="shared" si="316"/>
        <v>44059</v>
      </c>
      <c r="N1605" s="4">
        <f t="shared" si="317"/>
        <v>2020</v>
      </c>
      <c r="O1605" s="4">
        <f t="shared" si="313"/>
        <v>8</v>
      </c>
      <c r="P1605" s="7">
        <f t="shared" si="314"/>
        <v>30</v>
      </c>
      <c r="Q1605" s="15">
        <v>795</v>
      </c>
      <c r="R1605" s="9"/>
      <c r="S1605" s="15" t="s">
        <v>1781</v>
      </c>
      <c r="T1605" s="10"/>
      <c r="U1605" s="10"/>
      <c r="V1605" s="10"/>
      <c r="W1605" s="10"/>
      <c r="X1605" s="10"/>
    </row>
    <row r="1606" spans="1:24" s="11" customFormat="1" x14ac:dyDescent="0.3">
      <c r="A1606" s="27" t="str">
        <f t="shared" si="312"/>
        <v>Buenaventura_20209</v>
      </c>
      <c r="B1606" s="15"/>
      <c r="C1606" s="53" t="str">
        <f t="shared" si="315"/>
        <v>B/TURA_01_20209</v>
      </c>
      <c r="D1606" s="15" t="s">
        <v>2077</v>
      </c>
      <c r="E1606" s="16">
        <v>-42.091804822183157</v>
      </c>
      <c r="F1606" s="16">
        <v>-7.0042629601555735</v>
      </c>
      <c r="G1606" s="4"/>
      <c r="H1606" s="4">
        <v>3.82011111</v>
      </c>
      <c r="I1606" s="4">
        <v>-76.992388890000001</v>
      </c>
      <c r="J1606" s="4">
        <v>28</v>
      </c>
      <c r="K1606" s="6">
        <v>44075</v>
      </c>
      <c r="L1606" s="6">
        <v>44104</v>
      </c>
      <c r="M1606" s="6">
        <f t="shared" si="316"/>
        <v>44089.5</v>
      </c>
      <c r="N1606" s="4">
        <f t="shared" si="317"/>
        <v>2020</v>
      </c>
      <c r="O1606" s="4">
        <f t="shared" si="313"/>
        <v>9</v>
      </c>
      <c r="P1606" s="7">
        <f t="shared" si="314"/>
        <v>29</v>
      </c>
      <c r="Q1606" s="15">
        <v>871.39999999999986</v>
      </c>
      <c r="R1606" s="9"/>
      <c r="S1606" s="15" t="s">
        <v>1781</v>
      </c>
      <c r="T1606" s="10"/>
      <c r="U1606" s="10"/>
      <c r="V1606" s="10"/>
      <c r="W1606" s="10"/>
      <c r="X1606" s="10"/>
    </row>
    <row r="1607" spans="1:24" s="11" customFormat="1" x14ac:dyDescent="0.3">
      <c r="A1607" s="27" t="str">
        <f t="shared" si="312"/>
        <v>Buenaventura_202010</v>
      </c>
      <c r="B1607" s="15"/>
      <c r="C1607" s="53" t="str">
        <f t="shared" si="315"/>
        <v>B/TURA_01_202010</v>
      </c>
      <c r="D1607" s="15" t="s">
        <v>2077</v>
      </c>
      <c r="E1607" s="16">
        <v>-46.23842125933313</v>
      </c>
      <c r="F1607" s="16">
        <v>-7.1741088660020162</v>
      </c>
      <c r="G1607" s="4"/>
      <c r="H1607" s="4">
        <v>3.82011111</v>
      </c>
      <c r="I1607" s="4">
        <v>-76.992388890000001</v>
      </c>
      <c r="J1607" s="4">
        <v>28</v>
      </c>
      <c r="K1607" s="6">
        <v>44105</v>
      </c>
      <c r="L1607" s="6">
        <v>44134</v>
      </c>
      <c r="M1607" s="6">
        <f t="shared" si="316"/>
        <v>44119.5</v>
      </c>
      <c r="N1607" s="4">
        <f t="shared" si="317"/>
        <v>2020</v>
      </c>
      <c r="O1607" s="4">
        <f t="shared" si="313"/>
        <v>10</v>
      </c>
      <c r="P1607" s="7">
        <f t="shared" si="314"/>
        <v>29</v>
      </c>
      <c r="Q1607" s="15">
        <v>763.8</v>
      </c>
      <c r="R1607" s="9"/>
      <c r="S1607" s="15" t="s">
        <v>1781</v>
      </c>
      <c r="T1607" s="10"/>
      <c r="U1607" s="10"/>
      <c r="V1607" s="10"/>
      <c r="W1607" s="10"/>
      <c r="X1607" s="10"/>
    </row>
    <row r="1608" spans="1:24" s="11" customFormat="1" x14ac:dyDescent="0.3">
      <c r="A1608" s="27" t="str">
        <f t="shared" si="312"/>
        <v>Buenaventura_202011</v>
      </c>
      <c r="B1608" s="15"/>
      <c r="C1608" s="53" t="str">
        <f t="shared" si="315"/>
        <v>B/TURA_01_202011</v>
      </c>
      <c r="D1608" s="15" t="s">
        <v>2077</v>
      </c>
      <c r="E1608" s="16">
        <v>-27.106665992056559</v>
      </c>
      <c r="F1608" s="16">
        <v>-5.2947596118929257</v>
      </c>
      <c r="G1608" s="4"/>
      <c r="H1608" s="4">
        <v>3.82011111</v>
      </c>
      <c r="I1608" s="4">
        <v>-76.992388890000001</v>
      </c>
      <c r="J1608" s="4">
        <v>28</v>
      </c>
      <c r="K1608" s="6">
        <v>44135</v>
      </c>
      <c r="L1608" s="6">
        <v>44165</v>
      </c>
      <c r="M1608" s="6">
        <f t="shared" si="316"/>
        <v>44150</v>
      </c>
      <c r="N1608" s="4">
        <f t="shared" si="317"/>
        <v>2020</v>
      </c>
      <c r="O1608" s="4">
        <f t="shared" si="313"/>
        <v>11</v>
      </c>
      <c r="P1608" s="7">
        <f t="shared" si="314"/>
        <v>30</v>
      </c>
      <c r="Q1608" s="15">
        <v>857.60000000000014</v>
      </c>
      <c r="R1608" s="9"/>
      <c r="S1608" s="15" t="s">
        <v>1781</v>
      </c>
      <c r="T1608" s="10"/>
      <c r="U1608" s="10"/>
      <c r="V1608" s="10"/>
      <c r="W1608" s="10"/>
      <c r="X1608" s="10"/>
    </row>
    <row r="1609" spans="1:24" s="11" customFormat="1" x14ac:dyDescent="0.3">
      <c r="A1609" s="27" t="str">
        <f t="shared" si="312"/>
        <v>Buenaventura_202012</v>
      </c>
      <c r="B1609" s="15"/>
      <c r="C1609" s="53" t="str">
        <f t="shared" si="315"/>
        <v>B/TURA_01_202012</v>
      </c>
      <c r="D1609" s="15" t="s">
        <v>2077</v>
      </c>
      <c r="E1609" s="16">
        <v>-16.661375898797701</v>
      </c>
      <c r="F1609" s="16">
        <v>-2.49398300771586</v>
      </c>
      <c r="G1609" s="4"/>
      <c r="H1609" s="4">
        <v>3.82011111</v>
      </c>
      <c r="I1609" s="4">
        <v>-76.992388890000001</v>
      </c>
      <c r="J1609" s="4">
        <v>28</v>
      </c>
      <c r="K1609" s="6">
        <v>44166</v>
      </c>
      <c r="L1609" s="6">
        <v>44194</v>
      </c>
      <c r="M1609" s="6">
        <f t="shared" si="316"/>
        <v>44180</v>
      </c>
      <c r="N1609" s="4">
        <f t="shared" si="317"/>
        <v>2020</v>
      </c>
      <c r="O1609" s="4">
        <f t="shared" si="313"/>
        <v>12</v>
      </c>
      <c r="P1609" s="7">
        <f t="shared" si="314"/>
        <v>28</v>
      </c>
      <c r="Q1609" s="15">
        <v>431.09999999999997</v>
      </c>
      <c r="R1609" s="9"/>
      <c r="S1609" s="15" t="s">
        <v>1781</v>
      </c>
      <c r="T1609" s="10"/>
      <c r="U1609" s="10"/>
      <c r="V1609" s="10"/>
      <c r="W1609" s="10"/>
      <c r="X1609" s="10"/>
    </row>
    <row r="1610" spans="1:24" s="11" customFormat="1" x14ac:dyDescent="0.3">
      <c r="A1610" s="27" t="str">
        <f t="shared" si="312"/>
        <v>Buenaventura_20211</v>
      </c>
      <c r="B1610" s="15"/>
      <c r="C1610" s="53" t="str">
        <f t="shared" si="315"/>
        <v>B/TURA_01_20211</v>
      </c>
      <c r="D1610" s="15" t="s">
        <v>2077</v>
      </c>
      <c r="E1610" s="16">
        <v>-20.193887639474468</v>
      </c>
      <c r="F1610" s="16">
        <v>-3.602150203299078</v>
      </c>
      <c r="G1610" s="4"/>
      <c r="H1610" s="4">
        <v>3.82011111</v>
      </c>
      <c r="I1610" s="4">
        <v>-76.992388890000001</v>
      </c>
      <c r="J1610" s="4">
        <v>28</v>
      </c>
      <c r="K1610" s="6">
        <v>44195</v>
      </c>
      <c r="L1610" s="6">
        <v>44228</v>
      </c>
      <c r="M1610" s="6">
        <f t="shared" si="316"/>
        <v>44211.5</v>
      </c>
      <c r="N1610" s="4">
        <f t="shared" si="317"/>
        <v>2021</v>
      </c>
      <c r="O1610" s="4">
        <f t="shared" si="313"/>
        <v>1</v>
      </c>
      <c r="P1610" s="7">
        <f t="shared" si="314"/>
        <v>33</v>
      </c>
      <c r="Q1610" s="15">
        <v>530.70000000000005</v>
      </c>
      <c r="R1610" s="9"/>
      <c r="S1610" s="15" t="s">
        <v>1781</v>
      </c>
      <c r="T1610" s="10"/>
      <c r="U1610" s="10"/>
      <c r="V1610" s="10"/>
      <c r="W1610" s="10"/>
      <c r="X1610" s="10"/>
    </row>
    <row r="1611" spans="1:24" s="11" customFormat="1" x14ac:dyDescent="0.3">
      <c r="A1611" s="27" t="str">
        <f t="shared" si="312"/>
        <v>Buenaventura_20212</v>
      </c>
      <c r="B1611" s="15"/>
      <c r="C1611" s="53" t="str">
        <f t="shared" si="315"/>
        <v>B/TURA_01_20212</v>
      </c>
      <c r="D1611" s="15" t="s">
        <v>2077</v>
      </c>
      <c r="E1611" s="16">
        <v>-3.5451043608010915</v>
      </c>
      <c r="F1611" s="16">
        <v>-2.3524323914841787</v>
      </c>
      <c r="G1611" s="4"/>
      <c r="H1611" s="4">
        <v>3.82011111</v>
      </c>
      <c r="I1611" s="4">
        <v>-76.992388890000001</v>
      </c>
      <c r="J1611" s="4">
        <v>28</v>
      </c>
      <c r="K1611" s="6">
        <v>44229</v>
      </c>
      <c r="L1611" s="6">
        <v>44256</v>
      </c>
      <c r="M1611" s="6">
        <f t="shared" si="316"/>
        <v>44242.5</v>
      </c>
      <c r="N1611" s="4">
        <f t="shared" si="317"/>
        <v>2021</v>
      </c>
      <c r="O1611" s="4">
        <f t="shared" si="313"/>
        <v>2</v>
      </c>
      <c r="P1611" s="7">
        <f t="shared" si="314"/>
        <v>27</v>
      </c>
      <c r="Q1611" s="15">
        <v>274.50000000000006</v>
      </c>
      <c r="R1611" s="9"/>
      <c r="S1611" s="15" t="s">
        <v>1781</v>
      </c>
      <c r="T1611" s="10"/>
      <c r="U1611" s="10"/>
      <c r="V1611" s="10"/>
      <c r="W1611" s="10"/>
      <c r="X1611" s="10"/>
    </row>
    <row r="1612" spans="1:24" s="11" customFormat="1" x14ac:dyDescent="0.3">
      <c r="A1612" s="27" t="str">
        <f t="shared" si="312"/>
        <v>Buenaventura_20213</v>
      </c>
      <c r="B1612" s="15"/>
      <c r="C1612" s="53" t="str">
        <f t="shared" si="315"/>
        <v>B/TURA_01_20213</v>
      </c>
      <c r="D1612" s="15" t="s">
        <v>2077</v>
      </c>
      <c r="E1612" s="16">
        <v>-46.584017483067306</v>
      </c>
      <c r="F1612" s="16">
        <v>-6.9352054393500682</v>
      </c>
      <c r="G1612" s="4"/>
      <c r="H1612" s="4">
        <v>3.82011111</v>
      </c>
      <c r="I1612" s="4">
        <v>-76.992388890000001</v>
      </c>
      <c r="J1612" s="4">
        <v>28</v>
      </c>
      <c r="K1612" s="6">
        <v>44257</v>
      </c>
      <c r="L1612" s="6">
        <v>44288</v>
      </c>
      <c r="M1612" s="6">
        <f t="shared" si="316"/>
        <v>44272.5</v>
      </c>
      <c r="N1612" s="4">
        <f t="shared" si="317"/>
        <v>2021</v>
      </c>
      <c r="O1612" s="4">
        <f t="shared" si="313"/>
        <v>3</v>
      </c>
      <c r="P1612" s="7">
        <f t="shared" si="314"/>
        <v>31</v>
      </c>
      <c r="Q1612" s="15">
        <v>608.70000000000005</v>
      </c>
      <c r="R1612" s="9"/>
      <c r="S1612" s="15" t="s">
        <v>1781</v>
      </c>
      <c r="T1612" s="10"/>
      <c r="U1612" s="10"/>
      <c r="V1612" s="10"/>
      <c r="W1612" s="10"/>
      <c r="X1612" s="10"/>
    </row>
    <row r="1613" spans="1:24" s="11" customFormat="1" x14ac:dyDescent="0.3">
      <c r="A1613" s="27" t="str">
        <f t="shared" si="312"/>
        <v>Buenaventura_20214</v>
      </c>
      <c r="B1613" s="15"/>
      <c r="C1613" s="53" t="str">
        <f t="shared" si="315"/>
        <v>B/TURA_01_20214</v>
      </c>
      <c r="D1613" s="15" t="s">
        <v>2077</v>
      </c>
      <c r="E1613" s="16">
        <v>-48.364683815210753</v>
      </c>
      <c r="F1613" s="16">
        <v>-7.334513120561402</v>
      </c>
      <c r="G1613" s="4"/>
      <c r="H1613" s="4">
        <v>3.82011111</v>
      </c>
      <c r="I1613" s="4">
        <v>-76.992388890000001</v>
      </c>
      <c r="J1613" s="4">
        <v>28</v>
      </c>
      <c r="K1613" s="6">
        <v>44289</v>
      </c>
      <c r="L1613" s="6">
        <v>44298</v>
      </c>
      <c r="M1613" s="6">
        <f t="shared" si="316"/>
        <v>44293.5</v>
      </c>
      <c r="N1613" s="4">
        <f t="shared" si="317"/>
        <v>2021</v>
      </c>
      <c r="O1613" s="4">
        <f t="shared" si="313"/>
        <v>4</v>
      </c>
      <c r="P1613" s="7">
        <f t="shared" si="314"/>
        <v>9</v>
      </c>
      <c r="Q1613" s="15">
        <v>188.1</v>
      </c>
      <c r="R1613" s="9"/>
      <c r="S1613" s="15" t="s">
        <v>1781</v>
      </c>
      <c r="T1613" s="10"/>
      <c r="U1613" s="10"/>
      <c r="V1613" s="10"/>
      <c r="W1613" s="10"/>
      <c r="X1613" s="10"/>
    </row>
    <row r="1614" spans="1:24" s="11" customFormat="1" x14ac:dyDescent="0.3">
      <c r="A1614" s="27" t="str">
        <f t="shared" si="312"/>
        <v>Buenaventura_20216</v>
      </c>
      <c r="B1614" s="15"/>
      <c r="C1614" s="53" t="str">
        <f t="shared" si="315"/>
        <v>B/TURA_01_20216</v>
      </c>
      <c r="D1614" s="15" t="s">
        <v>2077</v>
      </c>
      <c r="E1614" s="16">
        <v>-77.980011074197122</v>
      </c>
      <c r="F1614" s="16">
        <v>-11.240282392026579</v>
      </c>
      <c r="G1614" s="4"/>
      <c r="H1614" s="4">
        <v>3.82011111</v>
      </c>
      <c r="I1614" s="4">
        <v>-76.992388890000001</v>
      </c>
      <c r="J1614" s="4">
        <v>28</v>
      </c>
      <c r="K1614" s="6">
        <v>44357</v>
      </c>
      <c r="L1614" s="6">
        <v>44379</v>
      </c>
      <c r="M1614" s="6">
        <f t="shared" si="316"/>
        <v>44368</v>
      </c>
      <c r="N1614" s="4">
        <f t="shared" si="317"/>
        <v>2021</v>
      </c>
      <c r="O1614" s="4">
        <f t="shared" si="313"/>
        <v>6</v>
      </c>
      <c r="P1614" s="7">
        <f t="shared" si="314"/>
        <v>22</v>
      </c>
      <c r="Q1614" s="15">
        <v>361.2</v>
      </c>
      <c r="R1614" s="9"/>
      <c r="S1614" s="15" t="s">
        <v>1781</v>
      </c>
      <c r="T1614" s="10"/>
      <c r="U1614" s="10"/>
      <c r="V1614" s="10"/>
      <c r="W1614" s="10"/>
      <c r="X1614" s="10"/>
    </row>
    <row r="1615" spans="1:24" s="11" customFormat="1" x14ac:dyDescent="0.3">
      <c r="A1615" s="27" t="str">
        <f t="shared" si="312"/>
        <v>Buenaventura_20217</v>
      </c>
      <c r="B1615" s="15"/>
      <c r="C1615" s="53" t="str">
        <f t="shared" si="315"/>
        <v>B/TURA_01_20217</v>
      </c>
      <c r="D1615" s="15" t="s">
        <v>2077</v>
      </c>
      <c r="E1615" s="16">
        <v>-46.016562089595801</v>
      </c>
      <c r="F1615" s="16">
        <v>-7.6586706551875103</v>
      </c>
      <c r="G1615" s="4"/>
      <c r="H1615" s="4">
        <v>3.82011111</v>
      </c>
      <c r="I1615" s="4">
        <v>-76.992388890000001</v>
      </c>
      <c r="J1615" s="4">
        <v>28</v>
      </c>
      <c r="K1615" s="6">
        <v>44380</v>
      </c>
      <c r="L1615" s="6">
        <v>44407</v>
      </c>
      <c r="M1615" s="6">
        <f t="shared" si="316"/>
        <v>44393.5</v>
      </c>
      <c r="N1615" s="4">
        <f t="shared" si="317"/>
        <v>2021</v>
      </c>
      <c r="O1615" s="4">
        <f t="shared" si="313"/>
        <v>7</v>
      </c>
      <c r="P1615" s="7">
        <f t="shared" si="314"/>
        <v>27</v>
      </c>
      <c r="Q1615" s="15">
        <v>685.3</v>
      </c>
      <c r="R1615" s="9"/>
      <c r="S1615" s="15" t="s">
        <v>1781</v>
      </c>
      <c r="T1615" s="10"/>
      <c r="U1615" s="10"/>
      <c r="V1615" s="10"/>
      <c r="W1615" s="10"/>
      <c r="X1615" s="10"/>
    </row>
    <row r="1616" spans="1:24" s="11" customFormat="1" x14ac:dyDescent="0.3">
      <c r="A1616" s="27" t="str">
        <f t="shared" si="312"/>
        <v>Buenaventura_20218</v>
      </c>
      <c r="B1616" s="15"/>
      <c r="C1616" s="53" t="str">
        <f t="shared" si="315"/>
        <v>B/TURA_01_20218</v>
      </c>
      <c r="D1616" s="15" t="s">
        <v>2077</v>
      </c>
      <c r="E1616" s="16">
        <v>-53.626322147651017</v>
      </c>
      <c r="F1616" s="16">
        <v>-8.4883449664429538</v>
      </c>
      <c r="G1616" s="4"/>
      <c r="H1616" s="4">
        <v>3.82011111</v>
      </c>
      <c r="I1616" s="4">
        <v>-76.992388890000001</v>
      </c>
      <c r="J1616" s="4">
        <v>28</v>
      </c>
      <c r="K1616" s="6">
        <v>44408</v>
      </c>
      <c r="L1616" s="6">
        <v>44438</v>
      </c>
      <c r="M1616" s="6">
        <f t="shared" si="316"/>
        <v>44423</v>
      </c>
      <c r="N1616" s="4">
        <f t="shared" si="317"/>
        <v>2021</v>
      </c>
      <c r="O1616" s="4">
        <f t="shared" si="313"/>
        <v>8</v>
      </c>
      <c r="P1616" s="7">
        <f t="shared" si="314"/>
        <v>30</v>
      </c>
      <c r="Q1616" s="15">
        <v>745</v>
      </c>
      <c r="R1616" s="9"/>
      <c r="S1616" s="15" t="s">
        <v>1781</v>
      </c>
      <c r="T1616" s="10"/>
      <c r="U1616" s="10"/>
      <c r="V1616" s="10"/>
      <c r="W1616" s="10"/>
      <c r="X1616" s="10"/>
    </row>
    <row r="1617" spans="1:24" s="11" customFormat="1" x14ac:dyDescent="0.3">
      <c r="A1617" s="27" t="str">
        <f t="shared" si="312"/>
        <v>Buenaventura_20219</v>
      </c>
      <c r="B1617" s="15"/>
      <c r="C1617" s="53" t="str">
        <f t="shared" si="315"/>
        <v>B/TURA_01_20219</v>
      </c>
      <c r="D1617" s="15" t="s">
        <v>2077</v>
      </c>
      <c r="E1617" s="16">
        <v>-49.908459770114938</v>
      </c>
      <c r="F1617" s="16">
        <v>-7.8077356321839089</v>
      </c>
      <c r="G1617" s="4"/>
      <c r="H1617" s="4">
        <v>3.82011111</v>
      </c>
      <c r="I1617" s="4">
        <v>-76.992388890000001</v>
      </c>
      <c r="J1617" s="4">
        <v>28</v>
      </c>
      <c r="K1617" s="6">
        <v>44443</v>
      </c>
      <c r="L1617" s="6">
        <v>44470</v>
      </c>
      <c r="M1617" s="6">
        <f t="shared" si="316"/>
        <v>44456.5</v>
      </c>
      <c r="N1617" s="4">
        <f t="shared" si="317"/>
        <v>2021</v>
      </c>
      <c r="O1617" s="4">
        <f t="shared" si="313"/>
        <v>9</v>
      </c>
      <c r="P1617" s="7">
        <f t="shared" si="314"/>
        <v>27</v>
      </c>
      <c r="Q1617" s="15">
        <v>435</v>
      </c>
      <c r="R1617" s="9"/>
      <c r="S1617" s="15" t="s">
        <v>1781</v>
      </c>
      <c r="T1617" s="10"/>
      <c r="U1617" s="10"/>
      <c r="V1617" s="10"/>
      <c r="W1617" s="10"/>
      <c r="X1617" s="10"/>
    </row>
    <row r="1618" spans="1:24" s="11" customFormat="1" x14ac:dyDescent="0.3">
      <c r="A1618" s="27" t="str">
        <f t="shared" si="312"/>
        <v>Buenaventura_202110</v>
      </c>
      <c r="B1618" s="15"/>
      <c r="C1618" s="53" t="str">
        <f t="shared" si="315"/>
        <v>B/TURA_01_202110</v>
      </c>
      <c r="D1618" s="15" t="s">
        <v>2077</v>
      </c>
      <c r="E1618" s="16">
        <v>-43.054000928648819</v>
      </c>
      <c r="F1618" s="16">
        <v>-7.0268983129546507</v>
      </c>
      <c r="G1618" s="4"/>
      <c r="H1618" s="4">
        <v>3.82011111</v>
      </c>
      <c r="I1618" s="4">
        <v>-76.992388890000001</v>
      </c>
      <c r="J1618" s="4">
        <v>28</v>
      </c>
      <c r="K1618" s="6">
        <v>44471</v>
      </c>
      <c r="L1618" s="6">
        <v>44501</v>
      </c>
      <c r="M1618" s="6">
        <f t="shared" si="316"/>
        <v>44486</v>
      </c>
      <c r="N1618" s="4">
        <f t="shared" si="317"/>
        <v>2021</v>
      </c>
      <c r="O1618" s="4">
        <f t="shared" si="313"/>
        <v>10</v>
      </c>
      <c r="P1618" s="7">
        <f t="shared" si="314"/>
        <v>30</v>
      </c>
      <c r="Q1618" s="15">
        <v>646.1</v>
      </c>
      <c r="R1618" s="9"/>
      <c r="S1618" s="15" t="s">
        <v>1781</v>
      </c>
      <c r="T1618" s="10"/>
      <c r="U1618" s="10"/>
      <c r="V1618" s="10"/>
      <c r="W1618" s="10"/>
      <c r="X1618" s="10"/>
    </row>
    <row r="1619" spans="1:24" s="11" customFormat="1" x14ac:dyDescent="0.3">
      <c r="A1619" s="27" t="str">
        <f t="shared" si="312"/>
        <v>Buenaventura_202111</v>
      </c>
      <c r="B1619" s="15"/>
      <c r="C1619" s="53" t="str">
        <f t="shared" si="315"/>
        <v>B/TURA_01_202111</v>
      </c>
      <c r="D1619" s="15" t="s">
        <v>2077</v>
      </c>
      <c r="E1619" s="16">
        <v>-35.708332231186361</v>
      </c>
      <c r="F1619" s="16">
        <v>-6.1565718820261868</v>
      </c>
      <c r="G1619" s="4"/>
      <c r="H1619" s="4">
        <v>3.82011111</v>
      </c>
      <c r="I1619" s="4">
        <v>-76.992388890000001</v>
      </c>
      <c r="J1619" s="4">
        <v>28</v>
      </c>
      <c r="K1619" s="6">
        <v>44502</v>
      </c>
      <c r="L1619" s="6">
        <v>44529</v>
      </c>
      <c r="M1619" s="6">
        <f t="shared" si="316"/>
        <v>44515.5</v>
      </c>
      <c r="N1619" s="4">
        <f t="shared" si="317"/>
        <v>2021</v>
      </c>
      <c r="O1619" s="4">
        <f t="shared" si="313"/>
        <v>11</v>
      </c>
      <c r="P1619" s="7">
        <f t="shared" si="314"/>
        <v>27</v>
      </c>
      <c r="Q1619" s="15">
        <v>756.1</v>
      </c>
      <c r="R1619" s="9"/>
      <c r="S1619" s="15" t="s">
        <v>1781</v>
      </c>
      <c r="T1619" s="10"/>
      <c r="U1619" s="10"/>
      <c r="V1619" s="10"/>
      <c r="W1619" s="10"/>
      <c r="X1619" s="10"/>
    </row>
    <row r="1620" spans="1:24" s="11" customFormat="1" x14ac:dyDescent="0.3">
      <c r="A1620" s="27" t="str">
        <f t="shared" si="312"/>
        <v>Buenaventura_202112</v>
      </c>
      <c r="B1620" s="15"/>
      <c r="C1620" s="53" t="str">
        <f t="shared" si="315"/>
        <v>B/TURA_01_202112</v>
      </c>
      <c r="D1620" s="15" t="s">
        <v>2077</v>
      </c>
      <c r="E1620" s="16">
        <v>-20.552436617580085</v>
      </c>
      <c r="F1620" s="16">
        <v>-3.4034841354182488</v>
      </c>
      <c r="G1620" s="4"/>
      <c r="H1620" s="4">
        <v>3.82011111</v>
      </c>
      <c r="I1620" s="4">
        <v>-76.992388890000001</v>
      </c>
      <c r="J1620" s="4">
        <v>28</v>
      </c>
      <c r="K1620" s="6">
        <v>44530</v>
      </c>
      <c r="L1620" s="6">
        <v>44561</v>
      </c>
      <c r="M1620" s="6">
        <f t="shared" si="316"/>
        <v>44545.5</v>
      </c>
      <c r="N1620" s="4">
        <f t="shared" si="317"/>
        <v>2021</v>
      </c>
      <c r="O1620" s="4">
        <f t="shared" si="313"/>
        <v>12</v>
      </c>
      <c r="P1620" s="7">
        <f t="shared" si="314"/>
        <v>31</v>
      </c>
      <c r="Q1620" s="15">
        <v>658.69999999999982</v>
      </c>
      <c r="R1620" s="9"/>
      <c r="S1620" s="15" t="s">
        <v>1781</v>
      </c>
      <c r="T1620" s="10"/>
      <c r="U1620" s="10"/>
      <c r="V1620" s="10"/>
      <c r="W1620" s="10"/>
      <c r="X1620" s="10"/>
    </row>
    <row r="1621" spans="1:24" s="11" customFormat="1" x14ac:dyDescent="0.3">
      <c r="A1621" s="27" t="str">
        <f t="shared" si="312"/>
        <v>Buenaventura_20221</v>
      </c>
      <c r="B1621" s="15"/>
      <c r="C1621" s="53" t="str">
        <f t="shared" si="315"/>
        <v>B/TURA_01_20221</v>
      </c>
      <c r="D1621" s="15" t="s">
        <v>2077</v>
      </c>
      <c r="E1621" s="16">
        <v>-6.4237396298659855</v>
      </c>
      <c r="F1621" s="16">
        <v>-2.946882578174856</v>
      </c>
      <c r="G1621" s="4"/>
      <c r="H1621" s="4">
        <v>3.82011111</v>
      </c>
      <c r="I1621" s="4">
        <v>-76.992388890000001</v>
      </c>
      <c r="J1621" s="4">
        <v>28</v>
      </c>
      <c r="K1621" s="6">
        <v>44562</v>
      </c>
      <c r="L1621" s="6">
        <v>44592</v>
      </c>
      <c r="M1621" s="6">
        <f t="shared" si="316"/>
        <v>44577</v>
      </c>
      <c r="N1621" s="4">
        <f t="shared" si="317"/>
        <v>2022</v>
      </c>
      <c r="O1621" s="4">
        <f t="shared" si="313"/>
        <v>1</v>
      </c>
      <c r="P1621" s="7">
        <f t="shared" si="314"/>
        <v>30</v>
      </c>
      <c r="Q1621" s="15">
        <v>313.40000000000003</v>
      </c>
      <c r="R1621" s="9"/>
      <c r="S1621" s="15" t="s">
        <v>1781</v>
      </c>
      <c r="T1621" s="10"/>
      <c r="U1621" s="10"/>
      <c r="V1621" s="10"/>
      <c r="W1621" s="10"/>
      <c r="X1621" s="10"/>
    </row>
    <row r="1622" spans="1:24" s="11" customFormat="1" x14ac:dyDescent="0.3">
      <c r="A1622" s="27" t="str">
        <f t="shared" si="312"/>
        <v>Buenaventura_20222</v>
      </c>
      <c r="B1622" s="15"/>
      <c r="C1622" s="53" t="str">
        <f t="shared" si="315"/>
        <v>B/TURA_01_20222</v>
      </c>
      <c r="D1622" s="15" t="s">
        <v>2077</v>
      </c>
      <c r="E1622" s="16">
        <v>-5.5056415929203535</v>
      </c>
      <c r="F1622" s="16">
        <v>-2.4827212389380526</v>
      </c>
      <c r="G1622" s="4"/>
      <c r="H1622" s="4">
        <v>3.82011111</v>
      </c>
      <c r="I1622" s="4">
        <v>-76.992388890000001</v>
      </c>
      <c r="J1622" s="4">
        <v>28</v>
      </c>
      <c r="K1622" s="6">
        <v>44593</v>
      </c>
      <c r="L1622" s="6">
        <v>44620</v>
      </c>
      <c r="M1622" s="6">
        <f t="shared" si="316"/>
        <v>44606.5</v>
      </c>
      <c r="N1622" s="4">
        <f t="shared" si="317"/>
        <v>2022</v>
      </c>
      <c r="O1622" s="4">
        <f t="shared" si="313"/>
        <v>2</v>
      </c>
      <c r="P1622" s="7">
        <f t="shared" si="314"/>
        <v>27</v>
      </c>
      <c r="Q1622" s="15">
        <v>90.4</v>
      </c>
      <c r="R1622" s="9"/>
      <c r="S1622" s="15" t="s">
        <v>1781</v>
      </c>
      <c r="T1622" s="10"/>
      <c r="U1622" s="10"/>
      <c r="V1622" s="10"/>
      <c r="W1622" s="10"/>
      <c r="X1622" s="10"/>
    </row>
    <row r="1623" spans="1:24" s="11" customFormat="1" x14ac:dyDescent="0.3">
      <c r="A1623" s="27" t="str">
        <f t="shared" si="312"/>
        <v>Buenaventura_20223</v>
      </c>
      <c r="B1623" s="15"/>
      <c r="C1623" s="53" t="str">
        <f t="shared" si="315"/>
        <v>B/TURA_01_20223</v>
      </c>
      <c r="D1623" s="15" t="s">
        <v>2077</v>
      </c>
      <c r="E1623" s="16">
        <v>-45.547168115073418</v>
      </c>
      <c r="F1623" s="16">
        <v>-6.8378064129457599</v>
      </c>
      <c r="G1623" s="4"/>
      <c r="H1623" s="4">
        <v>3.82011111</v>
      </c>
      <c r="I1623" s="4">
        <v>-76.992388890000001</v>
      </c>
      <c r="J1623" s="4">
        <v>28</v>
      </c>
      <c r="K1623" s="6">
        <v>44621</v>
      </c>
      <c r="L1623" s="6">
        <f>K1623+30</f>
        <v>44651</v>
      </c>
      <c r="M1623" s="6">
        <f t="shared" si="316"/>
        <v>44636</v>
      </c>
      <c r="N1623" s="4">
        <f t="shared" si="317"/>
        <v>2022</v>
      </c>
      <c r="O1623" s="4">
        <f t="shared" si="313"/>
        <v>3</v>
      </c>
      <c r="P1623" s="7">
        <f t="shared" si="314"/>
        <v>30</v>
      </c>
      <c r="Q1623" s="15">
        <v>424.09999999999991</v>
      </c>
      <c r="R1623" s="9"/>
      <c r="S1623" s="15" t="s">
        <v>844</v>
      </c>
      <c r="T1623" s="10"/>
      <c r="U1623" s="10"/>
      <c r="V1623" s="10"/>
      <c r="W1623" s="10"/>
      <c r="X1623" s="10"/>
    </row>
    <row r="1624" spans="1:24" s="11" customFormat="1" x14ac:dyDescent="0.3">
      <c r="A1624" s="27" t="str">
        <f t="shared" si="312"/>
        <v>Buenaventura_20224</v>
      </c>
      <c r="B1624" s="15"/>
      <c r="C1624" s="53" t="str">
        <f t="shared" si="315"/>
        <v>B/TURA_01_20224</v>
      </c>
      <c r="D1624" s="15" t="s">
        <v>2077</v>
      </c>
      <c r="E1624" s="16">
        <v>-72.4668900590394</v>
      </c>
      <c r="F1624" s="16">
        <v>-10.455741183979574</v>
      </c>
      <c r="G1624" s="4"/>
      <c r="H1624" s="4">
        <v>3.82011111</v>
      </c>
      <c r="I1624" s="4">
        <v>-76.992388890000001</v>
      </c>
      <c r="J1624" s="4">
        <v>28</v>
      </c>
      <c r="K1624" s="6">
        <f>L1623+1</f>
        <v>44652</v>
      </c>
      <c r="L1624" s="6">
        <f>K1624+29</f>
        <v>44681</v>
      </c>
      <c r="M1624" s="6">
        <f t="shared" si="316"/>
        <v>44666.5</v>
      </c>
      <c r="N1624" s="4">
        <f t="shared" si="317"/>
        <v>2022</v>
      </c>
      <c r="O1624" s="4">
        <f t="shared" si="313"/>
        <v>4</v>
      </c>
      <c r="P1624" s="7">
        <f t="shared" si="314"/>
        <v>29</v>
      </c>
      <c r="Q1624" s="15">
        <v>626.70000000000005</v>
      </c>
      <c r="R1624" s="9"/>
      <c r="S1624" s="15" t="s">
        <v>844</v>
      </c>
      <c r="T1624" s="10"/>
      <c r="U1624" s="10"/>
      <c r="V1624" s="10"/>
      <c r="W1624" s="10"/>
      <c r="X1624" s="10"/>
    </row>
    <row r="1625" spans="1:24" s="11" customFormat="1" x14ac:dyDescent="0.3">
      <c r="A1625" s="27" t="str">
        <f t="shared" si="312"/>
        <v>Buenaventura_20225</v>
      </c>
      <c r="B1625" s="15" t="s">
        <v>2080</v>
      </c>
      <c r="C1625" s="53" t="str">
        <f t="shared" si="315"/>
        <v>B/TURA_01_20225</v>
      </c>
      <c r="D1625" s="15" t="s">
        <v>2077</v>
      </c>
      <c r="E1625" s="16">
        <v>-61.6</v>
      </c>
      <c r="F1625" s="16">
        <v>-9.15</v>
      </c>
      <c r="G1625" s="4"/>
      <c r="H1625" s="4">
        <v>3.82011111</v>
      </c>
      <c r="I1625" s="4">
        <v>-76.992388890000001</v>
      </c>
      <c r="J1625" s="4">
        <v>28</v>
      </c>
      <c r="K1625" s="6">
        <f t="shared" ref="K1625:K1661" si="318">L1624+1</f>
        <v>44682</v>
      </c>
      <c r="L1625" s="6">
        <f t="shared" ref="L1625:L1635" si="319">K1625+30</f>
        <v>44712</v>
      </c>
      <c r="M1625" s="6">
        <f t="shared" si="316"/>
        <v>44697</v>
      </c>
      <c r="N1625" s="4">
        <f t="shared" si="317"/>
        <v>2022</v>
      </c>
      <c r="O1625" s="4">
        <f t="shared" si="313"/>
        <v>5</v>
      </c>
      <c r="P1625" s="7">
        <f t="shared" si="314"/>
        <v>30</v>
      </c>
      <c r="Q1625" s="15">
        <v>518.29999999999995</v>
      </c>
      <c r="R1625" s="9"/>
      <c r="S1625" s="15" t="s">
        <v>844</v>
      </c>
      <c r="T1625" s="10"/>
      <c r="U1625" s="10"/>
      <c r="V1625" s="10"/>
      <c r="W1625" s="10"/>
      <c r="X1625" s="10"/>
    </row>
    <row r="1626" spans="1:24" s="11" customFormat="1" x14ac:dyDescent="0.3">
      <c r="A1626" s="27" t="str">
        <f t="shared" ref="A1626:A1661" si="320">D1626&amp;"_"&amp;YEAR(M1626)&amp;""&amp;MONTH(M1626)</f>
        <v>Buenaventura_20226</v>
      </c>
      <c r="B1626" s="15" t="s">
        <v>2081</v>
      </c>
      <c r="C1626" s="53" t="str">
        <f t="shared" si="315"/>
        <v>B/TURA_01_20226</v>
      </c>
      <c r="D1626" s="15" t="s">
        <v>2077</v>
      </c>
      <c r="E1626" s="16">
        <v>-97.9</v>
      </c>
      <c r="F1626" s="16">
        <v>-13.72</v>
      </c>
      <c r="G1626" s="4"/>
      <c r="H1626" s="4">
        <v>3.82011111</v>
      </c>
      <c r="I1626" s="4">
        <v>-76.992388890000001</v>
      </c>
      <c r="J1626" s="4">
        <v>28</v>
      </c>
      <c r="K1626" s="6">
        <f t="shared" si="318"/>
        <v>44713</v>
      </c>
      <c r="L1626" s="6">
        <f>K1626+29</f>
        <v>44742</v>
      </c>
      <c r="M1626" s="6">
        <f t="shared" si="316"/>
        <v>44727.5</v>
      </c>
      <c r="N1626" s="4">
        <f t="shared" si="317"/>
        <v>2022</v>
      </c>
      <c r="O1626" s="4">
        <f t="shared" si="313"/>
        <v>6</v>
      </c>
      <c r="P1626" s="7">
        <f t="shared" si="314"/>
        <v>29</v>
      </c>
      <c r="Q1626" s="15">
        <v>540.70000000000005</v>
      </c>
      <c r="R1626" s="9"/>
      <c r="S1626" s="15" t="s">
        <v>844</v>
      </c>
      <c r="T1626" s="10"/>
      <c r="U1626" s="10"/>
      <c r="V1626" s="10"/>
      <c r="W1626" s="10"/>
      <c r="X1626" s="10"/>
    </row>
    <row r="1627" spans="1:24" s="11" customFormat="1" x14ac:dyDescent="0.3">
      <c r="A1627" s="27" t="str">
        <f t="shared" si="320"/>
        <v>Buenaventura_20227</v>
      </c>
      <c r="B1627" s="15" t="s">
        <v>2082</v>
      </c>
      <c r="C1627" s="53" t="str">
        <f t="shared" si="315"/>
        <v>B/TURA_01_20227</v>
      </c>
      <c r="D1627" s="15" t="s">
        <v>2077</v>
      </c>
      <c r="E1627" s="16">
        <v>-47.2</v>
      </c>
      <c r="F1627" s="16">
        <v>-6.79</v>
      </c>
      <c r="G1627" s="4"/>
      <c r="H1627" s="4">
        <v>3.82011111</v>
      </c>
      <c r="I1627" s="4">
        <v>-76.992388890000001</v>
      </c>
      <c r="J1627" s="4">
        <v>28</v>
      </c>
      <c r="K1627" s="6">
        <f t="shared" si="318"/>
        <v>44743</v>
      </c>
      <c r="L1627" s="6">
        <f t="shared" si="319"/>
        <v>44773</v>
      </c>
      <c r="M1627" s="6">
        <f t="shared" si="316"/>
        <v>44758</v>
      </c>
      <c r="N1627" s="4">
        <f t="shared" si="317"/>
        <v>2022</v>
      </c>
      <c r="O1627" s="4">
        <f t="shared" si="313"/>
        <v>7</v>
      </c>
      <c r="P1627" s="7">
        <f t="shared" si="314"/>
        <v>30</v>
      </c>
      <c r="Q1627" s="15">
        <v>479.1</v>
      </c>
      <c r="R1627" s="9"/>
      <c r="S1627" s="15" t="s">
        <v>844</v>
      </c>
      <c r="T1627" s="10"/>
      <c r="U1627" s="10"/>
      <c r="V1627" s="10"/>
      <c r="W1627" s="10"/>
      <c r="X1627" s="10"/>
    </row>
    <row r="1628" spans="1:24" s="11" customFormat="1" x14ac:dyDescent="0.3">
      <c r="A1628" s="27" t="str">
        <f t="shared" si="320"/>
        <v>Buenaventura_20228</v>
      </c>
      <c r="B1628" s="15" t="s">
        <v>2083</v>
      </c>
      <c r="C1628" s="53" t="str">
        <f t="shared" si="315"/>
        <v>B/TURA_01_20228</v>
      </c>
      <c r="D1628" s="15" t="s">
        <v>2077</v>
      </c>
      <c r="E1628" s="16">
        <v>-78.400000000000006</v>
      </c>
      <c r="F1628" s="16">
        <v>-11.7</v>
      </c>
      <c r="G1628" s="4"/>
      <c r="H1628" s="4">
        <v>3.82011111</v>
      </c>
      <c r="I1628" s="4">
        <v>-76.992388890000001</v>
      </c>
      <c r="J1628" s="4">
        <v>28</v>
      </c>
      <c r="K1628" s="6">
        <f t="shared" si="318"/>
        <v>44774</v>
      </c>
      <c r="L1628" s="6">
        <f t="shared" si="319"/>
        <v>44804</v>
      </c>
      <c r="M1628" s="6">
        <f t="shared" si="316"/>
        <v>44789</v>
      </c>
      <c r="N1628" s="4">
        <f t="shared" si="317"/>
        <v>2022</v>
      </c>
      <c r="O1628" s="4">
        <f t="shared" si="313"/>
        <v>8</v>
      </c>
      <c r="P1628" s="7">
        <f t="shared" si="314"/>
        <v>30</v>
      </c>
      <c r="Q1628" s="15">
        <v>753.2</v>
      </c>
      <c r="R1628" s="9"/>
      <c r="S1628" s="15" t="s">
        <v>844</v>
      </c>
      <c r="T1628" s="10"/>
      <c r="U1628" s="10"/>
      <c r="V1628" s="10"/>
      <c r="W1628" s="10"/>
      <c r="X1628" s="10"/>
    </row>
    <row r="1629" spans="1:24" s="11" customFormat="1" x14ac:dyDescent="0.3">
      <c r="A1629" s="27" t="str">
        <f t="shared" si="320"/>
        <v>Buenaventura_20229</v>
      </c>
      <c r="B1629" s="15" t="s">
        <v>2084</v>
      </c>
      <c r="C1629" s="53" t="str">
        <f t="shared" si="315"/>
        <v>B/TURA_01_20229</v>
      </c>
      <c r="D1629" s="15" t="s">
        <v>2077</v>
      </c>
      <c r="E1629" s="16">
        <v>-54</v>
      </c>
      <c r="F1629" s="16">
        <v>-8.1</v>
      </c>
      <c r="G1629" s="4"/>
      <c r="H1629" s="4">
        <v>3.82011111</v>
      </c>
      <c r="I1629" s="4">
        <v>-76.992388890000001</v>
      </c>
      <c r="J1629" s="4">
        <v>28</v>
      </c>
      <c r="K1629" s="6">
        <f t="shared" si="318"/>
        <v>44805</v>
      </c>
      <c r="L1629" s="6">
        <f>K1629+29</f>
        <v>44834</v>
      </c>
      <c r="M1629" s="6">
        <f t="shared" si="316"/>
        <v>44819.5</v>
      </c>
      <c r="N1629" s="4">
        <f t="shared" si="317"/>
        <v>2022</v>
      </c>
      <c r="O1629" s="4">
        <f t="shared" si="313"/>
        <v>9</v>
      </c>
      <c r="P1629" s="7">
        <f t="shared" si="314"/>
        <v>29</v>
      </c>
      <c r="Q1629" s="15">
        <v>637.9</v>
      </c>
      <c r="R1629" s="9"/>
      <c r="S1629" s="15" t="s">
        <v>844</v>
      </c>
      <c r="T1629" s="10"/>
      <c r="U1629" s="10"/>
      <c r="V1629" s="10"/>
      <c r="W1629" s="10"/>
      <c r="X1629" s="10"/>
    </row>
    <row r="1630" spans="1:24" s="11" customFormat="1" x14ac:dyDescent="0.3">
      <c r="A1630" s="27" t="str">
        <f t="shared" si="320"/>
        <v>Buenaventura_202210</v>
      </c>
      <c r="B1630" s="15" t="s">
        <v>2085</v>
      </c>
      <c r="C1630" s="53" t="str">
        <f t="shared" si="315"/>
        <v>B/TURA_01_202210</v>
      </c>
      <c r="D1630" s="15" t="s">
        <v>2077</v>
      </c>
      <c r="E1630" s="5">
        <v>-49.2</v>
      </c>
      <c r="F1630" s="16">
        <v>-7.35</v>
      </c>
      <c r="G1630" s="4"/>
      <c r="H1630" s="4">
        <v>3.82011111</v>
      </c>
      <c r="I1630" s="4">
        <v>-76.992388890000001</v>
      </c>
      <c r="J1630" s="4">
        <v>28</v>
      </c>
      <c r="K1630" s="6">
        <f t="shared" si="318"/>
        <v>44835</v>
      </c>
      <c r="L1630" s="6">
        <f t="shared" si="319"/>
        <v>44865</v>
      </c>
      <c r="M1630" s="6">
        <f t="shared" si="316"/>
        <v>44850</v>
      </c>
      <c r="N1630" s="4">
        <f t="shared" si="317"/>
        <v>2022</v>
      </c>
      <c r="O1630" s="4">
        <f t="shared" si="313"/>
        <v>10</v>
      </c>
      <c r="P1630" s="7">
        <f t="shared" si="314"/>
        <v>30</v>
      </c>
      <c r="Q1630" s="4">
        <v>1318.2</v>
      </c>
      <c r="R1630" s="9"/>
      <c r="S1630" s="15" t="s">
        <v>844</v>
      </c>
      <c r="T1630" s="10"/>
      <c r="U1630" s="10"/>
      <c r="V1630" s="10"/>
      <c r="W1630" s="10"/>
      <c r="X1630" s="10"/>
    </row>
    <row r="1631" spans="1:24" s="11" customFormat="1" x14ac:dyDescent="0.3">
      <c r="A1631" s="27" t="str">
        <f t="shared" si="320"/>
        <v>Buenaventura_202211</v>
      </c>
      <c r="B1631" s="15" t="s">
        <v>2086</v>
      </c>
      <c r="C1631" s="53" t="str">
        <f t="shared" si="315"/>
        <v>B/TURA_01_202211</v>
      </c>
      <c r="D1631" s="15" t="s">
        <v>2077</v>
      </c>
      <c r="E1631" s="5">
        <v>-46.7</v>
      </c>
      <c r="F1631" s="16">
        <v>-7.34</v>
      </c>
      <c r="G1631" s="4"/>
      <c r="H1631" s="4">
        <v>3.82011111</v>
      </c>
      <c r="I1631" s="4">
        <v>-76.992388890000001</v>
      </c>
      <c r="J1631" s="4">
        <v>28</v>
      </c>
      <c r="K1631" s="6">
        <f t="shared" si="318"/>
        <v>44866</v>
      </c>
      <c r="L1631" s="6">
        <f>K1631+29</f>
        <v>44895</v>
      </c>
      <c r="M1631" s="6">
        <f>(K1631+L1631)/2</f>
        <v>44880.5</v>
      </c>
      <c r="N1631" s="4">
        <f>YEAR(L1631)</f>
        <v>2022</v>
      </c>
      <c r="O1631" s="4">
        <f>(MONTH(M1631))</f>
        <v>11</v>
      </c>
      <c r="P1631" s="7">
        <f>L1631-K1631</f>
        <v>29</v>
      </c>
      <c r="Q1631" s="4">
        <v>896.1</v>
      </c>
      <c r="R1631" s="9"/>
      <c r="S1631" s="15" t="s">
        <v>844</v>
      </c>
      <c r="T1631" s="10"/>
      <c r="U1631" s="10"/>
      <c r="V1631" s="10"/>
      <c r="W1631" s="10"/>
      <c r="X1631" s="10"/>
    </row>
    <row r="1632" spans="1:24" s="11" customFormat="1" x14ac:dyDescent="0.3">
      <c r="A1632" s="27" t="str">
        <f t="shared" si="320"/>
        <v>Buenaventura_202212</v>
      </c>
      <c r="B1632" s="15" t="s">
        <v>2087</v>
      </c>
      <c r="C1632" s="53" t="str">
        <f t="shared" si="315"/>
        <v>B/TURA_01_202212</v>
      </c>
      <c r="D1632" s="15" t="s">
        <v>2077</v>
      </c>
      <c r="E1632" s="5">
        <v>-23.7</v>
      </c>
      <c r="F1632" s="16">
        <v>-4.5999999999999996</v>
      </c>
      <c r="G1632" s="4"/>
      <c r="H1632" s="4">
        <v>3.82011111</v>
      </c>
      <c r="I1632" s="4">
        <v>-76.992388890000001</v>
      </c>
      <c r="J1632" s="4">
        <v>28</v>
      </c>
      <c r="K1632" s="6">
        <f t="shared" si="318"/>
        <v>44896</v>
      </c>
      <c r="L1632" s="6">
        <f t="shared" si="319"/>
        <v>44926</v>
      </c>
      <c r="M1632" s="6">
        <f>(K1632+L1632)/2</f>
        <v>44911</v>
      </c>
      <c r="N1632" s="4">
        <f>YEAR(L1632)</f>
        <v>2022</v>
      </c>
      <c r="O1632" s="4">
        <f>(MONTH(M1632))</f>
        <v>12</v>
      </c>
      <c r="P1632" s="7">
        <f>L1632-K1632</f>
        <v>30</v>
      </c>
      <c r="Q1632" s="4">
        <v>290</v>
      </c>
      <c r="R1632" s="9"/>
      <c r="S1632" s="15" t="s">
        <v>844</v>
      </c>
      <c r="T1632" s="10"/>
      <c r="U1632" s="10"/>
      <c r="V1632" s="10"/>
      <c r="W1632" s="10"/>
      <c r="X1632" s="10"/>
    </row>
    <row r="1633" spans="1:24" s="11" customFormat="1" x14ac:dyDescent="0.3">
      <c r="A1633" s="27" t="str">
        <f t="shared" si="320"/>
        <v>Buenaventura_20231</v>
      </c>
      <c r="B1633" s="15" t="s">
        <v>2088</v>
      </c>
      <c r="C1633" s="53" t="str">
        <f t="shared" si="315"/>
        <v>B/TURA_01_20231</v>
      </c>
      <c r="D1633" s="15" t="s">
        <v>2077</v>
      </c>
      <c r="E1633" s="5">
        <v>-29.6</v>
      </c>
      <c r="F1633" s="16">
        <v>-5</v>
      </c>
      <c r="G1633" s="4"/>
      <c r="H1633" s="4">
        <v>3.82011111</v>
      </c>
      <c r="I1633" s="4">
        <v>-76.992388890000001</v>
      </c>
      <c r="J1633" s="4">
        <v>28</v>
      </c>
      <c r="K1633" s="6">
        <f t="shared" si="318"/>
        <v>44927</v>
      </c>
      <c r="L1633" s="6">
        <f t="shared" si="319"/>
        <v>44957</v>
      </c>
      <c r="M1633" s="6">
        <f>(K1633+L1633)/2</f>
        <v>44942</v>
      </c>
      <c r="N1633" s="4">
        <f>YEAR(L1633)</f>
        <v>2023</v>
      </c>
      <c r="O1633" s="4">
        <f>(MONTH(M1633))</f>
        <v>1</v>
      </c>
      <c r="P1633" s="7">
        <f>L1633-K1633</f>
        <v>30</v>
      </c>
      <c r="Q1633" s="4">
        <v>241.6</v>
      </c>
      <c r="R1633" s="9"/>
      <c r="S1633" s="15" t="s">
        <v>844</v>
      </c>
      <c r="T1633" s="10"/>
      <c r="U1633" s="10"/>
      <c r="V1633" s="10"/>
      <c r="W1633" s="10"/>
      <c r="X1633" s="10"/>
    </row>
    <row r="1634" spans="1:24" s="11" customFormat="1" x14ac:dyDescent="0.3">
      <c r="A1634" s="27" t="str">
        <f t="shared" si="320"/>
        <v>Buenaventura_20232</v>
      </c>
      <c r="B1634" s="15" t="s">
        <v>2089</v>
      </c>
      <c r="C1634" s="53" t="str">
        <f t="shared" si="315"/>
        <v>B/TURA_01_20232</v>
      </c>
      <c r="D1634" s="15" t="s">
        <v>2077</v>
      </c>
      <c r="E1634" s="5">
        <v>-13.6</v>
      </c>
      <c r="F1634" s="16">
        <v>-3.12</v>
      </c>
      <c r="G1634" s="4"/>
      <c r="H1634" s="4">
        <v>3.82011111</v>
      </c>
      <c r="I1634" s="4">
        <v>-76.992388890000001</v>
      </c>
      <c r="J1634" s="4">
        <v>28</v>
      </c>
      <c r="K1634" s="6">
        <f t="shared" si="318"/>
        <v>44958</v>
      </c>
      <c r="L1634" s="6">
        <f>K1634+27</f>
        <v>44985</v>
      </c>
      <c r="M1634" s="6">
        <f>(K1634+L1634)/2</f>
        <v>44971.5</v>
      </c>
      <c r="N1634" s="4">
        <f>YEAR(L1634)</f>
        <v>2023</v>
      </c>
      <c r="O1634" s="4">
        <f>(MONTH(M1634))</f>
        <v>2</v>
      </c>
      <c r="P1634" s="7">
        <f>L1634-K1634</f>
        <v>27</v>
      </c>
      <c r="Q1634" s="4">
        <v>246.7</v>
      </c>
      <c r="R1634" s="9"/>
      <c r="S1634" s="15" t="s">
        <v>844</v>
      </c>
      <c r="T1634" s="10"/>
      <c r="U1634" s="10"/>
      <c r="V1634" s="10"/>
      <c r="W1634" s="10"/>
      <c r="X1634" s="10"/>
    </row>
    <row r="1635" spans="1:24" s="11" customFormat="1" x14ac:dyDescent="0.3">
      <c r="A1635" s="27" t="str">
        <f t="shared" si="320"/>
        <v>Buenaventura_20233</v>
      </c>
      <c r="B1635" s="15" t="s">
        <v>2090</v>
      </c>
      <c r="C1635" s="53" t="str">
        <f t="shared" si="315"/>
        <v>B/TURA_01_20233</v>
      </c>
      <c r="D1635" s="15" t="s">
        <v>2077</v>
      </c>
      <c r="E1635" s="15">
        <v>-34.200000000000003</v>
      </c>
      <c r="F1635" s="16">
        <v>-5.54</v>
      </c>
      <c r="G1635" s="4"/>
      <c r="H1635" s="4">
        <v>3.82011111</v>
      </c>
      <c r="I1635" s="4">
        <v>-76.992388890000001</v>
      </c>
      <c r="J1635" s="4">
        <v>28</v>
      </c>
      <c r="K1635" s="6">
        <f t="shared" si="318"/>
        <v>44986</v>
      </c>
      <c r="L1635" s="6">
        <f t="shared" si="319"/>
        <v>45016</v>
      </c>
      <c r="M1635" s="6">
        <f>(K1635+L1635)/2</f>
        <v>45001</v>
      </c>
      <c r="N1635" s="4">
        <f>YEAR(L1635)</f>
        <v>2023</v>
      </c>
      <c r="O1635" s="4">
        <f>(MONTH(M1635))</f>
        <v>3</v>
      </c>
      <c r="P1635" s="7">
        <f>L1635-K1635</f>
        <v>30</v>
      </c>
      <c r="Q1635" s="4">
        <v>471.6</v>
      </c>
      <c r="R1635" s="9"/>
      <c r="S1635" s="15" t="s">
        <v>844</v>
      </c>
      <c r="T1635" s="10"/>
      <c r="U1635" s="10"/>
      <c r="V1635" s="10"/>
      <c r="W1635" s="10"/>
      <c r="X1635" s="10"/>
    </row>
    <row r="1636" spans="1:24" s="11" customFormat="1" x14ac:dyDescent="0.3">
      <c r="A1636" s="27" t="str">
        <f t="shared" si="320"/>
        <v>Buenaventura_20234</v>
      </c>
      <c r="B1636" s="15" t="s">
        <v>2091</v>
      </c>
      <c r="C1636" s="53" t="str">
        <f t="shared" si="315"/>
        <v>B/TURA_01_20234</v>
      </c>
      <c r="D1636" s="15" t="s">
        <v>2077</v>
      </c>
      <c r="E1636" s="15">
        <v>-32</v>
      </c>
      <c r="F1636" s="16">
        <v>-5.53</v>
      </c>
      <c r="G1636" s="4"/>
      <c r="H1636" s="4">
        <v>3.82011111</v>
      </c>
      <c r="I1636" s="4">
        <v>-76.992388890000001</v>
      </c>
      <c r="J1636" s="4">
        <v>28</v>
      </c>
      <c r="K1636" s="6">
        <f t="shared" si="318"/>
        <v>45017</v>
      </c>
      <c r="L1636" s="6">
        <f>K1636+29</f>
        <v>45046</v>
      </c>
      <c r="M1636" s="6">
        <f t="shared" ref="M1636:M1661" si="321">(K1636+L1636)/2</f>
        <v>45031.5</v>
      </c>
      <c r="N1636" s="4">
        <f t="shared" ref="N1636:N1661" si="322">YEAR(L1636)</f>
        <v>2023</v>
      </c>
      <c r="O1636" s="4">
        <f t="shared" ref="O1636:O1661" si="323">(MONTH(M1636))</f>
        <v>4</v>
      </c>
      <c r="P1636" s="7">
        <f t="shared" ref="P1636:P1661" si="324">L1636-K1636</f>
        <v>29</v>
      </c>
      <c r="Q1636" s="4">
        <v>411.5</v>
      </c>
      <c r="R1636" s="9"/>
      <c r="S1636" s="15"/>
      <c r="T1636" s="10"/>
      <c r="U1636" s="10"/>
      <c r="V1636" s="10"/>
      <c r="W1636" s="10"/>
      <c r="X1636" s="10"/>
    </row>
    <row r="1637" spans="1:24" s="11" customFormat="1" x14ac:dyDescent="0.3">
      <c r="A1637" s="27" t="str">
        <f t="shared" si="320"/>
        <v>Buenaventura_20235</v>
      </c>
      <c r="B1637" s="15" t="s">
        <v>2092</v>
      </c>
      <c r="C1637" s="53" t="str">
        <f t="shared" si="315"/>
        <v>B/TURA_01_20235</v>
      </c>
      <c r="D1637" s="15" t="s">
        <v>2077</v>
      </c>
      <c r="E1637" s="15">
        <v>-59.6</v>
      </c>
      <c r="F1637" s="16">
        <v>-8.75</v>
      </c>
      <c r="G1637" s="4"/>
      <c r="H1637" s="4">
        <v>3.82011111</v>
      </c>
      <c r="I1637" s="4">
        <v>-76.992388890000001</v>
      </c>
      <c r="J1637" s="4">
        <v>28</v>
      </c>
      <c r="K1637" s="6">
        <f t="shared" si="318"/>
        <v>45047</v>
      </c>
      <c r="L1637" s="6">
        <f>K1637+30</f>
        <v>45077</v>
      </c>
      <c r="M1637" s="6">
        <f t="shared" si="321"/>
        <v>45062</v>
      </c>
      <c r="N1637" s="4">
        <f t="shared" si="322"/>
        <v>2023</v>
      </c>
      <c r="O1637" s="4">
        <f t="shared" si="323"/>
        <v>5</v>
      </c>
      <c r="P1637" s="7">
        <f t="shared" si="324"/>
        <v>30</v>
      </c>
      <c r="Q1637" s="4">
        <v>502.2</v>
      </c>
      <c r="R1637" s="9"/>
      <c r="S1637" s="15"/>
      <c r="T1637" s="10"/>
      <c r="U1637" s="10"/>
      <c r="V1637" s="10"/>
      <c r="W1637" s="10"/>
      <c r="X1637" s="10"/>
    </row>
    <row r="1638" spans="1:24" s="11" customFormat="1" x14ac:dyDescent="0.3">
      <c r="A1638" s="27" t="str">
        <f t="shared" si="320"/>
        <v>Buenaventura_20236</v>
      </c>
      <c r="B1638" s="15" t="s">
        <v>2093</v>
      </c>
      <c r="C1638" s="53" t="str">
        <f t="shared" si="315"/>
        <v>B/TURA_01_20236</v>
      </c>
      <c r="D1638" s="15" t="s">
        <v>2077</v>
      </c>
      <c r="E1638" s="15">
        <v>-61.1</v>
      </c>
      <c r="F1638" s="16">
        <v>-9.16</v>
      </c>
      <c r="G1638" s="4"/>
      <c r="H1638" s="4">
        <v>3.82011111</v>
      </c>
      <c r="I1638" s="4">
        <v>-76.992388890000001</v>
      </c>
      <c r="J1638" s="4">
        <v>28</v>
      </c>
      <c r="K1638" s="6">
        <f t="shared" si="318"/>
        <v>45078</v>
      </c>
      <c r="L1638" s="6">
        <f>K1638+29</f>
        <v>45107</v>
      </c>
      <c r="M1638" s="6">
        <f t="shared" si="321"/>
        <v>45092.5</v>
      </c>
      <c r="N1638" s="4">
        <f t="shared" si="322"/>
        <v>2023</v>
      </c>
      <c r="O1638" s="4">
        <f t="shared" si="323"/>
        <v>6</v>
      </c>
      <c r="P1638" s="7">
        <f t="shared" si="324"/>
        <v>29</v>
      </c>
      <c r="Q1638" s="4">
        <v>344</v>
      </c>
      <c r="R1638" s="9"/>
      <c r="S1638" s="15"/>
      <c r="T1638" s="10"/>
      <c r="U1638" s="10"/>
      <c r="V1638" s="10"/>
      <c r="W1638" s="10"/>
      <c r="X1638" s="10"/>
    </row>
    <row r="1639" spans="1:24" s="11" customFormat="1" x14ac:dyDescent="0.3">
      <c r="A1639" s="27" t="str">
        <f t="shared" si="320"/>
        <v>Buenaventura_20237</v>
      </c>
      <c r="B1639" s="15" t="s">
        <v>2094</v>
      </c>
      <c r="C1639" s="53" t="str">
        <f t="shared" si="315"/>
        <v>B/TURA_01_20237</v>
      </c>
      <c r="D1639" s="15" t="s">
        <v>2077</v>
      </c>
      <c r="E1639" s="15">
        <v>-42.8</v>
      </c>
      <c r="F1639" s="16">
        <v>-6.98</v>
      </c>
      <c r="G1639" s="4"/>
      <c r="H1639" s="4">
        <v>3.82011111</v>
      </c>
      <c r="I1639" s="4">
        <v>-76.992388890000001</v>
      </c>
      <c r="J1639" s="4">
        <v>28</v>
      </c>
      <c r="K1639" s="6">
        <f t="shared" si="318"/>
        <v>45108</v>
      </c>
      <c r="L1639" s="6">
        <f>K1639+30</f>
        <v>45138</v>
      </c>
      <c r="M1639" s="6">
        <f t="shared" si="321"/>
        <v>45123</v>
      </c>
      <c r="N1639" s="4">
        <f t="shared" si="322"/>
        <v>2023</v>
      </c>
      <c r="O1639" s="4">
        <f t="shared" si="323"/>
        <v>7</v>
      </c>
      <c r="P1639" s="7">
        <f t="shared" si="324"/>
        <v>30</v>
      </c>
      <c r="Q1639" s="4">
        <v>583</v>
      </c>
      <c r="R1639" s="9"/>
      <c r="S1639" s="15"/>
      <c r="T1639" s="10"/>
      <c r="U1639" s="10"/>
      <c r="V1639" s="10"/>
      <c r="W1639" s="10"/>
      <c r="X1639" s="10"/>
    </row>
    <row r="1640" spans="1:24" s="11" customFormat="1" x14ac:dyDescent="0.3">
      <c r="A1640" s="27" t="str">
        <f t="shared" si="320"/>
        <v>Buenaventura_20238</v>
      </c>
      <c r="B1640" s="15" t="s">
        <v>2095</v>
      </c>
      <c r="C1640" s="53" t="str">
        <f t="shared" si="315"/>
        <v>B/TURA_01_20238</v>
      </c>
      <c r="D1640" s="15" t="s">
        <v>2077</v>
      </c>
      <c r="E1640" s="15">
        <v>-36.299999999999997</v>
      </c>
      <c r="F1640" s="16">
        <v>-6</v>
      </c>
      <c r="G1640" s="4"/>
      <c r="H1640" s="4">
        <v>3.82011111</v>
      </c>
      <c r="I1640" s="4">
        <v>-76.992388890000001</v>
      </c>
      <c r="J1640" s="4">
        <v>28</v>
      </c>
      <c r="K1640" s="6">
        <f t="shared" si="318"/>
        <v>45139</v>
      </c>
      <c r="L1640" s="6">
        <f>K1640+30</f>
        <v>45169</v>
      </c>
      <c r="M1640" s="6">
        <f t="shared" si="321"/>
        <v>45154</v>
      </c>
      <c r="N1640" s="4">
        <f t="shared" si="322"/>
        <v>2023</v>
      </c>
      <c r="O1640" s="4">
        <f t="shared" si="323"/>
        <v>8</v>
      </c>
      <c r="P1640" s="7">
        <f t="shared" si="324"/>
        <v>30</v>
      </c>
      <c r="Q1640" s="4">
        <v>663.5</v>
      </c>
      <c r="R1640" s="9"/>
      <c r="S1640" s="15"/>
      <c r="T1640" s="10"/>
      <c r="U1640" s="10"/>
      <c r="V1640" s="10"/>
      <c r="W1640" s="10"/>
      <c r="X1640" s="10"/>
    </row>
    <row r="1641" spans="1:24" s="11" customFormat="1" x14ac:dyDescent="0.3">
      <c r="A1641" s="27" t="str">
        <f t="shared" si="320"/>
        <v>Buenaventura_20239</v>
      </c>
      <c r="B1641" s="15" t="s">
        <v>2096</v>
      </c>
      <c r="C1641" s="53" t="str">
        <f t="shared" si="315"/>
        <v>B/TURA_01_20239</v>
      </c>
      <c r="D1641" s="15" t="s">
        <v>2077</v>
      </c>
      <c r="E1641" s="15">
        <v>-35.799999999999997</v>
      </c>
      <c r="F1641" s="16">
        <v>-5.9</v>
      </c>
      <c r="G1641" s="4"/>
      <c r="H1641" s="4">
        <v>3.82011111</v>
      </c>
      <c r="I1641" s="4">
        <v>-76.992388890000001</v>
      </c>
      <c r="J1641" s="4">
        <v>28</v>
      </c>
      <c r="K1641" s="6">
        <f t="shared" si="318"/>
        <v>45170</v>
      </c>
      <c r="L1641" s="6">
        <f>K1641+29</f>
        <v>45199</v>
      </c>
      <c r="M1641" s="6">
        <f t="shared" si="321"/>
        <v>45184.5</v>
      </c>
      <c r="N1641" s="4">
        <f t="shared" si="322"/>
        <v>2023</v>
      </c>
      <c r="O1641" s="4">
        <f t="shared" si="323"/>
        <v>9</v>
      </c>
      <c r="P1641" s="7">
        <f t="shared" si="324"/>
        <v>29</v>
      </c>
      <c r="Q1641" s="4">
        <v>494.7</v>
      </c>
      <c r="R1641" s="9"/>
      <c r="S1641" s="15"/>
      <c r="T1641" s="10"/>
      <c r="U1641" s="10"/>
      <c r="V1641" s="10"/>
      <c r="W1641" s="10"/>
      <c r="X1641" s="10"/>
    </row>
    <row r="1642" spans="1:24" s="11" customFormat="1" x14ac:dyDescent="0.3">
      <c r="A1642" s="27" t="str">
        <f t="shared" si="320"/>
        <v>Buenaventura_202310</v>
      </c>
      <c r="B1642" s="15" t="s">
        <v>2097</v>
      </c>
      <c r="C1642" s="53" t="str">
        <f t="shared" si="315"/>
        <v>B/TURA_01_202310</v>
      </c>
      <c r="D1642" s="15" t="s">
        <v>2077</v>
      </c>
      <c r="E1642" s="15">
        <v>-50.7</v>
      </c>
      <c r="F1642" s="16">
        <v>-7.82</v>
      </c>
      <c r="G1642" s="4"/>
      <c r="H1642" s="4">
        <v>3.82011111</v>
      </c>
      <c r="I1642" s="4">
        <v>-76.992388890000001</v>
      </c>
      <c r="J1642" s="4">
        <v>28</v>
      </c>
      <c r="K1642" s="6">
        <f t="shared" si="318"/>
        <v>45200</v>
      </c>
      <c r="L1642" s="6">
        <f>K1642+30</f>
        <v>45230</v>
      </c>
      <c r="M1642" s="6">
        <f t="shared" si="321"/>
        <v>45215</v>
      </c>
      <c r="N1642" s="4">
        <f t="shared" si="322"/>
        <v>2023</v>
      </c>
      <c r="O1642" s="4">
        <f t="shared" si="323"/>
        <v>10</v>
      </c>
      <c r="P1642" s="7">
        <f t="shared" si="324"/>
        <v>30</v>
      </c>
      <c r="Q1642" s="4">
        <v>1014.9</v>
      </c>
      <c r="R1642" s="9"/>
      <c r="S1642" s="15"/>
      <c r="T1642" s="10"/>
      <c r="U1642" s="10"/>
      <c r="V1642" s="10"/>
      <c r="W1642" s="10"/>
      <c r="X1642" s="10"/>
    </row>
    <row r="1643" spans="1:24" s="11" customFormat="1" x14ac:dyDescent="0.3">
      <c r="A1643" s="27" t="str">
        <f t="shared" si="320"/>
        <v>Buenaventura_202311</v>
      </c>
      <c r="B1643" s="15" t="s">
        <v>2098</v>
      </c>
      <c r="C1643" s="53" t="str">
        <f t="shared" si="315"/>
        <v>B/TURA_01_202311</v>
      </c>
      <c r="D1643" s="15" t="s">
        <v>2077</v>
      </c>
      <c r="E1643" s="15">
        <v>-64.400000000000006</v>
      </c>
      <c r="F1643" s="16">
        <v>-9.49</v>
      </c>
      <c r="G1643" s="4"/>
      <c r="H1643" s="4">
        <v>3.82011111</v>
      </c>
      <c r="I1643" s="4">
        <v>-76.992388890000001</v>
      </c>
      <c r="J1643" s="4">
        <v>28</v>
      </c>
      <c r="K1643" s="6">
        <f t="shared" si="318"/>
        <v>45231</v>
      </c>
      <c r="L1643" s="6">
        <f>K1643+29</f>
        <v>45260</v>
      </c>
      <c r="M1643" s="6">
        <f t="shared" si="321"/>
        <v>45245.5</v>
      </c>
      <c r="N1643" s="4">
        <f t="shared" si="322"/>
        <v>2023</v>
      </c>
      <c r="O1643" s="4">
        <f t="shared" si="323"/>
        <v>11</v>
      </c>
      <c r="P1643" s="7">
        <f t="shared" si="324"/>
        <v>29</v>
      </c>
      <c r="Q1643" s="4">
        <v>651.9</v>
      </c>
      <c r="R1643" s="9"/>
      <c r="S1643" s="15"/>
      <c r="T1643" s="10"/>
      <c r="U1643" s="10"/>
      <c r="V1643" s="10"/>
      <c r="W1643" s="10"/>
      <c r="X1643" s="10"/>
    </row>
    <row r="1644" spans="1:24" s="11" customFormat="1" x14ac:dyDescent="0.3">
      <c r="A1644" s="27" t="str">
        <f t="shared" si="320"/>
        <v>Buenaventura_202312</v>
      </c>
      <c r="B1644" s="15" t="s">
        <v>2099</v>
      </c>
      <c r="C1644" s="53" t="str">
        <f t="shared" si="315"/>
        <v>B/TURA_01_202312</v>
      </c>
      <c r="D1644" s="15" t="s">
        <v>2077</v>
      </c>
      <c r="E1644" s="15">
        <v>-32.700000000000003</v>
      </c>
      <c r="F1644" s="16">
        <v>-4.96</v>
      </c>
      <c r="G1644" s="4"/>
      <c r="H1644" s="4">
        <v>3.82011111</v>
      </c>
      <c r="I1644" s="4">
        <v>-76.992388890000001</v>
      </c>
      <c r="J1644" s="4">
        <v>28</v>
      </c>
      <c r="K1644" s="6">
        <f t="shared" si="318"/>
        <v>45261</v>
      </c>
      <c r="L1644" s="6">
        <f>K1644+30</f>
        <v>45291</v>
      </c>
      <c r="M1644" s="6">
        <f t="shared" si="321"/>
        <v>45276</v>
      </c>
      <c r="N1644" s="4">
        <f t="shared" si="322"/>
        <v>2023</v>
      </c>
      <c r="O1644" s="4">
        <f t="shared" si="323"/>
        <v>12</v>
      </c>
      <c r="P1644" s="7">
        <f t="shared" si="324"/>
        <v>30</v>
      </c>
      <c r="Q1644" s="4">
        <v>451</v>
      </c>
      <c r="R1644" s="9"/>
      <c r="S1644" s="15"/>
      <c r="T1644" s="10"/>
      <c r="U1644" s="10"/>
      <c r="V1644" s="10"/>
      <c r="W1644" s="10"/>
      <c r="X1644" s="10"/>
    </row>
    <row r="1645" spans="1:24" s="11" customFormat="1" x14ac:dyDescent="0.3">
      <c r="A1645" s="27" t="str">
        <f t="shared" si="320"/>
        <v>Buenaventura_20241</v>
      </c>
      <c r="B1645" s="21" t="s">
        <v>881</v>
      </c>
      <c r="C1645" s="53" t="str">
        <f t="shared" si="315"/>
        <v>B/TURA_01_20241</v>
      </c>
      <c r="D1645" s="15" t="s">
        <v>2077</v>
      </c>
      <c r="E1645" s="15"/>
      <c r="F1645" s="16"/>
      <c r="G1645" s="4"/>
      <c r="H1645" s="4">
        <v>3.82011111</v>
      </c>
      <c r="I1645" s="4">
        <v>-76.992388890000001</v>
      </c>
      <c r="J1645" s="4">
        <v>28</v>
      </c>
      <c r="K1645" s="6">
        <f t="shared" si="318"/>
        <v>45292</v>
      </c>
      <c r="L1645" s="6">
        <f>K1645+30</f>
        <v>45322</v>
      </c>
      <c r="M1645" s="6">
        <f t="shared" si="321"/>
        <v>45307</v>
      </c>
      <c r="N1645" s="4">
        <f t="shared" si="322"/>
        <v>2024</v>
      </c>
      <c r="O1645" s="4">
        <f t="shared" si="323"/>
        <v>1</v>
      </c>
      <c r="P1645" s="7">
        <f t="shared" si="324"/>
        <v>30</v>
      </c>
      <c r="Q1645" s="25" t="s">
        <v>1024</v>
      </c>
      <c r="R1645" s="9" t="s">
        <v>2019</v>
      </c>
      <c r="S1645" s="15"/>
      <c r="T1645" s="10"/>
      <c r="U1645" s="10"/>
      <c r="V1645" s="10"/>
      <c r="W1645" s="10"/>
      <c r="X1645" s="10"/>
    </row>
    <row r="1646" spans="1:24" s="11" customFormat="1" x14ac:dyDescent="0.3">
      <c r="A1646" s="27" t="str">
        <f t="shared" si="320"/>
        <v>Buenaventura_20242</v>
      </c>
      <c r="B1646" s="15" t="s">
        <v>2100</v>
      </c>
      <c r="C1646" s="53" t="str">
        <f t="shared" si="315"/>
        <v>B/TURA_01_20242</v>
      </c>
      <c r="D1646" s="15" t="s">
        <v>2077</v>
      </c>
      <c r="E1646" s="15">
        <v>-14.2</v>
      </c>
      <c r="F1646" s="16">
        <v>-2.71</v>
      </c>
      <c r="G1646" s="4"/>
      <c r="H1646" s="4">
        <v>3.82011111</v>
      </c>
      <c r="I1646" s="4">
        <v>-76.992388890000001</v>
      </c>
      <c r="J1646" s="4">
        <v>28</v>
      </c>
      <c r="K1646" s="6">
        <f t="shared" si="318"/>
        <v>45323</v>
      </c>
      <c r="L1646" s="6">
        <f>K1646+28</f>
        <v>45351</v>
      </c>
      <c r="M1646" s="6">
        <f t="shared" si="321"/>
        <v>45337</v>
      </c>
      <c r="N1646" s="4">
        <f t="shared" si="322"/>
        <v>2024</v>
      </c>
      <c r="O1646" s="4">
        <f t="shared" si="323"/>
        <v>2</v>
      </c>
      <c r="P1646" s="7">
        <f t="shared" si="324"/>
        <v>28</v>
      </c>
      <c r="Q1646" s="4">
        <v>395.6</v>
      </c>
      <c r="R1646" s="9" t="s">
        <v>2101</v>
      </c>
      <c r="S1646" s="15"/>
      <c r="T1646" s="10"/>
      <c r="U1646" s="10"/>
      <c r="V1646" s="10"/>
      <c r="W1646" s="10"/>
      <c r="X1646" s="10"/>
    </row>
    <row r="1647" spans="1:24" s="11" customFormat="1" x14ac:dyDescent="0.3">
      <c r="A1647" s="27" t="str">
        <f t="shared" si="320"/>
        <v>Buenaventura_20243</v>
      </c>
      <c r="B1647" s="15" t="s">
        <v>2102</v>
      </c>
      <c r="C1647" s="53" t="str">
        <f t="shared" si="315"/>
        <v>B/TURA_01_20243</v>
      </c>
      <c r="D1647" s="15" t="s">
        <v>2077</v>
      </c>
      <c r="E1647" s="15">
        <v>-6.1</v>
      </c>
      <c r="F1647" s="16">
        <v>-1.1100000000000001</v>
      </c>
      <c r="G1647" s="4"/>
      <c r="H1647" s="4">
        <v>3.82011111</v>
      </c>
      <c r="I1647" s="4">
        <v>-76.992388890000001</v>
      </c>
      <c r="J1647" s="4">
        <v>28</v>
      </c>
      <c r="K1647" s="6">
        <f t="shared" si="318"/>
        <v>45352</v>
      </c>
      <c r="L1647" s="6">
        <f>K1647+30</f>
        <v>45382</v>
      </c>
      <c r="M1647" s="6">
        <f t="shared" si="321"/>
        <v>45367</v>
      </c>
      <c r="N1647" s="4">
        <f t="shared" si="322"/>
        <v>2024</v>
      </c>
      <c r="O1647" s="4">
        <f t="shared" si="323"/>
        <v>3</v>
      </c>
      <c r="P1647" s="7">
        <f t="shared" si="324"/>
        <v>30</v>
      </c>
      <c r="Q1647" s="4">
        <v>205</v>
      </c>
      <c r="R1647" s="9" t="s">
        <v>2103</v>
      </c>
      <c r="S1647" s="15"/>
      <c r="T1647" s="10"/>
      <c r="U1647" s="10"/>
      <c r="V1647" s="10"/>
      <c r="W1647" s="10"/>
      <c r="X1647" s="10"/>
    </row>
    <row r="1648" spans="1:24" s="11" customFormat="1" x14ac:dyDescent="0.3">
      <c r="A1648" s="27" t="str">
        <f t="shared" si="320"/>
        <v>Buenaventura_20244</v>
      </c>
      <c r="B1648" s="15" t="s">
        <v>2104</v>
      </c>
      <c r="C1648" s="53" t="str">
        <f t="shared" si="315"/>
        <v>B/TURA_01_20244</v>
      </c>
      <c r="D1648" s="15" t="s">
        <v>2077</v>
      </c>
      <c r="E1648" s="15">
        <v>-39.799999999999997</v>
      </c>
      <c r="F1648" s="16">
        <v>-6.31</v>
      </c>
      <c r="G1648" s="4"/>
      <c r="H1648" s="4">
        <v>3.82011111</v>
      </c>
      <c r="I1648" s="4">
        <v>-76.992388890000001</v>
      </c>
      <c r="J1648" s="4">
        <v>28</v>
      </c>
      <c r="K1648" s="6">
        <f t="shared" si="318"/>
        <v>45383</v>
      </c>
      <c r="L1648" s="6">
        <f>K1648+29</f>
        <v>45412</v>
      </c>
      <c r="M1648" s="6">
        <f t="shared" si="321"/>
        <v>45397.5</v>
      </c>
      <c r="N1648" s="4">
        <f t="shared" si="322"/>
        <v>2024</v>
      </c>
      <c r="O1648" s="4">
        <f t="shared" si="323"/>
        <v>4</v>
      </c>
      <c r="P1648" s="7">
        <f t="shared" si="324"/>
        <v>29</v>
      </c>
      <c r="Q1648" s="4">
        <v>407</v>
      </c>
      <c r="R1648" s="9" t="s">
        <v>1665</v>
      </c>
      <c r="S1648" s="15"/>
      <c r="T1648" s="10"/>
      <c r="U1648" s="10"/>
      <c r="V1648" s="10"/>
      <c r="W1648" s="10"/>
      <c r="X1648" s="10"/>
    </row>
    <row r="1649" spans="1:24" s="11" customFormat="1" x14ac:dyDescent="0.3">
      <c r="A1649" s="27" t="str">
        <f t="shared" si="320"/>
        <v>Buenaventura_20245</v>
      </c>
      <c r="B1649" s="15" t="s">
        <v>2105</v>
      </c>
      <c r="C1649" s="53" t="str">
        <f t="shared" si="315"/>
        <v>B/TURA_01_20245</v>
      </c>
      <c r="D1649" s="15" t="s">
        <v>2077</v>
      </c>
      <c r="E1649" s="15">
        <v>-81</v>
      </c>
      <c r="F1649" s="16">
        <v>-11.49</v>
      </c>
      <c r="G1649" s="4"/>
      <c r="H1649" s="4">
        <v>3.82011111</v>
      </c>
      <c r="I1649" s="4">
        <v>-76.992388890000001</v>
      </c>
      <c r="J1649" s="4">
        <v>28</v>
      </c>
      <c r="K1649" s="6">
        <f t="shared" si="318"/>
        <v>45413</v>
      </c>
      <c r="L1649" s="6">
        <f>K1649+30</f>
        <v>45443</v>
      </c>
      <c r="M1649" s="6">
        <f t="shared" si="321"/>
        <v>45428</v>
      </c>
      <c r="N1649" s="4">
        <f t="shared" si="322"/>
        <v>2024</v>
      </c>
      <c r="O1649" s="4">
        <f t="shared" si="323"/>
        <v>5</v>
      </c>
      <c r="P1649" s="7">
        <f t="shared" si="324"/>
        <v>30</v>
      </c>
      <c r="Q1649" s="4">
        <v>949.3</v>
      </c>
      <c r="R1649" s="9" t="s">
        <v>2106</v>
      </c>
      <c r="S1649" s="15"/>
      <c r="T1649" s="10"/>
      <c r="U1649" s="10"/>
      <c r="V1649" s="10"/>
      <c r="W1649" s="10"/>
      <c r="X1649" s="10"/>
    </row>
    <row r="1650" spans="1:24" s="11" customFormat="1" x14ac:dyDescent="0.3">
      <c r="A1650" s="27" t="str">
        <f t="shared" si="320"/>
        <v>Buenaventura_20246</v>
      </c>
      <c r="B1650" s="15" t="s">
        <v>2107</v>
      </c>
      <c r="C1650" s="53" t="str">
        <f t="shared" si="315"/>
        <v>B/TURA_01_20246</v>
      </c>
      <c r="D1650" s="15" t="s">
        <v>2077</v>
      </c>
      <c r="E1650" s="15">
        <v>-70.5</v>
      </c>
      <c r="F1650" s="16">
        <v>-8.93</v>
      </c>
      <c r="G1650" s="4"/>
      <c r="H1650" s="4">
        <v>3.82011111</v>
      </c>
      <c r="I1650" s="4">
        <v>-76.992388890000001</v>
      </c>
      <c r="J1650" s="4">
        <v>28</v>
      </c>
      <c r="K1650" s="6">
        <f t="shared" si="318"/>
        <v>45444</v>
      </c>
      <c r="L1650" s="6">
        <f t="shared" ref="L1650:L1655" si="325">K1650+29</f>
        <v>45473</v>
      </c>
      <c r="M1650" s="6">
        <f t="shared" si="321"/>
        <v>45458.5</v>
      </c>
      <c r="N1650" s="4">
        <f t="shared" si="322"/>
        <v>2024</v>
      </c>
      <c r="O1650" s="4">
        <f t="shared" si="323"/>
        <v>6</v>
      </c>
      <c r="P1650" s="7">
        <f t="shared" si="324"/>
        <v>29</v>
      </c>
      <c r="Q1650" s="4">
        <v>546.20000000000005</v>
      </c>
      <c r="R1650" s="9" t="s">
        <v>2108</v>
      </c>
      <c r="S1650" s="15"/>
      <c r="T1650" s="10"/>
      <c r="U1650" s="10"/>
      <c r="V1650" s="10"/>
      <c r="W1650" s="10"/>
      <c r="X1650" s="10"/>
    </row>
    <row r="1651" spans="1:24" s="11" customFormat="1" x14ac:dyDescent="0.3">
      <c r="A1651" s="27" t="str">
        <f t="shared" si="320"/>
        <v>Buenaventura_20247</v>
      </c>
      <c r="B1651" s="15" t="s">
        <v>2109</v>
      </c>
      <c r="C1651" s="53" t="str">
        <f t="shared" si="315"/>
        <v>B/TURA_01_20247</v>
      </c>
      <c r="D1651" s="15" t="s">
        <v>2077</v>
      </c>
      <c r="E1651" s="15">
        <v>-17.7</v>
      </c>
      <c r="F1651" s="16">
        <v>-3.77</v>
      </c>
      <c r="G1651" s="4"/>
      <c r="H1651" s="4">
        <v>3.82011111</v>
      </c>
      <c r="I1651" s="4">
        <v>-76.992388890000001</v>
      </c>
      <c r="J1651" s="4">
        <v>28</v>
      </c>
      <c r="K1651" s="6">
        <f t="shared" si="318"/>
        <v>45474</v>
      </c>
      <c r="L1651" s="6">
        <f>K1651+30</f>
        <v>45504</v>
      </c>
      <c r="M1651" s="6">
        <f t="shared" si="321"/>
        <v>45489</v>
      </c>
      <c r="N1651" s="4">
        <f t="shared" si="322"/>
        <v>2024</v>
      </c>
      <c r="O1651" s="4">
        <f t="shared" si="323"/>
        <v>7</v>
      </c>
      <c r="P1651" s="7">
        <f t="shared" si="324"/>
        <v>30</v>
      </c>
      <c r="Q1651" s="4">
        <v>764.4</v>
      </c>
      <c r="R1651" s="9" t="s">
        <v>1665</v>
      </c>
      <c r="S1651" s="15"/>
      <c r="T1651" s="10"/>
      <c r="U1651" s="10"/>
      <c r="V1651" s="10"/>
      <c r="W1651" s="10"/>
      <c r="X1651" s="10"/>
    </row>
    <row r="1652" spans="1:24" s="11" customFormat="1" x14ac:dyDescent="0.3">
      <c r="A1652" s="27" t="str">
        <f t="shared" si="320"/>
        <v>Buenaventura_20248</v>
      </c>
      <c r="B1652" s="15" t="s">
        <v>2110</v>
      </c>
      <c r="C1652" s="53" t="str">
        <f t="shared" si="315"/>
        <v>B/TURA_01_20248</v>
      </c>
      <c r="D1652" s="15" t="s">
        <v>2077</v>
      </c>
      <c r="E1652" s="15">
        <v>-28.3</v>
      </c>
      <c r="F1652" s="16">
        <v>-4.21</v>
      </c>
      <c r="G1652" s="4"/>
      <c r="H1652" s="4">
        <v>3.82011111</v>
      </c>
      <c r="I1652" s="4">
        <v>-76.992388890000001</v>
      </c>
      <c r="J1652" s="4">
        <v>28</v>
      </c>
      <c r="K1652" s="6">
        <f t="shared" si="318"/>
        <v>45505</v>
      </c>
      <c r="L1652" s="6">
        <f>K1652+30</f>
        <v>45535</v>
      </c>
      <c r="M1652" s="6">
        <f t="shared" si="321"/>
        <v>45520</v>
      </c>
      <c r="N1652" s="4">
        <f t="shared" si="322"/>
        <v>2024</v>
      </c>
      <c r="O1652" s="4">
        <f t="shared" si="323"/>
        <v>8</v>
      </c>
      <c r="P1652" s="7">
        <f t="shared" si="324"/>
        <v>30</v>
      </c>
      <c r="Q1652" s="4">
        <v>533.4</v>
      </c>
      <c r="R1652" s="9" t="s">
        <v>2108</v>
      </c>
      <c r="S1652" s="15"/>
      <c r="T1652" s="10"/>
      <c r="U1652" s="10"/>
      <c r="V1652" s="10"/>
      <c r="W1652" s="10"/>
      <c r="X1652" s="10"/>
    </row>
    <row r="1653" spans="1:24" s="11" customFormat="1" x14ac:dyDescent="0.3">
      <c r="A1653" s="27" t="str">
        <f t="shared" si="320"/>
        <v>Buenaventura_20249</v>
      </c>
      <c r="B1653" s="15" t="s">
        <v>2111</v>
      </c>
      <c r="C1653" s="53" t="str">
        <f t="shared" si="315"/>
        <v>B/TURA_01_20249</v>
      </c>
      <c r="D1653" s="15" t="s">
        <v>2077</v>
      </c>
      <c r="E1653" s="15">
        <v>-21.9</v>
      </c>
      <c r="F1653" s="16">
        <v>-4.03</v>
      </c>
      <c r="G1653" s="4"/>
      <c r="H1653" s="4">
        <v>3.82011111</v>
      </c>
      <c r="I1653" s="4">
        <v>-76.992388890000001</v>
      </c>
      <c r="J1653" s="4">
        <v>28</v>
      </c>
      <c r="K1653" s="6">
        <f t="shared" si="318"/>
        <v>45536</v>
      </c>
      <c r="L1653" s="6">
        <f t="shared" si="325"/>
        <v>45565</v>
      </c>
      <c r="M1653" s="6">
        <f t="shared" si="321"/>
        <v>45550.5</v>
      </c>
      <c r="N1653" s="4">
        <f t="shared" si="322"/>
        <v>2024</v>
      </c>
      <c r="O1653" s="4">
        <f t="shared" si="323"/>
        <v>9</v>
      </c>
      <c r="P1653" s="7">
        <f t="shared" si="324"/>
        <v>29</v>
      </c>
      <c r="Q1653" s="4">
        <v>616.1</v>
      </c>
      <c r="R1653" s="9" t="s">
        <v>2108</v>
      </c>
      <c r="S1653" s="15"/>
      <c r="T1653" s="10"/>
      <c r="U1653" s="10"/>
      <c r="V1653" s="10"/>
      <c r="W1653" s="10"/>
      <c r="X1653" s="10"/>
    </row>
    <row r="1654" spans="1:24" s="11" customFormat="1" x14ac:dyDescent="0.3">
      <c r="A1654" s="27" t="str">
        <f t="shared" si="320"/>
        <v>Buenaventura_202410</v>
      </c>
      <c r="B1654" s="15" t="s">
        <v>2112</v>
      </c>
      <c r="C1654" s="53" t="str">
        <f t="shared" si="315"/>
        <v>B/TURA_01_202410</v>
      </c>
      <c r="D1654" s="15" t="s">
        <v>2077</v>
      </c>
      <c r="E1654" s="15">
        <v>-48.5</v>
      </c>
      <c r="F1654" s="16">
        <v>-6.88</v>
      </c>
      <c r="G1654" s="4"/>
      <c r="H1654" s="4">
        <v>3.82011111</v>
      </c>
      <c r="I1654" s="4">
        <v>-76.992388890000001</v>
      </c>
      <c r="J1654" s="4">
        <v>28</v>
      </c>
      <c r="K1654" s="6">
        <f t="shared" si="318"/>
        <v>45566</v>
      </c>
      <c r="L1654" s="6">
        <f>K1654+30</f>
        <v>45596</v>
      </c>
      <c r="M1654" s="6">
        <f t="shared" si="321"/>
        <v>45581</v>
      </c>
      <c r="N1654" s="4">
        <f t="shared" si="322"/>
        <v>2024</v>
      </c>
      <c r="O1654" s="4">
        <f t="shared" si="323"/>
        <v>10</v>
      </c>
      <c r="P1654" s="7">
        <f t="shared" si="324"/>
        <v>30</v>
      </c>
      <c r="Q1654" s="4">
        <v>660</v>
      </c>
      <c r="R1654" s="9" t="s">
        <v>2113</v>
      </c>
      <c r="S1654" s="15"/>
      <c r="T1654" s="10"/>
      <c r="U1654" s="10"/>
      <c r="V1654" s="10"/>
      <c r="W1654" s="10"/>
      <c r="X1654" s="10"/>
    </row>
    <row r="1655" spans="1:24" s="11" customFormat="1" x14ac:dyDescent="0.3">
      <c r="A1655" s="27" t="str">
        <f t="shared" si="320"/>
        <v>Buenaventura_202411</v>
      </c>
      <c r="B1655" s="15" t="s">
        <v>2114</v>
      </c>
      <c r="C1655" s="53" t="str">
        <f t="shared" si="315"/>
        <v>B/TURA_01_202411</v>
      </c>
      <c r="D1655" s="15" t="s">
        <v>2077</v>
      </c>
      <c r="E1655" s="15">
        <v>-36.6</v>
      </c>
      <c r="F1655" s="16">
        <v>-5.59</v>
      </c>
      <c r="G1655" s="4"/>
      <c r="H1655" s="4">
        <v>3.82011111</v>
      </c>
      <c r="I1655" s="4">
        <v>-76.992388890000001</v>
      </c>
      <c r="J1655" s="4">
        <v>28</v>
      </c>
      <c r="K1655" s="6">
        <f t="shared" si="318"/>
        <v>45597</v>
      </c>
      <c r="L1655" s="6">
        <f t="shared" si="325"/>
        <v>45626</v>
      </c>
      <c r="M1655" s="6">
        <f t="shared" si="321"/>
        <v>45611.5</v>
      </c>
      <c r="N1655" s="4">
        <f t="shared" si="322"/>
        <v>2024</v>
      </c>
      <c r="O1655" s="4">
        <f t="shared" si="323"/>
        <v>11</v>
      </c>
      <c r="P1655" s="7">
        <f t="shared" si="324"/>
        <v>29</v>
      </c>
      <c r="Q1655" s="4">
        <v>675.1</v>
      </c>
      <c r="R1655" s="9" t="s">
        <v>2103</v>
      </c>
      <c r="S1655" s="15"/>
      <c r="T1655" s="10"/>
      <c r="U1655" s="10"/>
      <c r="V1655" s="10"/>
      <c r="W1655" s="10"/>
      <c r="X1655" s="10"/>
    </row>
    <row r="1656" spans="1:24" s="11" customFormat="1" x14ac:dyDescent="0.3">
      <c r="A1656" s="27" t="str">
        <f t="shared" si="320"/>
        <v>Buenaventura_202412</v>
      </c>
      <c r="B1656" s="15" t="s">
        <v>2115</v>
      </c>
      <c r="C1656" s="53" t="str">
        <f t="shared" si="315"/>
        <v>B/TURA_01_202412</v>
      </c>
      <c r="D1656" s="15" t="s">
        <v>2077</v>
      </c>
      <c r="E1656" s="15">
        <v>-35.1</v>
      </c>
      <c r="F1656" s="16">
        <v>-4.8</v>
      </c>
      <c r="G1656" s="4"/>
      <c r="H1656" s="4">
        <v>3.82011111</v>
      </c>
      <c r="I1656" s="4">
        <v>-76.992388890000001</v>
      </c>
      <c r="J1656" s="4">
        <v>28</v>
      </c>
      <c r="K1656" s="6">
        <f t="shared" si="318"/>
        <v>45627</v>
      </c>
      <c r="L1656" s="6">
        <f>K1656+30</f>
        <v>45657</v>
      </c>
      <c r="M1656" s="6">
        <f t="shared" si="321"/>
        <v>45642</v>
      </c>
      <c r="N1656" s="4">
        <f t="shared" si="322"/>
        <v>2024</v>
      </c>
      <c r="O1656" s="4">
        <f t="shared" si="323"/>
        <v>12</v>
      </c>
      <c r="P1656" s="7">
        <f t="shared" si="324"/>
        <v>30</v>
      </c>
      <c r="Q1656" s="4">
        <v>741.1</v>
      </c>
      <c r="R1656" s="9" t="s">
        <v>2116</v>
      </c>
      <c r="S1656" s="15"/>
      <c r="T1656" s="10"/>
      <c r="U1656" s="10"/>
      <c r="V1656" s="10"/>
      <c r="W1656" s="10"/>
      <c r="X1656" s="10"/>
    </row>
    <row r="1657" spans="1:24" s="11" customFormat="1" x14ac:dyDescent="0.3">
      <c r="A1657" s="27" t="str">
        <f t="shared" si="320"/>
        <v>Buenaventura_20251</v>
      </c>
      <c r="B1657" s="15" t="s">
        <v>2117</v>
      </c>
      <c r="C1657" s="53" t="str">
        <f t="shared" si="315"/>
        <v>B/TURA_01_20251</v>
      </c>
      <c r="D1657" s="15" t="s">
        <v>2077</v>
      </c>
      <c r="E1657" s="15">
        <v>-32.799999999999997</v>
      </c>
      <c r="F1657" s="16">
        <v>-5.17</v>
      </c>
      <c r="G1657" s="4"/>
      <c r="H1657" s="4">
        <v>3.82011111</v>
      </c>
      <c r="I1657" s="4">
        <v>-76.992388890000001</v>
      </c>
      <c r="J1657" s="4">
        <v>28</v>
      </c>
      <c r="K1657" s="6">
        <f t="shared" si="318"/>
        <v>45658</v>
      </c>
      <c r="L1657" s="6">
        <f>K1657+30</f>
        <v>45688</v>
      </c>
      <c r="M1657" s="6">
        <f t="shared" si="321"/>
        <v>45673</v>
      </c>
      <c r="N1657" s="4">
        <f t="shared" si="322"/>
        <v>2025</v>
      </c>
      <c r="O1657" s="4">
        <f t="shared" si="323"/>
        <v>1</v>
      </c>
      <c r="P1657" s="7">
        <f t="shared" si="324"/>
        <v>30</v>
      </c>
      <c r="Q1657" s="4">
        <v>203.4</v>
      </c>
      <c r="R1657" s="9"/>
      <c r="S1657" s="15"/>
      <c r="T1657" s="10"/>
      <c r="U1657" s="10"/>
      <c r="V1657" s="10"/>
      <c r="W1657" s="10"/>
      <c r="X1657" s="10"/>
    </row>
    <row r="1658" spans="1:24" s="11" customFormat="1" x14ac:dyDescent="0.3">
      <c r="A1658" s="27" t="str">
        <f t="shared" si="320"/>
        <v>Buenaventura_20252</v>
      </c>
      <c r="B1658" s="15" t="s">
        <v>2118</v>
      </c>
      <c r="C1658" s="53" t="str">
        <f t="shared" si="315"/>
        <v>B/TURA_01_20252</v>
      </c>
      <c r="D1658" s="15" t="s">
        <v>2077</v>
      </c>
      <c r="E1658" s="15">
        <v>-50.7</v>
      </c>
      <c r="F1658" s="16">
        <v>-7.1</v>
      </c>
      <c r="G1658" s="4"/>
      <c r="H1658" s="4">
        <v>3.82011111</v>
      </c>
      <c r="I1658" s="4">
        <v>-76.992388890000001</v>
      </c>
      <c r="J1658" s="4">
        <v>28</v>
      </c>
      <c r="K1658" s="6">
        <f t="shared" si="318"/>
        <v>45689</v>
      </c>
      <c r="L1658" s="6">
        <f>K1658+27</f>
        <v>45716</v>
      </c>
      <c r="M1658" s="6">
        <f t="shared" si="321"/>
        <v>45702.5</v>
      </c>
      <c r="N1658" s="4">
        <f t="shared" si="322"/>
        <v>2025</v>
      </c>
      <c r="O1658" s="4">
        <f t="shared" si="323"/>
        <v>2</v>
      </c>
      <c r="P1658" s="7">
        <f t="shared" si="324"/>
        <v>27</v>
      </c>
      <c r="Q1658" s="4">
        <v>246.7</v>
      </c>
      <c r="R1658" s="9" t="s">
        <v>2103</v>
      </c>
      <c r="S1658" s="15"/>
      <c r="T1658" s="10"/>
      <c r="U1658" s="10"/>
      <c r="V1658" s="10"/>
      <c r="W1658" s="10"/>
      <c r="X1658" s="10"/>
    </row>
    <row r="1659" spans="1:24" s="11" customFormat="1" x14ac:dyDescent="0.3">
      <c r="A1659" s="27" t="str">
        <f t="shared" si="320"/>
        <v>Buenaventura_20253</v>
      </c>
      <c r="B1659" s="15" t="s">
        <v>2119</v>
      </c>
      <c r="C1659" s="53" t="str">
        <f t="shared" ref="C1659:C1661" si="326">"B/TURA_01_"&amp;YEAR(M1659)&amp;""&amp;MONTH(M1659)</f>
        <v>B/TURA_01_20253</v>
      </c>
      <c r="D1659" s="15" t="s">
        <v>2077</v>
      </c>
      <c r="E1659" s="15">
        <v>-40.700000000000003</v>
      </c>
      <c r="F1659" s="16">
        <v>-6.03</v>
      </c>
      <c r="G1659" s="4"/>
      <c r="H1659" s="4">
        <v>3.82011111</v>
      </c>
      <c r="I1659" s="4">
        <v>-76.992388890000001</v>
      </c>
      <c r="J1659" s="4">
        <v>28</v>
      </c>
      <c r="K1659" s="6">
        <f t="shared" si="318"/>
        <v>45717</v>
      </c>
      <c r="L1659" s="6">
        <f>K1659+30</f>
        <v>45747</v>
      </c>
      <c r="M1659" s="6">
        <f t="shared" si="321"/>
        <v>45732</v>
      </c>
      <c r="N1659" s="4">
        <f t="shared" si="322"/>
        <v>2025</v>
      </c>
      <c r="O1659" s="4">
        <f t="shared" si="323"/>
        <v>3</v>
      </c>
      <c r="P1659" s="7">
        <f t="shared" si="324"/>
        <v>30</v>
      </c>
      <c r="Q1659" s="4">
        <v>339.2</v>
      </c>
      <c r="R1659" s="9" t="s">
        <v>2120</v>
      </c>
      <c r="S1659" s="15"/>
      <c r="T1659" s="10"/>
      <c r="U1659" s="10"/>
      <c r="V1659" s="10"/>
      <c r="W1659" s="10"/>
      <c r="X1659" s="10"/>
    </row>
    <row r="1660" spans="1:24" s="11" customFormat="1" x14ac:dyDescent="0.3">
      <c r="A1660" s="27" t="str">
        <f t="shared" si="320"/>
        <v>Buenaventura_20254</v>
      </c>
      <c r="B1660" s="15" t="s">
        <v>2121</v>
      </c>
      <c r="C1660" s="53" t="str">
        <f t="shared" si="326"/>
        <v>B/TURA_01_20254</v>
      </c>
      <c r="D1660" s="15" t="s">
        <v>2077</v>
      </c>
      <c r="E1660" s="15">
        <v>-81.2</v>
      </c>
      <c r="F1660" s="16">
        <v>-10.96</v>
      </c>
      <c r="G1660" s="4"/>
      <c r="H1660" s="4">
        <v>3.82011111</v>
      </c>
      <c r="I1660" s="4">
        <v>-76.992388890000001</v>
      </c>
      <c r="J1660" s="4">
        <v>28</v>
      </c>
      <c r="K1660" s="6">
        <f t="shared" si="318"/>
        <v>45748</v>
      </c>
      <c r="L1660" s="6">
        <f>K1660+29</f>
        <v>45777</v>
      </c>
      <c r="M1660" s="6">
        <f t="shared" si="321"/>
        <v>45762.5</v>
      </c>
      <c r="N1660" s="4">
        <f t="shared" si="322"/>
        <v>2025</v>
      </c>
      <c r="O1660" s="4">
        <f t="shared" si="323"/>
        <v>4</v>
      </c>
      <c r="P1660" s="7">
        <f t="shared" si="324"/>
        <v>29</v>
      </c>
      <c r="Q1660" s="4">
        <v>457.6</v>
      </c>
      <c r="R1660" s="9"/>
      <c r="S1660" s="15"/>
      <c r="T1660" s="10"/>
      <c r="U1660" s="10"/>
      <c r="V1660" s="10"/>
      <c r="W1660" s="10"/>
      <c r="X1660" s="10"/>
    </row>
    <row r="1661" spans="1:24" s="11" customFormat="1" x14ac:dyDescent="0.3">
      <c r="A1661" s="27" t="str">
        <f t="shared" si="320"/>
        <v>Buenaventura_20255</v>
      </c>
      <c r="B1661" s="15" t="s">
        <v>2122</v>
      </c>
      <c r="C1661" s="53" t="str">
        <f t="shared" si="326"/>
        <v>B/TURA_01_20255</v>
      </c>
      <c r="D1661" s="15" t="s">
        <v>2077</v>
      </c>
      <c r="E1661" s="15">
        <v>-89</v>
      </c>
      <c r="F1661" s="16">
        <v>-12.53</v>
      </c>
      <c r="G1661" s="4"/>
      <c r="H1661" s="4">
        <v>3.82011111</v>
      </c>
      <c r="I1661" s="4">
        <v>-76.992388890000001</v>
      </c>
      <c r="J1661" s="4">
        <v>28</v>
      </c>
      <c r="K1661" s="6">
        <f t="shared" si="318"/>
        <v>45778</v>
      </c>
      <c r="L1661" s="6">
        <f>K1661+30</f>
        <v>45808</v>
      </c>
      <c r="M1661" s="6">
        <f t="shared" si="321"/>
        <v>45793</v>
      </c>
      <c r="N1661" s="4">
        <f t="shared" si="322"/>
        <v>2025</v>
      </c>
      <c r="O1661" s="4">
        <f t="shared" si="323"/>
        <v>5</v>
      </c>
      <c r="P1661" s="7">
        <f t="shared" si="324"/>
        <v>30</v>
      </c>
      <c r="Q1661" s="4">
        <v>391.7</v>
      </c>
      <c r="R1661" s="9"/>
      <c r="S1661" s="15"/>
      <c r="T1661" s="10"/>
      <c r="U1661" s="10"/>
      <c r="V1661" s="10"/>
      <c r="W1661" s="10"/>
      <c r="X1661" s="10"/>
    </row>
    <row r="1662" spans="1:24" s="11" customFormat="1" x14ac:dyDescent="0.3">
      <c r="A1662" s="4"/>
      <c r="B1662" s="4"/>
      <c r="C1662" s="52"/>
      <c r="D1662" s="4"/>
      <c r="E1662" s="15"/>
      <c r="F1662" s="5"/>
      <c r="G1662" s="4"/>
      <c r="H1662" s="4"/>
      <c r="I1662" s="4"/>
      <c r="J1662" s="4"/>
      <c r="K1662" s="23"/>
      <c r="L1662" s="23"/>
      <c r="M1662" s="4"/>
      <c r="N1662" s="4"/>
      <c r="O1662" s="4"/>
      <c r="P1662" s="4"/>
      <c r="Q1662" s="7"/>
      <c r="R1662" s="9"/>
      <c r="S1662" s="4" t="s">
        <v>844</v>
      </c>
      <c r="T1662" s="10"/>
      <c r="U1662" s="10"/>
      <c r="V1662" s="10"/>
      <c r="W1662" s="10"/>
      <c r="X1662" s="10"/>
    </row>
    <row r="1663" spans="1:24" s="11" customFormat="1" x14ac:dyDescent="0.3">
      <c r="A1663" s="4" t="str">
        <f t="shared" ref="A1663:A1674" si="327">D1663&amp;"_"&amp;YEAR(M1663)&amp;MONTH(M1663)</f>
        <v>Giron_202110</v>
      </c>
      <c r="B1663" s="32" t="s">
        <v>2123</v>
      </c>
      <c r="C1663" s="4" t="str">
        <f>"GIRON_01_"&amp;YEAR(M1663)&amp;""&amp;MONTH(M1663)</f>
        <v>GIRON_01_202110</v>
      </c>
      <c r="D1663" s="4" t="s">
        <v>2124</v>
      </c>
      <c r="E1663" s="17">
        <v>-52.8</v>
      </c>
      <c r="F1663" s="17">
        <v>-7.84</v>
      </c>
      <c r="G1663" s="4"/>
      <c r="H1663" s="18">
        <v>7.0255559999999999</v>
      </c>
      <c r="I1663" s="18">
        <v>-73.167221999999995</v>
      </c>
      <c r="J1663" s="18">
        <v>758</v>
      </c>
      <c r="K1663" s="20">
        <v>44471</v>
      </c>
      <c r="L1663" s="20">
        <v>44502</v>
      </c>
      <c r="M1663" s="23">
        <f t="shared" ref="M1663:M1674" si="328">K1663+14</f>
        <v>44485</v>
      </c>
      <c r="N1663" s="18">
        <f>YEAR(M1663)</f>
        <v>2021</v>
      </c>
      <c r="O1663" s="18">
        <f>(MONTH(M1663))</f>
        <v>10</v>
      </c>
      <c r="P1663" s="29">
        <f>L1663-K1663</f>
        <v>31</v>
      </c>
      <c r="Q1663" s="4">
        <v>63</v>
      </c>
      <c r="R1663" s="9"/>
      <c r="S1663" s="4"/>
      <c r="T1663" s="10"/>
      <c r="U1663" s="10"/>
      <c r="V1663" s="10"/>
      <c r="W1663" s="10"/>
      <c r="X1663" s="10"/>
    </row>
    <row r="1664" spans="1:24" s="11" customFormat="1" x14ac:dyDescent="0.3">
      <c r="A1664" s="4" t="str">
        <f t="shared" si="327"/>
        <v>Giron_202111</v>
      </c>
      <c r="B1664" s="32" t="s">
        <v>2125</v>
      </c>
      <c r="C1664" s="4" t="str">
        <f t="shared" ref="C1664:C1674" si="329">"GIRON_01_"&amp;YEAR(M1664)&amp;""&amp;MONTH(M1664)</f>
        <v>GIRON_01_202111</v>
      </c>
      <c r="D1664" s="4" t="s">
        <v>2124</v>
      </c>
      <c r="E1664" s="17">
        <v>-82.1</v>
      </c>
      <c r="F1664" s="17">
        <v>-11.5</v>
      </c>
      <c r="G1664" s="4"/>
      <c r="H1664" s="18">
        <v>7.0255559999999999</v>
      </c>
      <c r="I1664" s="18">
        <v>-73.167221999999995</v>
      </c>
      <c r="J1664" s="18">
        <v>758</v>
      </c>
      <c r="K1664" s="20">
        <f t="shared" ref="K1664:K1674" si="330">L1663+1</f>
        <v>44503</v>
      </c>
      <c r="L1664" s="20">
        <v>44531</v>
      </c>
      <c r="M1664" s="23">
        <f t="shared" si="328"/>
        <v>44517</v>
      </c>
      <c r="N1664" s="18">
        <f t="shared" ref="N1664:N1716" si="331">YEAR(M1664)</f>
        <v>2021</v>
      </c>
      <c r="O1664" s="18">
        <f t="shared" ref="O1664:O1716" si="332">(MONTH(M1664))</f>
        <v>11</v>
      </c>
      <c r="P1664" s="29">
        <f t="shared" ref="P1664:P1716" si="333">L1664-K1664</f>
        <v>28</v>
      </c>
      <c r="Q1664" s="4">
        <v>42.5</v>
      </c>
      <c r="R1664" s="9"/>
      <c r="S1664" s="4"/>
      <c r="T1664" s="10"/>
      <c r="U1664" s="10"/>
      <c r="V1664" s="10"/>
      <c r="W1664" s="10"/>
      <c r="X1664" s="10"/>
    </row>
    <row r="1665" spans="1:24" s="11" customFormat="1" x14ac:dyDescent="0.3">
      <c r="A1665" s="4" t="str">
        <f t="shared" si="327"/>
        <v>Giron_202112</v>
      </c>
      <c r="B1665" s="32" t="s">
        <v>2126</v>
      </c>
      <c r="C1665" s="4" t="str">
        <f t="shared" si="329"/>
        <v>GIRON_01_202112</v>
      </c>
      <c r="D1665" s="4" t="s">
        <v>2124</v>
      </c>
      <c r="E1665" s="17">
        <v>-11.5</v>
      </c>
      <c r="F1665" s="17">
        <v>-2.84</v>
      </c>
      <c r="G1665" s="4"/>
      <c r="H1665" s="18">
        <v>7.0255559999999999</v>
      </c>
      <c r="I1665" s="18">
        <v>-73.167221999999995</v>
      </c>
      <c r="J1665" s="18">
        <v>758</v>
      </c>
      <c r="K1665" s="20">
        <f t="shared" si="330"/>
        <v>44532</v>
      </c>
      <c r="L1665" s="20">
        <v>44563</v>
      </c>
      <c r="M1665" s="23">
        <f t="shared" si="328"/>
        <v>44546</v>
      </c>
      <c r="N1665" s="18">
        <f t="shared" si="331"/>
        <v>2021</v>
      </c>
      <c r="O1665" s="18">
        <f t="shared" si="332"/>
        <v>12</v>
      </c>
      <c r="P1665" s="29">
        <f t="shared" si="333"/>
        <v>31</v>
      </c>
      <c r="Q1665" s="4">
        <v>73</v>
      </c>
      <c r="R1665" s="9"/>
      <c r="S1665" s="4"/>
      <c r="T1665" s="10"/>
      <c r="U1665" s="10"/>
      <c r="V1665" s="10"/>
      <c r="W1665" s="10"/>
      <c r="X1665" s="10"/>
    </row>
    <row r="1666" spans="1:24" s="11" customFormat="1" x14ac:dyDescent="0.3">
      <c r="A1666" s="4" t="str">
        <f t="shared" si="327"/>
        <v>Giron_20221</v>
      </c>
      <c r="B1666" s="32" t="s">
        <v>2127</v>
      </c>
      <c r="C1666" s="4" t="str">
        <f t="shared" si="329"/>
        <v>GIRON_01_20221</v>
      </c>
      <c r="D1666" s="4" t="s">
        <v>2124</v>
      </c>
      <c r="E1666" s="17">
        <v>2.2999999999999998</v>
      </c>
      <c r="F1666" s="17">
        <v>-1.1100000000000001</v>
      </c>
      <c r="G1666" s="4"/>
      <c r="H1666" s="18">
        <v>7.0255559999999999</v>
      </c>
      <c r="I1666" s="18">
        <v>-73.167221999999995</v>
      </c>
      <c r="J1666" s="18">
        <v>758</v>
      </c>
      <c r="K1666" s="20">
        <f t="shared" si="330"/>
        <v>44564</v>
      </c>
      <c r="L1666" s="20">
        <v>44594</v>
      </c>
      <c r="M1666" s="23">
        <f t="shared" si="328"/>
        <v>44578</v>
      </c>
      <c r="N1666" s="18">
        <f t="shared" si="331"/>
        <v>2022</v>
      </c>
      <c r="O1666" s="18">
        <f t="shared" si="332"/>
        <v>1</v>
      </c>
      <c r="P1666" s="29">
        <f t="shared" si="333"/>
        <v>30</v>
      </c>
      <c r="Q1666" s="4">
        <v>22.2</v>
      </c>
      <c r="R1666" s="9"/>
      <c r="S1666" s="4"/>
      <c r="T1666" s="10"/>
      <c r="U1666" s="10"/>
      <c r="V1666" s="10"/>
      <c r="W1666" s="10"/>
      <c r="X1666" s="10"/>
    </row>
    <row r="1667" spans="1:24" s="11" customFormat="1" x14ac:dyDescent="0.3">
      <c r="A1667" s="4" t="str">
        <f t="shared" si="327"/>
        <v>Giron_20222</v>
      </c>
      <c r="B1667" s="32" t="s">
        <v>2128</v>
      </c>
      <c r="C1667" s="4" t="str">
        <f t="shared" si="329"/>
        <v>GIRON_01_20222</v>
      </c>
      <c r="D1667" s="4" t="s">
        <v>2124</v>
      </c>
      <c r="E1667" s="17">
        <v>-3.7</v>
      </c>
      <c r="F1667" s="17">
        <v>-1.82</v>
      </c>
      <c r="G1667" s="4"/>
      <c r="H1667" s="18">
        <v>7.0255559999999999</v>
      </c>
      <c r="I1667" s="18">
        <v>-73.167221999999995</v>
      </c>
      <c r="J1667" s="18">
        <v>758</v>
      </c>
      <c r="K1667" s="20">
        <f t="shared" si="330"/>
        <v>44595</v>
      </c>
      <c r="L1667" s="20">
        <v>44623</v>
      </c>
      <c r="M1667" s="23">
        <f t="shared" si="328"/>
        <v>44609</v>
      </c>
      <c r="N1667" s="18">
        <f t="shared" si="331"/>
        <v>2022</v>
      </c>
      <c r="O1667" s="18">
        <f t="shared" si="332"/>
        <v>2</v>
      </c>
      <c r="P1667" s="29">
        <f t="shared" si="333"/>
        <v>28</v>
      </c>
      <c r="Q1667" s="4">
        <v>90.8</v>
      </c>
      <c r="R1667" s="9"/>
      <c r="S1667" s="4"/>
      <c r="T1667" s="10"/>
      <c r="U1667" s="10"/>
      <c r="V1667" s="10"/>
      <c r="W1667" s="10"/>
      <c r="X1667" s="10"/>
    </row>
    <row r="1668" spans="1:24" s="11" customFormat="1" x14ac:dyDescent="0.3">
      <c r="A1668" s="4" t="str">
        <f t="shared" si="327"/>
        <v>Giron_20223</v>
      </c>
      <c r="B1668" s="32" t="s">
        <v>2129</v>
      </c>
      <c r="C1668" s="4" t="str">
        <f t="shared" si="329"/>
        <v>GIRON_01_20223</v>
      </c>
      <c r="D1668" s="4" t="s">
        <v>2124</v>
      </c>
      <c r="E1668" s="17">
        <v>-27.3</v>
      </c>
      <c r="F1668" s="17">
        <v>-4.87</v>
      </c>
      <c r="G1668" s="4"/>
      <c r="H1668" s="18">
        <v>7.0255559999999999</v>
      </c>
      <c r="I1668" s="18">
        <v>-73.167221999999995</v>
      </c>
      <c r="J1668" s="18">
        <v>758</v>
      </c>
      <c r="K1668" s="20">
        <f t="shared" si="330"/>
        <v>44624</v>
      </c>
      <c r="L1668" s="20">
        <v>44653</v>
      </c>
      <c r="M1668" s="23">
        <f t="shared" si="328"/>
        <v>44638</v>
      </c>
      <c r="N1668" s="18">
        <f t="shared" si="331"/>
        <v>2022</v>
      </c>
      <c r="O1668" s="18">
        <f t="shared" si="332"/>
        <v>3</v>
      </c>
      <c r="P1668" s="29">
        <f t="shared" si="333"/>
        <v>29</v>
      </c>
      <c r="Q1668" s="4">
        <v>124.6</v>
      </c>
      <c r="R1668" s="9"/>
      <c r="S1668" s="4"/>
      <c r="T1668" s="10"/>
      <c r="U1668" s="10"/>
      <c r="V1668" s="10"/>
      <c r="W1668" s="10"/>
      <c r="X1668" s="10"/>
    </row>
    <row r="1669" spans="1:24" s="51" customFormat="1" ht="13.8" x14ac:dyDescent="0.25">
      <c r="A1669" s="4" t="str">
        <f t="shared" si="327"/>
        <v>Giron_20224</v>
      </c>
      <c r="B1669" s="32" t="s">
        <v>1998</v>
      </c>
      <c r="C1669" s="4" t="str">
        <f t="shared" si="329"/>
        <v>GIRON_01_20224</v>
      </c>
      <c r="D1669" s="4" t="s">
        <v>2124</v>
      </c>
      <c r="E1669" s="17">
        <v>-75.5</v>
      </c>
      <c r="F1669" s="17">
        <v>-10.82</v>
      </c>
      <c r="G1669" s="4"/>
      <c r="H1669" s="18">
        <v>7.0255559999999999</v>
      </c>
      <c r="I1669" s="18">
        <v>-73.167221999999995</v>
      </c>
      <c r="J1669" s="18">
        <v>758</v>
      </c>
      <c r="K1669" s="20">
        <f t="shared" si="330"/>
        <v>44654</v>
      </c>
      <c r="L1669" s="20">
        <f>K1669+27</f>
        <v>44681</v>
      </c>
      <c r="M1669" s="23">
        <f t="shared" si="328"/>
        <v>44668</v>
      </c>
      <c r="N1669" s="18">
        <f t="shared" si="331"/>
        <v>2022</v>
      </c>
      <c r="O1669" s="18">
        <f t="shared" si="332"/>
        <v>4</v>
      </c>
      <c r="P1669" s="29">
        <f t="shared" si="333"/>
        <v>27</v>
      </c>
      <c r="Q1669" s="4">
        <v>137.69999999999999</v>
      </c>
      <c r="R1669" s="9"/>
      <c r="S1669" s="4"/>
      <c r="T1669" s="13"/>
      <c r="U1669" s="13"/>
      <c r="V1669" s="13"/>
      <c r="W1669" s="13"/>
      <c r="X1669" s="13"/>
    </row>
    <row r="1670" spans="1:24" s="51" customFormat="1" ht="13.8" x14ac:dyDescent="0.25">
      <c r="A1670" s="4" t="str">
        <f t="shared" si="327"/>
        <v>Giron_20226</v>
      </c>
      <c r="B1670" s="32" t="s">
        <v>2130</v>
      </c>
      <c r="C1670" s="4" t="str">
        <f t="shared" si="329"/>
        <v>GIRON_01_20226</v>
      </c>
      <c r="D1670" s="4" t="s">
        <v>2124</v>
      </c>
      <c r="E1670" s="17">
        <v>-50.1</v>
      </c>
      <c r="F1670" s="17">
        <v>-5.9</v>
      </c>
      <c r="G1670" s="4"/>
      <c r="H1670" s="18">
        <v>7.0255559999999999</v>
      </c>
      <c r="I1670" s="18">
        <v>-73.167221999999995</v>
      </c>
      <c r="J1670" s="18">
        <v>758</v>
      </c>
      <c r="K1670" s="20">
        <v>44714</v>
      </c>
      <c r="L1670" s="20">
        <f>K1670+29</f>
        <v>44743</v>
      </c>
      <c r="M1670" s="23">
        <f t="shared" si="328"/>
        <v>44728</v>
      </c>
      <c r="N1670" s="18">
        <f t="shared" si="331"/>
        <v>2022</v>
      </c>
      <c r="O1670" s="18">
        <f t="shared" si="332"/>
        <v>6</v>
      </c>
      <c r="P1670" s="29">
        <f t="shared" si="333"/>
        <v>29</v>
      </c>
      <c r="Q1670" s="4">
        <v>25.2</v>
      </c>
      <c r="R1670" s="9"/>
      <c r="S1670" s="4" t="s">
        <v>844</v>
      </c>
      <c r="T1670" s="13"/>
      <c r="U1670" s="13"/>
      <c r="V1670" s="13"/>
      <c r="W1670" s="13"/>
      <c r="X1670" s="13"/>
    </row>
    <row r="1671" spans="1:24" s="51" customFormat="1" ht="13.8" x14ac:dyDescent="0.25">
      <c r="A1671" s="4" t="str">
        <f t="shared" si="327"/>
        <v>Giron_20227</v>
      </c>
      <c r="B1671" s="32" t="s">
        <v>2131</v>
      </c>
      <c r="C1671" s="4" t="str">
        <f t="shared" si="329"/>
        <v>GIRON_01_20227</v>
      </c>
      <c r="D1671" s="4" t="s">
        <v>2124</v>
      </c>
      <c r="E1671" s="17">
        <v>-90.7</v>
      </c>
      <c r="F1671" s="17">
        <v>-12.03</v>
      </c>
      <c r="G1671" s="4"/>
      <c r="H1671" s="18">
        <v>7.0255559999999999</v>
      </c>
      <c r="I1671" s="18">
        <v>-73.167221999999995</v>
      </c>
      <c r="J1671" s="18">
        <v>758</v>
      </c>
      <c r="K1671" s="20">
        <f t="shared" si="330"/>
        <v>44744</v>
      </c>
      <c r="L1671" s="20">
        <f>K1671+30</f>
        <v>44774</v>
      </c>
      <c r="M1671" s="23">
        <f t="shared" si="328"/>
        <v>44758</v>
      </c>
      <c r="N1671" s="18">
        <f t="shared" si="331"/>
        <v>2022</v>
      </c>
      <c r="O1671" s="18">
        <f t="shared" si="332"/>
        <v>7</v>
      </c>
      <c r="P1671" s="29">
        <f t="shared" si="333"/>
        <v>30</v>
      </c>
      <c r="Q1671" s="25" t="s">
        <v>37</v>
      </c>
      <c r="R1671" s="9"/>
      <c r="S1671" s="4" t="s">
        <v>844</v>
      </c>
      <c r="T1671" s="13"/>
      <c r="U1671" s="13"/>
      <c r="V1671" s="13"/>
      <c r="W1671" s="13"/>
      <c r="X1671" s="13"/>
    </row>
    <row r="1672" spans="1:24" s="51" customFormat="1" ht="13.8" x14ac:dyDescent="0.25">
      <c r="A1672" s="4" t="str">
        <f t="shared" si="327"/>
        <v>Giron_20228</v>
      </c>
      <c r="B1672" s="32" t="s">
        <v>2132</v>
      </c>
      <c r="C1672" s="4" t="str">
        <f t="shared" si="329"/>
        <v>GIRON_01_20228</v>
      </c>
      <c r="D1672" s="4" t="s">
        <v>2124</v>
      </c>
      <c r="E1672" s="17">
        <v>-48.4</v>
      </c>
      <c r="F1672" s="17">
        <v>-7.4</v>
      </c>
      <c r="G1672" s="4"/>
      <c r="H1672" s="18">
        <v>7.0255559999999999</v>
      </c>
      <c r="I1672" s="18">
        <v>-73.167221999999995</v>
      </c>
      <c r="J1672" s="18">
        <v>758</v>
      </c>
      <c r="K1672" s="20">
        <f t="shared" si="330"/>
        <v>44775</v>
      </c>
      <c r="L1672" s="20">
        <f>K1672+30</f>
        <v>44805</v>
      </c>
      <c r="M1672" s="23">
        <f t="shared" si="328"/>
        <v>44789</v>
      </c>
      <c r="N1672" s="18">
        <f t="shared" si="331"/>
        <v>2022</v>
      </c>
      <c r="O1672" s="18">
        <f t="shared" si="332"/>
        <v>8</v>
      </c>
      <c r="P1672" s="29">
        <f t="shared" si="333"/>
        <v>30</v>
      </c>
      <c r="Q1672" s="4">
        <v>123.5</v>
      </c>
      <c r="R1672" s="9"/>
      <c r="S1672" s="4" t="s">
        <v>844</v>
      </c>
      <c r="T1672" s="13"/>
      <c r="U1672" s="13"/>
      <c r="V1672" s="13"/>
      <c r="W1672" s="13"/>
      <c r="X1672" s="13"/>
    </row>
    <row r="1673" spans="1:24" s="51" customFormat="1" ht="13.8" x14ac:dyDescent="0.25">
      <c r="A1673" s="4" t="str">
        <f t="shared" si="327"/>
        <v>Giron_20229</v>
      </c>
      <c r="B1673" s="32" t="s">
        <v>2133</v>
      </c>
      <c r="C1673" s="4" t="str">
        <f t="shared" si="329"/>
        <v>GIRON_01_20229</v>
      </c>
      <c r="D1673" s="4" t="s">
        <v>2124</v>
      </c>
      <c r="E1673" s="17">
        <v>-54.5</v>
      </c>
      <c r="F1673" s="17">
        <v>-8.02</v>
      </c>
      <c r="G1673" s="4"/>
      <c r="H1673" s="18">
        <v>7.0255559999999999</v>
      </c>
      <c r="I1673" s="18">
        <v>-73.167221999999995</v>
      </c>
      <c r="J1673" s="18">
        <v>758</v>
      </c>
      <c r="K1673" s="20">
        <f t="shared" si="330"/>
        <v>44806</v>
      </c>
      <c r="L1673" s="20">
        <f>K1673+29</f>
        <v>44835</v>
      </c>
      <c r="M1673" s="23">
        <f t="shared" si="328"/>
        <v>44820</v>
      </c>
      <c r="N1673" s="18">
        <f t="shared" si="331"/>
        <v>2022</v>
      </c>
      <c r="O1673" s="18">
        <f t="shared" si="332"/>
        <v>9</v>
      </c>
      <c r="P1673" s="29">
        <f t="shared" si="333"/>
        <v>29</v>
      </c>
      <c r="Q1673" s="4">
        <v>64.400000000000006</v>
      </c>
      <c r="R1673" s="9"/>
      <c r="S1673" s="4" t="s">
        <v>844</v>
      </c>
      <c r="T1673" s="13"/>
      <c r="U1673" s="13"/>
      <c r="V1673" s="13"/>
      <c r="W1673" s="13"/>
      <c r="X1673" s="13"/>
    </row>
    <row r="1674" spans="1:24" s="51" customFormat="1" ht="13.8" x14ac:dyDescent="0.25">
      <c r="A1674" s="4" t="str">
        <f t="shared" si="327"/>
        <v>Giron_202210</v>
      </c>
      <c r="B1674" s="32" t="s">
        <v>2134</v>
      </c>
      <c r="C1674" s="4" t="str">
        <f t="shared" si="329"/>
        <v>GIRON_01_202210</v>
      </c>
      <c r="D1674" s="4" t="s">
        <v>2124</v>
      </c>
      <c r="E1674" s="17">
        <v>-63.4</v>
      </c>
      <c r="F1674" s="17">
        <v>-9.2899999999999991</v>
      </c>
      <c r="G1674" s="4"/>
      <c r="H1674" s="18">
        <v>7.0255559999999999</v>
      </c>
      <c r="I1674" s="18">
        <v>-73.167221999999995</v>
      </c>
      <c r="J1674" s="18">
        <v>758</v>
      </c>
      <c r="K1674" s="20">
        <f t="shared" si="330"/>
        <v>44836</v>
      </c>
      <c r="L1674" s="20">
        <f>K1674+30</f>
        <v>44866</v>
      </c>
      <c r="M1674" s="23">
        <f t="shared" si="328"/>
        <v>44850</v>
      </c>
      <c r="N1674" s="18">
        <f t="shared" si="331"/>
        <v>2022</v>
      </c>
      <c r="O1674" s="18">
        <f t="shared" si="332"/>
        <v>10</v>
      </c>
      <c r="P1674" s="29">
        <f t="shared" si="333"/>
        <v>30</v>
      </c>
      <c r="Q1674" s="4">
        <v>148</v>
      </c>
      <c r="R1674" s="9"/>
      <c r="S1674" s="4" t="s">
        <v>844</v>
      </c>
      <c r="T1674" s="13"/>
      <c r="U1674" s="13"/>
      <c r="V1674" s="13"/>
      <c r="W1674" s="13"/>
      <c r="X1674" s="13"/>
    </row>
    <row r="1675" spans="1:24" s="51" customFormat="1" ht="13.8" x14ac:dyDescent="0.25">
      <c r="A1675" s="4"/>
      <c r="B1675" s="32"/>
      <c r="C1675" s="4"/>
      <c r="D1675" s="4"/>
      <c r="E1675" s="17"/>
      <c r="F1675" s="17"/>
      <c r="G1675" s="4"/>
      <c r="H1675" s="43"/>
      <c r="I1675" s="43"/>
      <c r="J1675" s="43"/>
      <c r="K1675" s="20">
        <f>L1669+1</f>
        <v>44682</v>
      </c>
      <c r="L1675" s="20">
        <f>K1675+30</f>
        <v>44712</v>
      </c>
      <c r="M1675" s="23">
        <f>K1675+14</f>
        <v>44696</v>
      </c>
      <c r="N1675" s="18">
        <f t="shared" si="331"/>
        <v>2022</v>
      </c>
      <c r="O1675" s="18">
        <f t="shared" si="332"/>
        <v>5</v>
      </c>
      <c r="P1675" s="29">
        <f t="shared" si="333"/>
        <v>30</v>
      </c>
      <c r="Q1675" s="4"/>
      <c r="R1675" s="9"/>
      <c r="S1675" s="4"/>
      <c r="T1675" s="13"/>
      <c r="U1675" s="13"/>
      <c r="V1675" s="13"/>
      <c r="W1675" s="13"/>
      <c r="X1675" s="13"/>
    </row>
    <row r="1676" spans="1:24" s="51" customFormat="1" ht="13.8" x14ac:dyDescent="0.25">
      <c r="A1676" s="4" t="str">
        <f t="shared" ref="A1676:A1702" si="334">D1676&amp;"_"&amp;YEAR(M1676)&amp;MONTH(M1676)</f>
        <v>Cachira_202110</v>
      </c>
      <c r="B1676" s="32" t="s">
        <v>2135</v>
      </c>
      <c r="C1676" s="4" t="str">
        <f>"CACHIRA_01_"&amp;YEAR(M1676)&amp;""&amp;MONTH(M1676)</f>
        <v>CACHIRA_01_202110</v>
      </c>
      <c r="D1676" s="4" t="s">
        <v>2136</v>
      </c>
      <c r="E1676" s="17">
        <v>-75</v>
      </c>
      <c r="F1676" s="17">
        <v>-10.210000000000001</v>
      </c>
      <c r="G1676" s="4"/>
      <c r="H1676" s="18">
        <v>7.7352780000000001</v>
      </c>
      <c r="I1676" s="18">
        <v>-73.051666999999995</v>
      </c>
      <c r="J1676" s="18">
        <v>1930</v>
      </c>
      <c r="K1676" s="20">
        <v>44470</v>
      </c>
      <c r="L1676" s="20">
        <v>44501</v>
      </c>
      <c r="M1676" s="23">
        <f>K1676+14</f>
        <v>44484</v>
      </c>
      <c r="N1676" s="18">
        <f t="shared" si="331"/>
        <v>2021</v>
      </c>
      <c r="O1676" s="18">
        <f t="shared" si="332"/>
        <v>10</v>
      </c>
      <c r="P1676" s="29">
        <f t="shared" si="333"/>
        <v>31</v>
      </c>
      <c r="Q1676" s="4">
        <v>70</v>
      </c>
      <c r="R1676" s="9"/>
      <c r="S1676" s="4"/>
      <c r="T1676" s="13"/>
      <c r="U1676" s="13"/>
      <c r="V1676" s="13"/>
      <c r="W1676" s="13"/>
      <c r="X1676" s="13"/>
    </row>
    <row r="1677" spans="1:24" s="51" customFormat="1" ht="13.8" x14ac:dyDescent="0.25">
      <c r="A1677" s="4" t="str">
        <f t="shared" si="334"/>
        <v>Cachira_202111</v>
      </c>
      <c r="B1677" s="32" t="s">
        <v>2137</v>
      </c>
      <c r="C1677" s="4" t="str">
        <f t="shared" ref="C1677:C1702" si="335">"CACHIRA_01_"&amp;YEAR(M1677)&amp;""&amp;MONTH(M1677)</f>
        <v>CACHIRA_01_202111</v>
      </c>
      <c r="D1677" s="4" t="s">
        <v>2136</v>
      </c>
      <c r="E1677" s="17">
        <v>-117.8</v>
      </c>
      <c r="F1677" s="17">
        <v>-15.89</v>
      </c>
      <c r="G1677" s="4"/>
      <c r="H1677" s="18">
        <v>7.7352780000000001</v>
      </c>
      <c r="I1677" s="18">
        <v>-73.051666999999995</v>
      </c>
      <c r="J1677" s="18">
        <v>1930</v>
      </c>
      <c r="K1677" s="20">
        <f t="shared" ref="K1677:K1694" si="336">L1676+1</f>
        <v>44502</v>
      </c>
      <c r="L1677" s="20">
        <v>44531</v>
      </c>
      <c r="M1677" s="23">
        <f t="shared" ref="M1677:M1695" si="337">K1677+14</f>
        <v>44516</v>
      </c>
      <c r="N1677" s="18">
        <f t="shared" si="331"/>
        <v>2021</v>
      </c>
      <c r="O1677" s="18">
        <f t="shared" si="332"/>
        <v>11</v>
      </c>
      <c r="P1677" s="29">
        <f t="shared" si="333"/>
        <v>29</v>
      </c>
      <c r="Q1677" s="4">
        <v>10.14</v>
      </c>
      <c r="R1677" s="9"/>
      <c r="S1677" s="4"/>
      <c r="T1677" s="13"/>
      <c r="U1677" s="13"/>
      <c r="V1677" s="13"/>
      <c r="W1677" s="13"/>
      <c r="X1677" s="13"/>
    </row>
    <row r="1678" spans="1:24" s="51" customFormat="1" ht="13.8" x14ac:dyDescent="0.25">
      <c r="A1678" s="4" t="str">
        <f t="shared" si="334"/>
        <v>Cachira_202112</v>
      </c>
      <c r="B1678" s="32" t="s">
        <v>2138</v>
      </c>
      <c r="C1678" s="4" t="str">
        <f t="shared" si="335"/>
        <v>CACHIRA_01_202112</v>
      </c>
      <c r="D1678" s="4" t="s">
        <v>2136</v>
      </c>
      <c r="E1678" s="17">
        <v>-12.4</v>
      </c>
      <c r="F1678" s="17">
        <v>-2.06</v>
      </c>
      <c r="G1678" s="4"/>
      <c r="H1678" s="18">
        <v>7.7352780000000001</v>
      </c>
      <c r="I1678" s="18">
        <v>-73.051666999999995</v>
      </c>
      <c r="J1678" s="18">
        <v>1930</v>
      </c>
      <c r="K1678" s="20">
        <f t="shared" si="336"/>
        <v>44532</v>
      </c>
      <c r="L1678" s="20">
        <v>44562</v>
      </c>
      <c r="M1678" s="23">
        <f t="shared" si="337"/>
        <v>44546</v>
      </c>
      <c r="N1678" s="18">
        <f t="shared" si="331"/>
        <v>2021</v>
      </c>
      <c r="O1678" s="18">
        <f t="shared" si="332"/>
        <v>12</v>
      </c>
      <c r="P1678" s="29">
        <f t="shared" si="333"/>
        <v>30</v>
      </c>
      <c r="Q1678" s="4">
        <v>4.0999999999999996</v>
      </c>
      <c r="R1678" s="9"/>
      <c r="S1678" s="4"/>
      <c r="T1678" s="13"/>
      <c r="U1678" s="13"/>
      <c r="V1678" s="13"/>
      <c r="W1678" s="13"/>
      <c r="X1678" s="13"/>
    </row>
    <row r="1679" spans="1:24" s="51" customFormat="1" ht="13.8" x14ac:dyDescent="0.25">
      <c r="A1679" s="4" t="str">
        <f t="shared" si="334"/>
        <v>Cachira_20221</v>
      </c>
      <c r="B1679" s="32" t="s">
        <v>2139</v>
      </c>
      <c r="C1679" s="4" t="str">
        <f t="shared" si="335"/>
        <v>CACHIRA_01_20221</v>
      </c>
      <c r="D1679" s="4" t="s">
        <v>2136</v>
      </c>
      <c r="E1679" s="17">
        <v>7.4</v>
      </c>
      <c r="F1679" s="17">
        <v>-0.41</v>
      </c>
      <c r="G1679" s="4"/>
      <c r="H1679" s="18">
        <v>7.7352780000000001</v>
      </c>
      <c r="I1679" s="18">
        <v>-73.051666999999995</v>
      </c>
      <c r="J1679" s="18">
        <v>1930</v>
      </c>
      <c r="K1679" s="20">
        <f t="shared" si="336"/>
        <v>44563</v>
      </c>
      <c r="L1679" s="20">
        <v>44593</v>
      </c>
      <c r="M1679" s="23">
        <f t="shared" si="337"/>
        <v>44577</v>
      </c>
      <c r="N1679" s="18">
        <f t="shared" si="331"/>
        <v>2022</v>
      </c>
      <c r="O1679" s="18">
        <f t="shared" si="332"/>
        <v>1</v>
      </c>
      <c r="P1679" s="29">
        <f t="shared" si="333"/>
        <v>30</v>
      </c>
      <c r="Q1679" s="4">
        <v>9</v>
      </c>
      <c r="R1679" s="9"/>
      <c r="S1679" s="4"/>
      <c r="T1679" s="13"/>
      <c r="U1679" s="13"/>
      <c r="V1679" s="13"/>
      <c r="W1679" s="13"/>
      <c r="X1679" s="13"/>
    </row>
    <row r="1680" spans="1:24" s="51" customFormat="1" ht="13.8" x14ac:dyDescent="0.25">
      <c r="A1680" s="4" t="str">
        <f t="shared" si="334"/>
        <v>Cachira_20222</v>
      </c>
      <c r="B1680" s="32" t="s">
        <v>2140</v>
      </c>
      <c r="C1680" s="4" t="str">
        <f t="shared" si="335"/>
        <v>CACHIRA_01_20222</v>
      </c>
      <c r="D1680" s="4" t="s">
        <v>2136</v>
      </c>
      <c r="E1680" s="17">
        <v>-19.5</v>
      </c>
      <c r="F1680" s="17">
        <v>-3.35</v>
      </c>
      <c r="G1680" s="4"/>
      <c r="H1680" s="18">
        <v>7.7352780000000001</v>
      </c>
      <c r="I1680" s="18">
        <v>-73.051666999999995</v>
      </c>
      <c r="J1680" s="18">
        <v>1930</v>
      </c>
      <c r="K1680" s="20">
        <f t="shared" si="336"/>
        <v>44594</v>
      </c>
      <c r="L1680" s="20">
        <v>44620</v>
      </c>
      <c r="M1680" s="23">
        <f t="shared" si="337"/>
        <v>44608</v>
      </c>
      <c r="N1680" s="18">
        <f t="shared" si="331"/>
        <v>2022</v>
      </c>
      <c r="O1680" s="18">
        <f t="shared" si="332"/>
        <v>2</v>
      </c>
      <c r="P1680" s="29">
        <f t="shared" si="333"/>
        <v>26</v>
      </c>
      <c r="Q1680" s="4">
        <v>34.799999999999997</v>
      </c>
      <c r="R1680" s="9"/>
      <c r="S1680" s="4"/>
      <c r="T1680" s="13"/>
      <c r="U1680" s="13"/>
      <c r="V1680" s="13"/>
      <c r="W1680" s="13"/>
      <c r="X1680" s="13"/>
    </row>
    <row r="1681" spans="1:24" s="51" customFormat="1" ht="13.8" x14ac:dyDescent="0.25">
      <c r="A1681" s="4" t="str">
        <f t="shared" si="334"/>
        <v>Cachira_20223</v>
      </c>
      <c r="B1681" s="32" t="s">
        <v>2141</v>
      </c>
      <c r="C1681" s="4" t="str">
        <f t="shared" si="335"/>
        <v>CACHIRA_01_20223</v>
      </c>
      <c r="D1681" s="4" t="s">
        <v>2136</v>
      </c>
      <c r="E1681" s="17">
        <v>-18.399999999999999</v>
      </c>
      <c r="F1681" s="17">
        <v>-3.5</v>
      </c>
      <c r="G1681" s="4"/>
      <c r="H1681" s="18">
        <v>7.7352780000000001</v>
      </c>
      <c r="I1681" s="18">
        <v>-73.051666999999995</v>
      </c>
      <c r="J1681" s="18">
        <v>1930</v>
      </c>
      <c r="K1681" s="20">
        <f t="shared" si="336"/>
        <v>44621</v>
      </c>
      <c r="L1681" s="20">
        <v>44651</v>
      </c>
      <c r="M1681" s="23">
        <f t="shared" si="337"/>
        <v>44635</v>
      </c>
      <c r="N1681" s="18">
        <f t="shared" si="331"/>
        <v>2022</v>
      </c>
      <c r="O1681" s="18">
        <f t="shared" si="332"/>
        <v>3</v>
      </c>
      <c r="P1681" s="29">
        <f t="shared" si="333"/>
        <v>30</v>
      </c>
      <c r="Q1681" s="4">
        <v>34</v>
      </c>
      <c r="R1681" s="9"/>
      <c r="S1681" s="4"/>
      <c r="T1681" s="13"/>
      <c r="U1681" s="13"/>
      <c r="V1681" s="13"/>
      <c r="W1681" s="13"/>
      <c r="X1681" s="13"/>
    </row>
    <row r="1682" spans="1:24" s="51" customFormat="1" ht="13.8" x14ac:dyDescent="0.25">
      <c r="A1682" s="4" t="str">
        <f t="shared" si="334"/>
        <v>Cachira_20224</v>
      </c>
      <c r="B1682" s="32" t="s">
        <v>1999</v>
      </c>
      <c r="C1682" s="4" t="str">
        <f t="shared" si="335"/>
        <v>CACHIRA_01_20224</v>
      </c>
      <c r="D1682" s="4" t="s">
        <v>2136</v>
      </c>
      <c r="E1682" s="32">
        <v>-134.6</v>
      </c>
      <c r="F1682" s="32">
        <v>-18.2</v>
      </c>
      <c r="G1682" s="4"/>
      <c r="H1682" s="18">
        <v>7.7352780000000001</v>
      </c>
      <c r="I1682" s="18">
        <v>-73.051666999999995</v>
      </c>
      <c r="J1682" s="18">
        <v>1930</v>
      </c>
      <c r="K1682" s="20">
        <f t="shared" si="336"/>
        <v>44652</v>
      </c>
      <c r="L1682" s="20">
        <f>K1682+29</f>
        <v>44681</v>
      </c>
      <c r="M1682" s="23">
        <f t="shared" si="337"/>
        <v>44666</v>
      </c>
      <c r="N1682" s="18">
        <f t="shared" si="331"/>
        <v>2022</v>
      </c>
      <c r="O1682" s="18">
        <f t="shared" si="332"/>
        <v>4</v>
      </c>
      <c r="P1682" s="29">
        <f t="shared" si="333"/>
        <v>29</v>
      </c>
      <c r="Q1682" s="4">
        <v>122</v>
      </c>
      <c r="R1682" s="9"/>
      <c r="S1682" s="4"/>
      <c r="T1682" s="13"/>
      <c r="U1682" s="13"/>
      <c r="V1682" s="13"/>
      <c r="W1682" s="13"/>
      <c r="X1682" s="13"/>
    </row>
    <row r="1683" spans="1:24" s="51" customFormat="1" ht="13.8" x14ac:dyDescent="0.25">
      <c r="A1683" s="4" t="str">
        <f t="shared" si="334"/>
        <v>Cachira_20225</v>
      </c>
      <c r="B1683" s="32" t="s">
        <v>2000</v>
      </c>
      <c r="C1683" s="4" t="str">
        <f t="shared" si="335"/>
        <v>CACHIRA_01_20225</v>
      </c>
      <c r="D1683" s="4" t="s">
        <v>2136</v>
      </c>
      <c r="E1683" s="32">
        <v>-127.7</v>
      </c>
      <c r="F1683" s="32">
        <v>-17.309999999999999</v>
      </c>
      <c r="G1683" s="4"/>
      <c r="H1683" s="18">
        <v>7.7352780000000001</v>
      </c>
      <c r="I1683" s="18">
        <v>-73.051666999999995</v>
      </c>
      <c r="J1683" s="18">
        <v>1930</v>
      </c>
      <c r="K1683" s="20">
        <f t="shared" si="336"/>
        <v>44682</v>
      </c>
      <c r="L1683" s="20">
        <f>K1683+30</f>
        <v>44712</v>
      </c>
      <c r="M1683" s="23">
        <f t="shared" si="337"/>
        <v>44696</v>
      </c>
      <c r="N1683" s="18">
        <f t="shared" si="331"/>
        <v>2022</v>
      </c>
      <c r="O1683" s="18">
        <f t="shared" si="332"/>
        <v>5</v>
      </c>
      <c r="P1683" s="29">
        <f t="shared" si="333"/>
        <v>30</v>
      </c>
      <c r="Q1683" s="4">
        <v>178</v>
      </c>
      <c r="R1683" s="9"/>
      <c r="S1683" s="4"/>
      <c r="T1683" s="13"/>
      <c r="U1683" s="13"/>
      <c r="V1683" s="13"/>
      <c r="W1683" s="13"/>
      <c r="X1683" s="13"/>
    </row>
    <row r="1684" spans="1:24" s="51" customFormat="1" ht="13.8" x14ac:dyDescent="0.25">
      <c r="A1684" s="4" t="str">
        <f t="shared" si="334"/>
        <v>Cachira_20226</v>
      </c>
      <c r="B1684" s="32" t="s">
        <v>2142</v>
      </c>
      <c r="C1684" s="4" t="str">
        <f t="shared" si="335"/>
        <v>CACHIRA_01_20226</v>
      </c>
      <c r="D1684" s="4" t="s">
        <v>2136</v>
      </c>
      <c r="E1684" s="17">
        <v>-90.4</v>
      </c>
      <c r="F1684" s="17">
        <v>-12.86</v>
      </c>
      <c r="G1684" s="4"/>
      <c r="H1684" s="18">
        <v>7.7352780000000001</v>
      </c>
      <c r="I1684" s="18">
        <v>-73.051666999999995</v>
      </c>
      <c r="J1684" s="18">
        <v>1930</v>
      </c>
      <c r="K1684" s="20">
        <f t="shared" si="336"/>
        <v>44713</v>
      </c>
      <c r="L1684" s="20">
        <f>K1684+29</f>
        <v>44742</v>
      </c>
      <c r="M1684" s="23">
        <f t="shared" si="337"/>
        <v>44727</v>
      </c>
      <c r="N1684" s="18">
        <f t="shared" si="331"/>
        <v>2022</v>
      </c>
      <c r="O1684" s="18">
        <f t="shared" si="332"/>
        <v>6</v>
      </c>
      <c r="P1684" s="29">
        <f t="shared" si="333"/>
        <v>29</v>
      </c>
      <c r="Q1684" s="4">
        <v>87</v>
      </c>
      <c r="R1684" s="9"/>
      <c r="S1684" s="4" t="s">
        <v>844</v>
      </c>
      <c r="T1684" s="13"/>
      <c r="U1684" s="13"/>
      <c r="V1684" s="13"/>
      <c r="W1684" s="13"/>
      <c r="X1684" s="13"/>
    </row>
    <row r="1685" spans="1:24" s="51" customFormat="1" ht="13.8" x14ac:dyDescent="0.25">
      <c r="A1685" s="4" t="str">
        <f t="shared" si="334"/>
        <v>Cachira_20227</v>
      </c>
      <c r="B1685" s="32" t="s">
        <v>2143</v>
      </c>
      <c r="C1685" s="4" t="str">
        <f t="shared" si="335"/>
        <v>CACHIRA_01_20227</v>
      </c>
      <c r="D1685" s="4" t="s">
        <v>2136</v>
      </c>
      <c r="E1685" s="17">
        <v>-71.2</v>
      </c>
      <c r="F1685" s="17">
        <v>-10.42</v>
      </c>
      <c r="G1685" s="4"/>
      <c r="H1685" s="18">
        <v>7.7352780000000001</v>
      </c>
      <c r="I1685" s="18">
        <v>-73.051666999999995</v>
      </c>
      <c r="J1685" s="18">
        <v>1930</v>
      </c>
      <c r="K1685" s="20">
        <f t="shared" si="336"/>
        <v>44743</v>
      </c>
      <c r="L1685" s="20">
        <f>K1685+30</f>
        <v>44773</v>
      </c>
      <c r="M1685" s="23">
        <f t="shared" si="337"/>
        <v>44757</v>
      </c>
      <c r="N1685" s="18">
        <f t="shared" si="331"/>
        <v>2022</v>
      </c>
      <c r="O1685" s="18">
        <f t="shared" si="332"/>
        <v>7</v>
      </c>
      <c r="P1685" s="29">
        <f t="shared" si="333"/>
        <v>30</v>
      </c>
      <c r="Q1685" s="4">
        <v>42.5</v>
      </c>
      <c r="R1685" s="9"/>
      <c r="S1685" s="4" t="s">
        <v>844</v>
      </c>
      <c r="T1685" s="13"/>
      <c r="U1685" s="13"/>
      <c r="V1685" s="13"/>
      <c r="W1685" s="13"/>
      <c r="X1685" s="13"/>
    </row>
    <row r="1686" spans="1:24" s="51" customFormat="1" ht="13.8" x14ac:dyDescent="0.25">
      <c r="A1686" s="4" t="str">
        <f t="shared" si="334"/>
        <v>Cachira_20228</v>
      </c>
      <c r="B1686" s="32" t="s">
        <v>2144</v>
      </c>
      <c r="C1686" s="4" t="str">
        <f t="shared" si="335"/>
        <v>CACHIRA_01_20228</v>
      </c>
      <c r="D1686" s="4" t="s">
        <v>2136</v>
      </c>
      <c r="E1686" s="17">
        <v>-50.6</v>
      </c>
      <c r="F1686" s="17">
        <v>-7.84</v>
      </c>
      <c r="G1686" s="4"/>
      <c r="H1686" s="18">
        <v>7.7352780000000001</v>
      </c>
      <c r="I1686" s="18">
        <v>-73.051666999999995</v>
      </c>
      <c r="J1686" s="18">
        <v>1930</v>
      </c>
      <c r="K1686" s="20">
        <f t="shared" si="336"/>
        <v>44774</v>
      </c>
      <c r="L1686" s="20">
        <f>K1686+30</f>
        <v>44804</v>
      </c>
      <c r="M1686" s="23">
        <f t="shared" si="337"/>
        <v>44788</v>
      </c>
      <c r="N1686" s="18">
        <f t="shared" si="331"/>
        <v>2022</v>
      </c>
      <c r="O1686" s="18">
        <f t="shared" si="332"/>
        <v>8</v>
      </c>
      <c r="P1686" s="29">
        <f t="shared" si="333"/>
        <v>30</v>
      </c>
      <c r="Q1686" s="4">
        <v>85</v>
      </c>
      <c r="R1686" s="9"/>
      <c r="S1686" s="4" t="s">
        <v>844</v>
      </c>
      <c r="T1686" s="13"/>
      <c r="U1686" s="13"/>
      <c r="V1686" s="13"/>
      <c r="W1686" s="13"/>
      <c r="X1686" s="13"/>
    </row>
    <row r="1687" spans="1:24" s="51" customFormat="1" ht="13.8" x14ac:dyDescent="0.25">
      <c r="A1687" s="4" t="str">
        <f t="shared" si="334"/>
        <v>Cachira_20229</v>
      </c>
      <c r="B1687" s="32" t="s">
        <v>2145</v>
      </c>
      <c r="C1687" s="4" t="str">
        <f t="shared" si="335"/>
        <v>CACHIRA_01_20229</v>
      </c>
      <c r="D1687" s="4" t="s">
        <v>2136</v>
      </c>
      <c r="E1687" s="17">
        <v>-50.2</v>
      </c>
      <c r="F1687" s="17">
        <v>-7.78</v>
      </c>
      <c r="G1687" s="4"/>
      <c r="H1687" s="18">
        <v>7.7352780000000001</v>
      </c>
      <c r="I1687" s="18">
        <v>-73.051666999999995</v>
      </c>
      <c r="J1687" s="18">
        <v>1930</v>
      </c>
      <c r="K1687" s="20">
        <f t="shared" si="336"/>
        <v>44805</v>
      </c>
      <c r="L1687" s="20">
        <f>K1687+29</f>
        <v>44834</v>
      </c>
      <c r="M1687" s="23">
        <f t="shared" si="337"/>
        <v>44819</v>
      </c>
      <c r="N1687" s="18">
        <f t="shared" si="331"/>
        <v>2022</v>
      </c>
      <c r="O1687" s="18">
        <f t="shared" si="332"/>
        <v>9</v>
      </c>
      <c r="P1687" s="29">
        <f t="shared" si="333"/>
        <v>29</v>
      </c>
      <c r="Q1687" s="4">
        <v>235</v>
      </c>
      <c r="R1687" s="9"/>
      <c r="S1687" s="4" t="s">
        <v>844</v>
      </c>
      <c r="T1687" s="13"/>
      <c r="U1687" s="13"/>
      <c r="V1687" s="13"/>
      <c r="W1687" s="13"/>
      <c r="X1687" s="13"/>
    </row>
    <row r="1688" spans="1:24" s="51" customFormat="1" ht="13.8" x14ac:dyDescent="0.25">
      <c r="A1688" s="4" t="str">
        <f t="shared" si="334"/>
        <v>Cachira_202210</v>
      </c>
      <c r="B1688" s="32" t="s">
        <v>2146</v>
      </c>
      <c r="C1688" s="4" t="str">
        <f>"CACHIRA_01_"&amp;YEAR(M1688)&amp;""&amp;MONTH(M1688)</f>
        <v>CACHIRA_01_202210</v>
      </c>
      <c r="D1688" s="4" t="s">
        <v>2136</v>
      </c>
      <c r="E1688" s="17">
        <v>-58.5</v>
      </c>
      <c r="F1688" s="17">
        <v>-8.69</v>
      </c>
      <c r="G1688" s="4"/>
      <c r="H1688" s="18">
        <v>7.7352780000000001</v>
      </c>
      <c r="I1688" s="18">
        <v>-73.051666999999995</v>
      </c>
      <c r="J1688" s="18">
        <v>1930</v>
      </c>
      <c r="K1688" s="20">
        <f t="shared" si="336"/>
        <v>44835</v>
      </c>
      <c r="L1688" s="20">
        <f>K1688+30</f>
        <v>44865</v>
      </c>
      <c r="M1688" s="23">
        <f t="shared" si="337"/>
        <v>44849</v>
      </c>
      <c r="N1688" s="18">
        <f t="shared" si="331"/>
        <v>2022</v>
      </c>
      <c r="O1688" s="18">
        <f t="shared" si="332"/>
        <v>10</v>
      </c>
      <c r="P1688" s="29">
        <f t="shared" si="333"/>
        <v>30</v>
      </c>
      <c r="Q1688" s="4">
        <v>151.30000000000001</v>
      </c>
      <c r="R1688" s="9"/>
      <c r="S1688" s="4" t="s">
        <v>844</v>
      </c>
      <c r="T1688" s="13"/>
      <c r="U1688" s="13"/>
      <c r="V1688" s="13"/>
      <c r="W1688" s="13"/>
      <c r="X1688" s="13"/>
    </row>
    <row r="1689" spans="1:24" s="51" customFormat="1" ht="13.8" x14ac:dyDescent="0.25">
      <c r="A1689" s="4" t="str">
        <f t="shared" si="334"/>
        <v>Cachira_20237</v>
      </c>
      <c r="B1689" s="32" t="s">
        <v>2147</v>
      </c>
      <c r="C1689" s="4" t="str">
        <f t="shared" si="335"/>
        <v>CACHIRA_01_20237</v>
      </c>
      <c r="D1689" s="4" t="s">
        <v>2136</v>
      </c>
      <c r="E1689" s="17">
        <v>-42.2</v>
      </c>
      <c r="F1689" s="17">
        <v>-6.33</v>
      </c>
      <c r="G1689" s="4"/>
      <c r="H1689" s="18">
        <v>7.7352780000000001</v>
      </c>
      <c r="I1689" s="18">
        <v>-73.051666999999995</v>
      </c>
      <c r="J1689" s="18">
        <v>1930</v>
      </c>
      <c r="K1689" s="20">
        <v>45108</v>
      </c>
      <c r="L1689" s="20">
        <f>K1689+30</f>
        <v>45138</v>
      </c>
      <c r="M1689" s="23">
        <f t="shared" si="337"/>
        <v>45122</v>
      </c>
      <c r="N1689" s="18">
        <f t="shared" si="331"/>
        <v>2023</v>
      </c>
      <c r="O1689" s="18">
        <f t="shared" si="332"/>
        <v>7</v>
      </c>
      <c r="P1689" s="29">
        <f t="shared" si="333"/>
        <v>30</v>
      </c>
      <c r="Q1689" s="4">
        <v>28</v>
      </c>
      <c r="R1689" s="9"/>
      <c r="S1689" s="4"/>
      <c r="T1689" s="13"/>
      <c r="U1689" s="13"/>
      <c r="V1689" s="13"/>
      <c r="W1689" s="13"/>
      <c r="X1689" s="13"/>
    </row>
    <row r="1690" spans="1:24" s="51" customFormat="1" ht="13.8" x14ac:dyDescent="0.25">
      <c r="A1690" s="4" t="str">
        <f t="shared" si="334"/>
        <v>Cachira_20238</v>
      </c>
      <c r="B1690" s="32" t="s">
        <v>2148</v>
      </c>
      <c r="C1690" s="4" t="str">
        <f t="shared" si="335"/>
        <v>CACHIRA_01_20238</v>
      </c>
      <c r="D1690" s="4" t="s">
        <v>2136</v>
      </c>
      <c r="E1690" s="17">
        <v>-26.8</v>
      </c>
      <c r="F1690" s="17">
        <v>-4.88</v>
      </c>
      <c r="G1690" s="4"/>
      <c r="H1690" s="18">
        <v>7.7352780000000001</v>
      </c>
      <c r="I1690" s="18">
        <v>-73.051666999999995</v>
      </c>
      <c r="J1690" s="18">
        <v>1930</v>
      </c>
      <c r="K1690" s="20">
        <f t="shared" si="336"/>
        <v>45139</v>
      </c>
      <c r="L1690" s="20">
        <f>K1690+30</f>
        <v>45169</v>
      </c>
      <c r="M1690" s="23">
        <f t="shared" si="337"/>
        <v>45153</v>
      </c>
      <c r="N1690" s="18">
        <f t="shared" si="331"/>
        <v>2023</v>
      </c>
      <c r="O1690" s="18">
        <f t="shared" si="332"/>
        <v>8</v>
      </c>
      <c r="P1690" s="29">
        <f t="shared" si="333"/>
        <v>30</v>
      </c>
      <c r="Q1690" s="4">
        <v>70</v>
      </c>
      <c r="R1690" s="9"/>
      <c r="S1690" s="4"/>
      <c r="T1690" s="13"/>
      <c r="U1690" s="13"/>
      <c r="V1690" s="13"/>
      <c r="W1690" s="13"/>
      <c r="X1690" s="13"/>
    </row>
    <row r="1691" spans="1:24" s="51" customFormat="1" ht="13.8" x14ac:dyDescent="0.25">
      <c r="A1691" s="4" t="str">
        <f t="shared" si="334"/>
        <v>Cachira_20239</v>
      </c>
      <c r="B1691" s="32" t="s">
        <v>2149</v>
      </c>
      <c r="C1691" s="4" t="str">
        <f t="shared" si="335"/>
        <v>CACHIRA_01_20239</v>
      </c>
      <c r="D1691" s="4" t="s">
        <v>2136</v>
      </c>
      <c r="E1691" s="17">
        <v>-30.7</v>
      </c>
      <c r="F1691" s="17">
        <v>-5.44</v>
      </c>
      <c r="G1691" s="4"/>
      <c r="H1691" s="18">
        <v>7.7352780000000001</v>
      </c>
      <c r="I1691" s="18">
        <v>-73.051666999999995</v>
      </c>
      <c r="J1691" s="18">
        <v>1930</v>
      </c>
      <c r="K1691" s="20">
        <f t="shared" si="336"/>
        <v>45170</v>
      </c>
      <c r="L1691" s="20">
        <f>K1691+29</f>
        <v>45199</v>
      </c>
      <c r="M1691" s="23">
        <f t="shared" si="337"/>
        <v>45184</v>
      </c>
      <c r="N1691" s="18">
        <f t="shared" si="331"/>
        <v>2023</v>
      </c>
      <c r="O1691" s="18">
        <f t="shared" si="332"/>
        <v>9</v>
      </c>
      <c r="P1691" s="29">
        <f t="shared" si="333"/>
        <v>29</v>
      </c>
      <c r="Q1691" s="4">
        <v>48</v>
      </c>
      <c r="R1691" s="9"/>
      <c r="S1691" s="4"/>
      <c r="T1691" s="13"/>
      <c r="U1691" s="13"/>
      <c r="V1691" s="13"/>
      <c r="W1691" s="13"/>
      <c r="X1691" s="13"/>
    </row>
    <row r="1692" spans="1:24" s="51" customFormat="1" ht="13.8" x14ac:dyDescent="0.25">
      <c r="A1692" s="4" t="str">
        <f t="shared" si="334"/>
        <v>Cachira_202310</v>
      </c>
      <c r="B1692" s="32" t="s">
        <v>2150</v>
      </c>
      <c r="C1692" s="4" t="str">
        <f t="shared" si="335"/>
        <v>CACHIRA_01_202310</v>
      </c>
      <c r="D1692" s="4" t="s">
        <v>2136</v>
      </c>
      <c r="E1692" s="17">
        <v>-79.8</v>
      </c>
      <c r="F1692" s="17">
        <v>-11.74</v>
      </c>
      <c r="G1692" s="4"/>
      <c r="H1692" s="18">
        <v>7.7352780000000001</v>
      </c>
      <c r="I1692" s="18">
        <v>-73.051666999999995</v>
      </c>
      <c r="J1692" s="18">
        <v>1930</v>
      </c>
      <c r="K1692" s="20">
        <f t="shared" si="336"/>
        <v>45200</v>
      </c>
      <c r="L1692" s="20">
        <f>K1692+30</f>
        <v>45230</v>
      </c>
      <c r="M1692" s="23">
        <f t="shared" si="337"/>
        <v>45214</v>
      </c>
      <c r="N1692" s="18">
        <f t="shared" si="331"/>
        <v>2023</v>
      </c>
      <c r="O1692" s="18">
        <f t="shared" si="332"/>
        <v>10</v>
      </c>
      <c r="P1692" s="29">
        <f t="shared" si="333"/>
        <v>30</v>
      </c>
      <c r="Q1692" s="4">
        <v>140</v>
      </c>
      <c r="R1692" s="9"/>
      <c r="S1692" s="4"/>
      <c r="T1692" s="13"/>
      <c r="U1692" s="13"/>
      <c r="V1692" s="13"/>
      <c r="W1692" s="13"/>
      <c r="X1692" s="13"/>
    </row>
    <row r="1693" spans="1:24" s="51" customFormat="1" ht="13.8" x14ac:dyDescent="0.25">
      <c r="A1693" s="4" t="str">
        <f t="shared" si="334"/>
        <v>Cachira_202311</v>
      </c>
      <c r="B1693" s="32" t="s">
        <v>2151</v>
      </c>
      <c r="C1693" s="4" t="str">
        <f t="shared" si="335"/>
        <v>CACHIRA_01_202311</v>
      </c>
      <c r="D1693" s="4" t="s">
        <v>2136</v>
      </c>
      <c r="E1693" s="17">
        <v>-28.4</v>
      </c>
      <c r="F1693" s="17">
        <v>-5.49</v>
      </c>
      <c r="G1693" s="4"/>
      <c r="H1693" s="18">
        <v>7.7352780000000001</v>
      </c>
      <c r="I1693" s="18">
        <v>-73.051666999999995</v>
      </c>
      <c r="J1693" s="18">
        <v>1930</v>
      </c>
      <c r="K1693" s="20">
        <f t="shared" si="336"/>
        <v>45231</v>
      </c>
      <c r="L1693" s="20">
        <f t="shared" ref="L1693" si="338">K1693+29</f>
        <v>45260</v>
      </c>
      <c r="M1693" s="23">
        <f t="shared" si="337"/>
        <v>45245</v>
      </c>
      <c r="N1693" s="18">
        <f t="shared" si="331"/>
        <v>2023</v>
      </c>
      <c r="O1693" s="18">
        <f t="shared" si="332"/>
        <v>11</v>
      </c>
      <c r="P1693" s="29">
        <f t="shared" si="333"/>
        <v>29</v>
      </c>
      <c r="Q1693" s="4">
        <v>54</v>
      </c>
      <c r="R1693" s="9"/>
      <c r="S1693" s="4"/>
      <c r="T1693" s="13"/>
      <c r="U1693" s="13"/>
      <c r="V1693" s="13"/>
      <c r="W1693" s="13"/>
      <c r="X1693" s="13"/>
    </row>
    <row r="1694" spans="1:24" s="51" customFormat="1" ht="13.8" x14ac:dyDescent="0.25">
      <c r="A1694" s="4" t="str">
        <f t="shared" si="334"/>
        <v>Cachira_202312</v>
      </c>
      <c r="B1694" s="32" t="s">
        <v>2152</v>
      </c>
      <c r="C1694" s="4" t="str">
        <f t="shared" si="335"/>
        <v>CACHIRA_01_202312</v>
      </c>
      <c r="D1694" s="4" t="s">
        <v>2136</v>
      </c>
      <c r="E1694" s="17">
        <v>-11.2</v>
      </c>
      <c r="F1694" s="17">
        <v>-3.24</v>
      </c>
      <c r="G1694" s="4"/>
      <c r="H1694" s="18">
        <v>7.7352780000000001</v>
      </c>
      <c r="I1694" s="18">
        <v>-73.051666999999995</v>
      </c>
      <c r="J1694" s="18">
        <v>1930</v>
      </c>
      <c r="K1694" s="20">
        <f t="shared" si="336"/>
        <v>45261</v>
      </c>
      <c r="L1694" s="20">
        <f>K1694+31</f>
        <v>45292</v>
      </c>
      <c r="M1694" s="23">
        <f t="shared" si="337"/>
        <v>45275</v>
      </c>
      <c r="N1694" s="18">
        <f t="shared" si="331"/>
        <v>2023</v>
      </c>
      <c r="O1694" s="18">
        <f t="shared" si="332"/>
        <v>12</v>
      </c>
      <c r="P1694" s="29">
        <f t="shared" si="333"/>
        <v>31</v>
      </c>
      <c r="Q1694" s="4">
        <v>19</v>
      </c>
      <c r="R1694" s="9"/>
      <c r="S1694" s="4"/>
      <c r="T1694" s="13"/>
      <c r="U1694" s="13"/>
      <c r="V1694" s="13"/>
      <c r="W1694" s="13"/>
      <c r="X1694" s="13"/>
    </row>
    <row r="1695" spans="1:24" s="51" customFormat="1" ht="13.8" x14ac:dyDescent="0.25">
      <c r="A1695" s="4" t="str">
        <f t="shared" si="334"/>
        <v>Cachira_20242</v>
      </c>
      <c r="B1695" s="32" t="s">
        <v>2153</v>
      </c>
      <c r="C1695" s="4" t="str">
        <f t="shared" si="335"/>
        <v>CACHIRA_01_20242</v>
      </c>
      <c r="D1695" s="4" t="s">
        <v>2136</v>
      </c>
      <c r="E1695" s="17">
        <v>-12.4</v>
      </c>
      <c r="F1695" s="17">
        <v>-3.31</v>
      </c>
      <c r="G1695" s="4"/>
      <c r="H1695" s="18">
        <v>7.7352780000000001</v>
      </c>
      <c r="I1695" s="18">
        <v>-73.051666999999995</v>
      </c>
      <c r="J1695" s="18">
        <v>1930</v>
      </c>
      <c r="K1695" s="20">
        <v>45323</v>
      </c>
      <c r="L1695" s="20">
        <f>K1695+28</f>
        <v>45351</v>
      </c>
      <c r="M1695" s="23">
        <f t="shared" si="337"/>
        <v>45337</v>
      </c>
      <c r="N1695" s="18">
        <f t="shared" si="331"/>
        <v>2024</v>
      </c>
      <c r="O1695" s="18">
        <f t="shared" si="332"/>
        <v>2</v>
      </c>
      <c r="P1695" s="29">
        <f t="shared" si="333"/>
        <v>28</v>
      </c>
      <c r="Q1695" s="4">
        <v>70</v>
      </c>
      <c r="R1695" s="9"/>
      <c r="S1695" s="4"/>
      <c r="T1695" s="13"/>
      <c r="U1695" s="13"/>
      <c r="V1695" s="13"/>
      <c r="W1695" s="13"/>
      <c r="X1695" s="13"/>
    </row>
    <row r="1696" spans="1:24" s="51" customFormat="1" ht="13.8" x14ac:dyDescent="0.25">
      <c r="A1696" s="4" t="str">
        <f t="shared" si="334"/>
        <v>Cachira_20249</v>
      </c>
      <c r="B1696" s="4" t="s">
        <v>2154</v>
      </c>
      <c r="C1696" s="4" t="str">
        <f t="shared" si="335"/>
        <v>CACHIRA_01_20249</v>
      </c>
      <c r="D1696" s="4" t="s">
        <v>2136</v>
      </c>
      <c r="E1696" s="17">
        <v>-72.3</v>
      </c>
      <c r="F1696" s="17">
        <v>-10.28</v>
      </c>
      <c r="G1696" s="4"/>
      <c r="H1696" s="18">
        <v>7.7352780000000001</v>
      </c>
      <c r="I1696" s="18">
        <v>-73.051666999999995</v>
      </c>
      <c r="J1696" s="18">
        <v>1930</v>
      </c>
      <c r="K1696" s="20">
        <v>45536</v>
      </c>
      <c r="L1696" s="20">
        <f t="shared" ref="L1696:L1702" si="339">K1696+29</f>
        <v>45565</v>
      </c>
      <c r="M1696" s="23">
        <f t="shared" ref="M1696:M1702" si="340">K1696+14</f>
        <v>45550</v>
      </c>
      <c r="N1696" s="18">
        <f t="shared" ref="N1696:N1702" si="341">YEAR(M1696)</f>
        <v>2024</v>
      </c>
      <c r="O1696" s="18">
        <f t="shared" ref="O1696:O1702" si="342">(MONTH(M1696))</f>
        <v>9</v>
      </c>
      <c r="P1696" s="29">
        <f t="shared" ref="P1696:P1702" si="343">L1696-K1696</f>
        <v>29</v>
      </c>
      <c r="Q1696" s="4"/>
      <c r="R1696" s="9"/>
      <c r="S1696" s="4"/>
      <c r="T1696" s="13"/>
      <c r="U1696" s="13"/>
      <c r="V1696" s="13"/>
      <c r="W1696" s="13"/>
      <c r="X1696" s="13"/>
    </row>
    <row r="1697" spans="1:24" s="51" customFormat="1" ht="13.8" x14ac:dyDescent="0.25">
      <c r="A1697" s="4" t="str">
        <f t="shared" si="334"/>
        <v>Cachira_202410</v>
      </c>
      <c r="B1697" s="4" t="s">
        <v>2155</v>
      </c>
      <c r="C1697" s="4" t="str">
        <f t="shared" si="335"/>
        <v>CACHIRA_01_202410</v>
      </c>
      <c r="D1697" s="4" t="s">
        <v>2136</v>
      </c>
      <c r="E1697" s="17">
        <v>-83</v>
      </c>
      <c r="F1697" s="17">
        <v>-11.56</v>
      </c>
      <c r="G1697" s="4"/>
      <c r="H1697" s="18">
        <v>7.7352780000000001</v>
      </c>
      <c r="I1697" s="18">
        <v>-73.051666999999995</v>
      </c>
      <c r="J1697" s="18">
        <v>1930</v>
      </c>
      <c r="K1697" s="20">
        <f t="shared" ref="K1697:K1702" si="344">L1696+1</f>
        <v>45566</v>
      </c>
      <c r="L1697" s="20">
        <f>K1697+30</f>
        <v>45596</v>
      </c>
      <c r="M1697" s="23">
        <f t="shared" si="340"/>
        <v>45580</v>
      </c>
      <c r="N1697" s="18">
        <f t="shared" si="341"/>
        <v>2024</v>
      </c>
      <c r="O1697" s="18">
        <f t="shared" si="342"/>
        <v>10</v>
      </c>
      <c r="P1697" s="29">
        <f t="shared" si="343"/>
        <v>30</v>
      </c>
      <c r="Q1697" s="4"/>
      <c r="R1697" s="9"/>
      <c r="S1697" s="4"/>
      <c r="T1697" s="13"/>
      <c r="U1697" s="13"/>
      <c r="V1697" s="13"/>
      <c r="W1697" s="13"/>
      <c r="X1697" s="13"/>
    </row>
    <row r="1698" spans="1:24" s="51" customFormat="1" ht="13.8" x14ac:dyDescent="0.25">
      <c r="A1698" s="4" t="str">
        <f t="shared" si="334"/>
        <v>Cachira_202411</v>
      </c>
      <c r="B1698" s="4" t="s">
        <v>2156</v>
      </c>
      <c r="C1698" s="4" t="str">
        <f t="shared" si="335"/>
        <v>CACHIRA_01_202411</v>
      </c>
      <c r="D1698" s="4" t="s">
        <v>2136</v>
      </c>
      <c r="E1698" s="17">
        <v>-70.2</v>
      </c>
      <c r="F1698" s="17">
        <v>-9.86</v>
      </c>
      <c r="G1698" s="4"/>
      <c r="H1698" s="18">
        <v>7.7352780000000001</v>
      </c>
      <c r="I1698" s="18">
        <v>-73.051666999999995</v>
      </c>
      <c r="J1698" s="18">
        <v>1930</v>
      </c>
      <c r="K1698" s="20">
        <f t="shared" si="344"/>
        <v>45597</v>
      </c>
      <c r="L1698" s="20">
        <f t="shared" si="339"/>
        <v>45626</v>
      </c>
      <c r="M1698" s="23">
        <f t="shared" si="340"/>
        <v>45611</v>
      </c>
      <c r="N1698" s="18">
        <f t="shared" si="341"/>
        <v>2024</v>
      </c>
      <c r="O1698" s="18">
        <f t="shared" si="342"/>
        <v>11</v>
      </c>
      <c r="P1698" s="29">
        <f t="shared" si="343"/>
        <v>29</v>
      </c>
      <c r="Q1698" s="4"/>
      <c r="R1698" s="9"/>
      <c r="S1698" s="4"/>
      <c r="T1698" s="13"/>
      <c r="U1698" s="13"/>
      <c r="V1698" s="13"/>
      <c r="W1698" s="13"/>
      <c r="X1698" s="13"/>
    </row>
    <row r="1699" spans="1:24" s="51" customFormat="1" ht="13.8" x14ac:dyDescent="0.25">
      <c r="A1699" s="4" t="str">
        <f t="shared" si="334"/>
        <v>Cachira_202412</v>
      </c>
      <c r="B1699" s="4" t="s">
        <v>2157</v>
      </c>
      <c r="C1699" s="4" t="str">
        <f t="shared" si="335"/>
        <v>CACHIRA_01_202412</v>
      </c>
      <c r="D1699" s="4" t="s">
        <v>2136</v>
      </c>
      <c r="E1699" s="17">
        <v>5.4</v>
      </c>
      <c r="F1699" s="17">
        <v>-0.4</v>
      </c>
      <c r="G1699" s="4"/>
      <c r="H1699" s="18">
        <v>7.7352780000000001</v>
      </c>
      <c r="I1699" s="18">
        <v>-73.051666999999995</v>
      </c>
      <c r="J1699" s="18">
        <v>1930</v>
      </c>
      <c r="K1699" s="20">
        <f t="shared" si="344"/>
        <v>45627</v>
      </c>
      <c r="L1699" s="20">
        <f>K1699+30</f>
        <v>45657</v>
      </c>
      <c r="M1699" s="23">
        <f t="shared" si="340"/>
        <v>45641</v>
      </c>
      <c r="N1699" s="18">
        <f t="shared" si="341"/>
        <v>2024</v>
      </c>
      <c r="O1699" s="18">
        <f t="shared" si="342"/>
        <v>12</v>
      </c>
      <c r="P1699" s="29">
        <f t="shared" si="343"/>
        <v>30</v>
      </c>
      <c r="Q1699" s="4"/>
      <c r="R1699" s="9"/>
      <c r="S1699" s="4"/>
      <c r="T1699" s="13"/>
      <c r="U1699" s="13"/>
      <c r="V1699" s="13"/>
      <c r="W1699" s="13"/>
      <c r="X1699" s="13"/>
    </row>
    <row r="1700" spans="1:24" s="51" customFormat="1" ht="13.8" x14ac:dyDescent="0.25">
      <c r="A1700" s="4" t="str">
        <f t="shared" si="334"/>
        <v>Cachira_20251</v>
      </c>
      <c r="B1700" s="4" t="s">
        <v>2158</v>
      </c>
      <c r="C1700" s="4" t="str">
        <f t="shared" si="335"/>
        <v>CACHIRA_01_20251</v>
      </c>
      <c r="D1700" s="4" t="s">
        <v>2136</v>
      </c>
      <c r="E1700" s="17">
        <v>2</v>
      </c>
      <c r="F1700" s="17">
        <v>-1.61</v>
      </c>
      <c r="G1700" s="4"/>
      <c r="H1700" s="18">
        <v>7.7352780000000001</v>
      </c>
      <c r="I1700" s="18">
        <v>-73.051666999999995</v>
      </c>
      <c r="J1700" s="18">
        <v>1930</v>
      </c>
      <c r="K1700" s="20">
        <f t="shared" si="344"/>
        <v>45658</v>
      </c>
      <c r="L1700" s="20">
        <f>K1700+30</f>
        <v>45688</v>
      </c>
      <c r="M1700" s="23">
        <f t="shared" si="340"/>
        <v>45672</v>
      </c>
      <c r="N1700" s="18">
        <f t="shared" si="341"/>
        <v>2025</v>
      </c>
      <c r="O1700" s="18">
        <f t="shared" si="342"/>
        <v>1</v>
      </c>
      <c r="P1700" s="29">
        <f t="shared" si="343"/>
        <v>30</v>
      </c>
      <c r="Q1700" s="4"/>
      <c r="R1700" s="9"/>
      <c r="S1700" s="4"/>
      <c r="T1700" s="13"/>
      <c r="U1700" s="13"/>
      <c r="V1700" s="13"/>
      <c r="W1700" s="13"/>
      <c r="X1700" s="13"/>
    </row>
    <row r="1701" spans="1:24" s="51" customFormat="1" ht="13.8" x14ac:dyDescent="0.25">
      <c r="A1701" s="4" t="str">
        <f t="shared" si="334"/>
        <v>Cachira_20252</v>
      </c>
      <c r="B1701" s="4" t="s">
        <v>2159</v>
      </c>
      <c r="C1701" s="4" t="str">
        <f t="shared" si="335"/>
        <v>CACHIRA_01_20252</v>
      </c>
      <c r="D1701" s="4" t="s">
        <v>2136</v>
      </c>
      <c r="E1701" s="17">
        <v>-59.9</v>
      </c>
      <c r="F1701" s="17">
        <v>-7.84</v>
      </c>
      <c r="G1701" s="4"/>
      <c r="H1701" s="18">
        <v>7.7352780000000001</v>
      </c>
      <c r="I1701" s="18">
        <v>-73.051666999999995</v>
      </c>
      <c r="J1701" s="18">
        <v>1930</v>
      </c>
      <c r="K1701" s="20">
        <f t="shared" si="344"/>
        <v>45689</v>
      </c>
      <c r="L1701" s="20">
        <f t="shared" si="339"/>
        <v>45718</v>
      </c>
      <c r="M1701" s="23">
        <f t="shared" si="340"/>
        <v>45703</v>
      </c>
      <c r="N1701" s="18">
        <f t="shared" si="341"/>
        <v>2025</v>
      </c>
      <c r="O1701" s="18">
        <f t="shared" si="342"/>
        <v>2</v>
      </c>
      <c r="P1701" s="29">
        <f t="shared" si="343"/>
        <v>29</v>
      </c>
      <c r="Q1701" s="4"/>
      <c r="R1701" s="9"/>
      <c r="S1701" s="4"/>
      <c r="T1701" s="13"/>
      <c r="U1701" s="13"/>
      <c r="V1701" s="13"/>
      <c r="W1701" s="13"/>
      <c r="X1701" s="13"/>
    </row>
    <row r="1702" spans="1:24" s="51" customFormat="1" ht="13.8" x14ac:dyDescent="0.25">
      <c r="A1702" s="4" t="str">
        <f t="shared" si="334"/>
        <v>Cachira_20253</v>
      </c>
      <c r="B1702" s="4" t="s">
        <v>2160</v>
      </c>
      <c r="C1702" s="4" t="str">
        <f t="shared" si="335"/>
        <v>CACHIRA_01_20253</v>
      </c>
      <c r="D1702" s="4" t="s">
        <v>2136</v>
      </c>
      <c r="E1702" s="17">
        <v>-90</v>
      </c>
      <c r="F1702" s="17">
        <v>-11.94</v>
      </c>
      <c r="G1702" s="4"/>
      <c r="H1702" s="18">
        <v>7.7352780000000001</v>
      </c>
      <c r="I1702" s="18">
        <v>-73.051666999999995</v>
      </c>
      <c r="J1702" s="18">
        <v>1930</v>
      </c>
      <c r="K1702" s="20">
        <f t="shared" si="344"/>
        <v>45719</v>
      </c>
      <c r="L1702" s="20">
        <f t="shared" si="339"/>
        <v>45748</v>
      </c>
      <c r="M1702" s="23">
        <f t="shared" si="340"/>
        <v>45733</v>
      </c>
      <c r="N1702" s="18">
        <f t="shared" si="341"/>
        <v>2025</v>
      </c>
      <c r="O1702" s="18">
        <f t="shared" si="342"/>
        <v>3</v>
      </c>
      <c r="P1702" s="29">
        <f t="shared" si="343"/>
        <v>29</v>
      </c>
      <c r="Q1702" s="4"/>
      <c r="R1702" s="9"/>
      <c r="S1702" s="4"/>
      <c r="T1702" s="13"/>
      <c r="U1702" s="13"/>
      <c r="V1702" s="13"/>
      <c r="W1702" s="13"/>
      <c r="X1702" s="13"/>
    </row>
    <row r="1703" spans="1:24" s="51" customFormat="1" ht="13.8" x14ac:dyDescent="0.25">
      <c r="A1703" s="4"/>
      <c r="B1703" s="4"/>
      <c r="C1703" s="4"/>
      <c r="D1703" s="4"/>
      <c r="E1703" s="17"/>
      <c r="F1703" s="17"/>
      <c r="G1703" s="4"/>
      <c r="H1703" s="4"/>
      <c r="I1703" s="4"/>
      <c r="J1703" s="4"/>
      <c r="K1703" s="20"/>
      <c r="L1703" s="20"/>
      <c r="M1703" s="4"/>
      <c r="N1703" s="18"/>
      <c r="O1703" s="18"/>
      <c r="P1703" s="29"/>
      <c r="Q1703" s="4"/>
      <c r="R1703" s="9"/>
      <c r="S1703" s="4"/>
      <c r="T1703" s="13"/>
      <c r="U1703" s="13"/>
      <c r="V1703" s="13"/>
      <c r="W1703" s="13"/>
      <c r="X1703" s="13"/>
    </row>
    <row r="1704" spans="1:24" s="51" customFormat="1" x14ac:dyDescent="0.3">
      <c r="A1704" s="4" t="str">
        <f t="shared" ref="A1704:A1733" si="345">D1704&amp;"_"&amp;YEAR(M1704)&amp;MONTH(M1704)</f>
        <v>Canelos _20221</v>
      </c>
      <c r="B1704" s="4"/>
      <c r="C1704" s="4" t="str">
        <f>"CANEL_01_"&amp;YEAR(M1704)&amp;""&amp;MONTH(M1704)</f>
        <v>CANEL_01_20221</v>
      </c>
      <c r="D1704" s="4" t="s">
        <v>2161</v>
      </c>
      <c r="E1704" s="17">
        <v>5.99</v>
      </c>
      <c r="F1704" s="5">
        <v>-0.83</v>
      </c>
      <c r="G1704" s="4"/>
      <c r="H1704" s="18">
        <v>7.8666669999999996</v>
      </c>
      <c r="I1704" s="18">
        <v>-74.166667000000004</v>
      </c>
      <c r="J1704" s="18">
        <v>1042</v>
      </c>
      <c r="K1704" s="20">
        <v>44564</v>
      </c>
      <c r="L1704" s="20">
        <v>44594</v>
      </c>
      <c r="M1704" s="6">
        <f t="shared" ref="M1704:M1720" si="346">K1704+14</f>
        <v>44578</v>
      </c>
      <c r="N1704" s="18">
        <f t="shared" si="331"/>
        <v>2022</v>
      </c>
      <c r="O1704" s="18">
        <f t="shared" si="332"/>
        <v>1</v>
      </c>
      <c r="P1704" s="29">
        <f t="shared" si="333"/>
        <v>30</v>
      </c>
      <c r="Q1704" s="4"/>
      <c r="R1704" s="9"/>
      <c r="S1704" s="4"/>
      <c r="T1704" s="13"/>
      <c r="U1704" s="13"/>
      <c r="V1704" s="13"/>
      <c r="W1704" s="13"/>
      <c r="X1704" s="13"/>
    </row>
    <row r="1705" spans="1:24" s="51" customFormat="1" x14ac:dyDescent="0.3">
      <c r="A1705" s="4" t="str">
        <f t="shared" si="345"/>
        <v>Canelos _20222</v>
      </c>
      <c r="B1705" s="32" t="s">
        <v>2162</v>
      </c>
      <c r="C1705" s="4" t="str">
        <f>"CANEL_01_"&amp;YEAR(M1705)&amp;""&amp;MONTH(M1705)</f>
        <v>CANEL_01_20222</v>
      </c>
      <c r="D1705" s="4" t="s">
        <v>2161</v>
      </c>
      <c r="E1705" s="17">
        <v>7.5</v>
      </c>
      <c r="F1705" s="5">
        <v>-0.53</v>
      </c>
      <c r="G1705" s="4"/>
      <c r="H1705" s="18">
        <v>7.8666669999999996</v>
      </c>
      <c r="I1705" s="18">
        <v>-74.166667000000004</v>
      </c>
      <c r="J1705" s="18">
        <v>1042</v>
      </c>
      <c r="K1705" s="20">
        <f t="shared" ref="K1705:K1720" si="347">L1704+1</f>
        <v>44595</v>
      </c>
      <c r="L1705" s="20">
        <v>44623</v>
      </c>
      <c r="M1705" s="6">
        <f t="shared" si="346"/>
        <v>44609</v>
      </c>
      <c r="N1705" s="18">
        <f t="shared" si="331"/>
        <v>2022</v>
      </c>
      <c r="O1705" s="18">
        <f t="shared" si="332"/>
        <v>2</v>
      </c>
      <c r="P1705" s="29">
        <f t="shared" si="333"/>
        <v>28</v>
      </c>
      <c r="Q1705" s="4"/>
      <c r="R1705" s="9"/>
      <c r="S1705" s="4"/>
      <c r="T1705" s="13"/>
      <c r="U1705" s="13"/>
      <c r="V1705" s="13"/>
      <c r="W1705" s="13"/>
      <c r="X1705" s="13"/>
    </row>
    <row r="1706" spans="1:24" s="51" customFormat="1" x14ac:dyDescent="0.3">
      <c r="A1706" s="4" t="str">
        <f t="shared" si="345"/>
        <v>Canelos _20223</v>
      </c>
      <c r="B1706" s="32" t="s">
        <v>2163</v>
      </c>
      <c r="C1706" s="4" t="str">
        <f>"CANEL_01_"&amp;YEAR(M1706)&amp;""&amp;MONTH(M1706)</f>
        <v>CANEL_01_20223</v>
      </c>
      <c r="D1706" s="4" t="s">
        <v>2161</v>
      </c>
      <c r="E1706" s="32">
        <v>-12.8</v>
      </c>
      <c r="F1706" s="43">
        <v>-2.89</v>
      </c>
      <c r="G1706" s="4"/>
      <c r="H1706" s="18">
        <v>7.8666669999999996</v>
      </c>
      <c r="I1706" s="18">
        <v>-74.166667000000004</v>
      </c>
      <c r="J1706" s="18">
        <v>1042</v>
      </c>
      <c r="K1706" s="20">
        <f t="shared" si="347"/>
        <v>44624</v>
      </c>
      <c r="L1706" s="20">
        <f>K1706+27</f>
        <v>44651</v>
      </c>
      <c r="M1706" s="6">
        <f t="shared" si="346"/>
        <v>44638</v>
      </c>
      <c r="N1706" s="18">
        <f t="shared" si="331"/>
        <v>2022</v>
      </c>
      <c r="O1706" s="18">
        <f t="shared" si="332"/>
        <v>3</v>
      </c>
      <c r="P1706" s="29">
        <f t="shared" si="333"/>
        <v>27</v>
      </c>
      <c r="Q1706" s="4"/>
      <c r="R1706" s="9"/>
      <c r="S1706" s="4"/>
      <c r="T1706" s="13"/>
      <c r="U1706" s="13"/>
      <c r="V1706" s="13"/>
      <c r="W1706" s="13"/>
      <c r="X1706" s="13"/>
    </row>
    <row r="1707" spans="1:24" s="51" customFormat="1" x14ac:dyDescent="0.3">
      <c r="A1707" s="4" t="str">
        <f t="shared" si="345"/>
        <v>Canelos _20224</v>
      </c>
      <c r="B1707" s="32" t="s">
        <v>2164</v>
      </c>
      <c r="C1707" s="4" t="str">
        <f>"CANEL_01_"&amp;YEAR(M1707)&amp;""&amp;MONTH(M1707)</f>
        <v>CANEL_01_20224</v>
      </c>
      <c r="D1707" s="4" t="s">
        <v>2161</v>
      </c>
      <c r="E1707" s="32">
        <v>-35.299999999999997</v>
      </c>
      <c r="F1707" s="43">
        <v>-4.4400000000000004</v>
      </c>
      <c r="G1707" s="4"/>
      <c r="H1707" s="18">
        <v>7.8666669999999996</v>
      </c>
      <c r="I1707" s="18">
        <v>-74.166667000000004</v>
      </c>
      <c r="J1707" s="18">
        <v>1042</v>
      </c>
      <c r="K1707" s="20">
        <f t="shared" si="347"/>
        <v>44652</v>
      </c>
      <c r="L1707" s="20">
        <f>K1707+29</f>
        <v>44681</v>
      </c>
      <c r="M1707" s="6">
        <f t="shared" si="346"/>
        <v>44666</v>
      </c>
      <c r="N1707" s="18">
        <f t="shared" si="331"/>
        <v>2022</v>
      </c>
      <c r="O1707" s="18">
        <f t="shared" si="332"/>
        <v>4</v>
      </c>
      <c r="P1707" s="29">
        <f t="shared" si="333"/>
        <v>29</v>
      </c>
      <c r="Q1707" s="4"/>
      <c r="R1707" s="9"/>
      <c r="S1707" s="4"/>
      <c r="T1707" s="13"/>
      <c r="U1707" s="13"/>
      <c r="V1707" s="13"/>
      <c r="W1707" s="13"/>
      <c r="X1707" s="13"/>
    </row>
    <row r="1708" spans="1:24" s="51" customFormat="1" x14ac:dyDescent="0.3">
      <c r="A1708" s="4" t="str">
        <f t="shared" si="345"/>
        <v>Canelos _20225</v>
      </c>
      <c r="B1708" s="32" t="s">
        <v>2165</v>
      </c>
      <c r="C1708" s="4" t="str">
        <f>"CANEL_01_"&amp;YEAR(M1708)&amp;""&amp;MONTH(M1708)</f>
        <v>CANEL_01_20225</v>
      </c>
      <c r="D1708" s="4" t="s">
        <v>2161</v>
      </c>
      <c r="E1708" s="32">
        <v>-94</v>
      </c>
      <c r="F1708" s="12"/>
      <c r="G1708" s="4"/>
      <c r="H1708" s="18">
        <v>7.8666669999999996</v>
      </c>
      <c r="I1708" s="18">
        <v>-74.166667000000004</v>
      </c>
      <c r="J1708" s="18">
        <v>1042</v>
      </c>
      <c r="K1708" s="20">
        <f t="shared" si="347"/>
        <v>44682</v>
      </c>
      <c r="L1708" s="20">
        <f>K1708+30</f>
        <v>44712</v>
      </c>
      <c r="M1708" s="6">
        <f t="shared" si="346"/>
        <v>44696</v>
      </c>
      <c r="N1708" s="18">
        <f t="shared" si="331"/>
        <v>2022</v>
      </c>
      <c r="O1708" s="18">
        <f t="shared" si="332"/>
        <v>5</v>
      </c>
      <c r="P1708" s="29">
        <f t="shared" si="333"/>
        <v>30</v>
      </c>
      <c r="Q1708" s="4"/>
      <c r="R1708" s="9"/>
      <c r="S1708" s="4"/>
      <c r="T1708" s="13"/>
      <c r="U1708" s="13"/>
      <c r="V1708" s="13"/>
      <c r="W1708" s="13"/>
      <c r="X1708" s="13"/>
    </row>
    <row r="1709" spans="1:24" s="51" customFormat="1" x14ac:dyDescent="0.3">
      <c r="A1709" s="4" t="str">
        <f t="shared" si="345"/>
        <v>Canelos _20226</v>
      </c>
      <c r="B1709" s="32" t="s">
        <v>2166</v>
      </c>
      <c r="C1709" s="4" t="str">
        <f t="shared" ref="C1709:C1721" si="348">"CANEL_01_"&amp;YEAR(M1709)&amp;""&amp;MONTH(M1709)</f>
        <v>CANEL_01_20226</v>
      </c>
      <c r="D1709" s="4" t="s">
        <v>2161</v>
      </c>
      <c r="E1709" s="32">
        <v>-91.8</v>
      </c>
      <c r="F1709" s="12">
        <v>-12.67</v>
      </c>
      <c r="G1709" s="4"/>
      <c r="H1709" s="18">
        <v>7.8666669999999996</v>
      </c>
      <c r="I1709" s="18">
        <v>-74.166667000000004</v>
      </c>
      <c r="J1709" s="18">
        <v>1042</v>
      </c>
      <c r="K1709" s="20">
        <f t="shared" si="347"/>
        <v>44713</v>
      </c>
      <c r="L1709" s="20">
        <f>K1709+30</f>
        <v>44743</v>
      </c>
      <c r="M1709" s="6">
        <f t="shared" si="346"/>
        <v>44727</v>
      </c>
      <c r="N1709" s="18">
        <f t="shared" si="331"/>
        <v>2022</v>
      </c>
      <c r="O1709" s="18">
        <f t="shared" si="332"/>
        <v>6</v>
      </c>
      <c r="P1709" s="29">
        <f t="shared" si="333"/>
        <v>30</v>
      </c>
      <c r="Q1709" s="4"/>
      <c r="R1709" s="9"/>
      <c r="S1709" s="4" t="s">
        <v>844</v>
      </c>
      <c r="T1709" s="13"/>
      <c r="U1709" s="13"/>
      <c r="V1709" s="13"/>
      <c r="W1709" s="13"/>
      <c r="X1709" s="13"/>
    </row>
    <row r="1710" spans="1:24" s="51" customFormat="1" x14ac:dyDescent="0.3">
      <c r="A1710" s="4" t="str">
        <f t="shared" si="345"/>
        <v>Canelos _20227</v>
      </c>
      <c r="B1710" s="32" t="s">
        <v>2167</v>
      </c>
      <c r="C1710" s="4" t="str">
        <f t="shared" si="348"/>
        <v>CANEL_01_20227</v>
      </c>
      <c r="D1710" s="4" t="s">
        <v>2161</v>
      </c>
      <c r="E1710" s="32">
        <v>-63.5</v>
      </c>
      <c r="F1710" s="12">
        <v>-8.94</v>
      </c>
      <c r="G1710" s="4"/>
      <c r="H1710" s="18">
        <v>7.8666669999999996</v>
      </c>
      <c r="I1710" s="18">
        <v>-74.166667000000004</v>
      </c>
      <c r="J1710" s="18">
        <v>1042</v>
      </c>
      <c r="K1710" s="20">
        <f t="shared" si="347"/>
        <v>44744</v>
      </c>
      <c r="L1710" s="20">
        <f>K1710+30</f>
        <v>44774</v>
      </c>
      <c r="M1710" s="6">
        <f t="shared" si="346"/>
        <v>44758</v>
      </c>
      <c r="N1710" s="18">
        <f t="shared" si="331"/>
        <v>2022</v>
      </c>
      <c r="O1710" s="18">
        <f t="shared" si="332"/>
        <v>7</v>
      </c>
      <c r="P1710" s="29">
        <f t="shared" si="333"/>
        <v>30</v>
      </c>
      <c r="Q1710" s="4"/>
      <c r="R1710" s="9"/>
      <c r="S1710" s="4" t="s">
        <v>844</v>
      </c>
      <c r="T1710" s="13"/>
      <c r="U1710" s="13"/>
      <c r="V1710" s="13"/>
      <c r="W1710" s="13"/>
      <c r="X1710" s="13"/>
    </row>
    <row r="1711" spans="1:24" s="51" customFormat="1" x14ac:dyDescent="0.3">
      <c r="A1711" s="4" t="str">
        <f t="shared" si="345"/>
        <v>Canelos _20228</v>
      </c>
      <c r="B1711" s="32" t="s">
        <v>2168</v>
      </c>
      <c r="C1711" s="4" t="str">
        <f t="shared" si="348"/>
        <v>CANEL_01_20228</v>
      </c>
      <c r="D1711" s="4" t="s">
        <v>2161</v>
      </c>
      <c r="E1711" s="32">
        <v>-57.8</v>
      </c>
      <c r="F1711" s="12">
        <v>-8.6199999999999992</v>
      </c>
      <c r="G1711" s="4"/>
      <c r="H1711" s="18">
        <v>7.8666669999999996</v>
      </c>
      <c r="I1711" s="18">
        <v>-74.166667000000004</v>
      </c>
      <c r="J1711" s="18">
        <v>1042</v>
      </c>
      <c r="K1711" s="20">
        <f t="shared" si="347"/>
        <v>44775</v>
      </c>
      <c r="L1711" s="20">
        <f>K1711+30</f>
        <v>44805</v>
      </c>
      <c r="M1711" s="6">
        <f t="shared" si="346"/>
        <v>44789</v>
      </c>
      <c r="N1711" s="18">
        <f t="shared" si="331"/>
        <v>2022</v>
      </c>
      <c r="O1711" s="18">
        <f t="shared" si="332"/>
        <v>8</v>
      </c>
      <c r="P1711" s="29">
        <f t="shared" si="333"/>
        <v>30</v>
      </c>
      <c r="Q1711" s="4"/>
      <c r="R1711" s="9"/>
      <c r="S1711" s="4" t="s">
        <v>844</v>
      </c>
      <c r="T1711" s="13"/>
      <c r="U1711" s="13"/>
      <c r="V1711" s="13"/>
      <c r="W1711" s="13"/>
      <c r="X1711" s="13"/>
    </row>
    <row r="1712" spans="1:24" s="51" customFormat="1" x14ac:dyDescent="0.3">
      <c r="A1712" s="4" t="str">
        <f t="shared" si="345"/>
        <v>Canelos _20229</v>
      </c>
      <c r="B1712" s="32" t="s">
        <v>2169</v>
      </c>
      <c r="C1712" s="4" t="str">
        <f t="shared" si="348"/>
        <v>CANEL_01_20229</v>
      </c>
      <c r="D1712" s="4" t="s">
        <v>2161</v>
      </c>
      <c r="E1712" s="17">
        <v>-65.2</v>
      </c>
      <c r="F1712" s="12">
        <v>-9.44</v>
      </c>
      <c r="G1712" s="4"/>
      <c r="H1712" s="18">
        <v>7.8666669999999996</v>
      </c>
      <c r="I1712" s="18">
        <v>-74.166667000000004</v>
      </c>
      <c r="J1712" s="18">
        <v>1042</v>
      </c>
      <c r="K1712" s="20">
        <f t="shared" si="347"/>
        <v>44806</v>
      </c>
      <c r="L1712" s="20">
        <f>K1712+30</f>
        <v>44836</v>
      </c>
      <c r="M1712" s="6">
        <f t="shared" si="346"/>
        <v>44820</v>
      </c>
      <c r="N1712" s="18">
        <f t="shared" si="331"/>
        <v>2022</v>
      </c>
      <c r="O1712" s="18">
        <f t="shared" si="332"/>
        <v>9</v>
      </c>
      <c r="P1712" s="29">
        <f t="shared" si="333"/>
        <v>30</v>
      </c>
      <c r="Q1712" s="4"/>
      <c r="R1712" s="9"/>
      <c r="S1712" s="4" t="s">
        <v>844</v>
      </c>
      <c r="T1712" s="13"/>
      <c r="U1712" s="13"/>
      <c r="V1712" s="13"/>
      <c r="W1712" s="13"/>
      <c r="X1712" s="13"/>
    </row>
    <row r="1713" spans="1:24" s="51" customFormat="1" x14ac:dyDescent="0.3">
      <c r="A1713" s="4" t="str">
        <f t="shared" si="345"/>
        <v>Canelos _202210</v>
      </c>
      <c r="B1713" s="32" t="s">
        <v>2170</v>
      </c>
      <c r="C1713" s="4" t="str">
        <f t="shared" si="348"/>
        <v>CANEL_01_202210</v>
      </c>
      <c r="D1713" s="4" t="s">
        <v>2161</v>
      </c>
      <c r="E1713" s="17">
        <v>-65.3</v>
      </c>
      <c r="F1713" s="12">
        <v>-9.82</v>
      </c>
      <c r="G1713" s="4"/>
      <c r="H1713" s="18">
        <v>7.8666669999999996</v>
      </c>
      <c r="I1713" s="18">
        <v>-74.166667000000004</v>
      </c>
      <c r="J1713" s="18">
        <v>1042</v>
      </c>
      <c r="K1713" s="20">
        <f t="shared" si="347"/>
        <v>44837</v>
      </c>
      <c r="L1713" s="20">
        <f>K1713+28</f>
        <v>44865</v>
      </c>
      <c r="M1713" s="6">
        <f t="shared" si="346"/>
        <v>44851</v>
      </c>
      <c r="N1713" s="18">
        <f t="shared" si="331"/>
        <v>2022</v>
      </c>
      <c r="O1713" s="18">
        <f t="shared" si="332"/>
        <v>10</v>
      </c>
      <c r="P1713" s="29">
        <f t="shared" si="333"/>
        <v>28</v>
      </c>
      <c r="Q1713" s="4"/>
      <c r="R1713" s="9"/>
      <c r="S1713" s="4" t="s">
        <v>844</v>
      </c>
      <c r="T1713" s="13"/>
      <c r="U1713" s="13"/>
      <c r="V1713" s="13"/>
      <c r="W1713" s="13"/>
      <c r="X1713" s="13"/>
    </row>
    <row r="1714" spans="1:24" s="51" customFormat="1" x14ac:dyDescent="0.3">
      <c r="A1714" s="4" t="str">
        <f t="shared" si="345"/>
        <v>Canelos _202211</v>
      </c>
      <c r="B1714" s="32"/>
      <c r="C1714" s="4" t="str">
        <f t="shared" si="348"/>
        <v>CANEL_01_202211</v>
      </c>
      <c r="D1714" s="4" t="s">
        <v>2161</v>
      </c>
      <c r="E1714" s="17">
        <v>-80.05</v>
      </c>
      <c r="F1714" s="5">
        <v>-11.18</v>
      </c>
      <c r="G1714" s="4"/>
      <c r="H1714" s="18">
        <v>7.8666669999999996</v>
      </c>
      <c r="I1714" s="18">
        <v>-74.166667000000004</v>
      </c>
      <c r="J1714" s="18">
        <v>1042</v>
      </c>
      <c r="K1714" s="20">
        <f t="shared" si="347"/>
        <v>44866</v>
      </c>
      <c r="L1714" s="20">
        <f>K1714+29</f>
        <v>44895</v>
      </c>
      <c r="M1714" s="6">
        <f t="shared" si="346"/>
        <v>44880</v>
      </c>
      <c r="N1714" s="18">
        <f t="shared" si="331"/>
        <v>2022</v>
      </c>
      <c r="O1714" s="18">
        <f t="shared" si="332"/>
        <v>11</v>
      </c>
      <c r="P1714" s="29">
        <f t="shared" si="333"/>
        <v>29</v>
      </c>
      <c r="Q1714" s="4"/>
      <c r="R1714" s="9"/>
      <c r="S1714" s="4"/>
      <c r="T1714" s="13"/>
      <c r="U1714" s="13"/>
      <c r="V1714" s="13"/>
      <c r="W1714" s="13"/>
      <c r="X1714" s="13"/>
    </row>
    <row r="1715" spans="1:24" s="51" customFormat="1" x14ac:dyDescent="0.3">
      <c r="A1715" s="4" t="str">
        <f t="shared" si="345"/>
        <v>Canelos _202212</v>
      </c>
      <c r="B1715" s="32" t="s">
        <v>2171</v>
      </c>
      <c r="C1715" s="4" t="str">
        <f t="shared" si="348"/>
        <v>CANEL_01_202212</v>
      </c>
      <c r="D1715" s="4" t="s">
        <v>2161</v>
      </c>
      <c r="E1715" s="17">
        <v>-3</v>
      </c>
      <c r="F1715" s="5">
        <v>-2.0699999999999998</v>
      </c>
      <c r="G1715" s="4"/>
      <c r="H1715" s="18">
        <v>7.8666669999999996</v>
      </c>
      <c r="I1715" s="18">
        <v>-74.166667000000004</v>
      </c>
      <c r="J1715" s="18">
        <v>1042</v>
      </c>
      <c r="K1715" s="20">
        <f t="shared" si="347"/>
        <v>44896</v>
      </c>
      <c r="L1715" s="20">
        <f>K1715+30</f>
        <v>44926</v>
      </c>
      <c r="M1715" s="6">
        <f t="shared" si="346"/>
        <v>44910</v>
      </c>
      <c r="N1715" s="18">
        <f t="shared" si="331"/>
        <v>2022</v>
      </c>
      <c r="O1715" s="18">
        <f t="shared" si="332"/>
        <v>12</v>
      </c>
      <c r="P1715" s="29">
        <f t="shared" si="333"/>
        <v>30</v>
      </c>
      <c r="Q1715" s="4"/>
      <c r="R1715" s="9" t="s">
        <v>2172</v>
      </c>
      <c r="S1715" s="4"/>
      <c r="T1715" s="13"/>
      <c r="U1715" s="13"/>
      <c r="V1715" s="13"/>
      <c r="W1715" s="13"/>
      <c r="X1715" s="13"/>
    </row>
    <row r="1716" spans="1:24" s="51" customFormat="1" x14ac:dyDescent="0.3">
      <c r="A1716" s="4" t="str">
        <f t="shared" si="345"/>
        <v>Canelos _20231</v>
      </c>
      <c r="B1716" s="32" t="s">
        <v>2173</v>
      </c>
      <c r="C1716" s="4" t="str">
        <f t="shared" si="348"/>
        <v>CANEL_01_20231</v>
      </c>
      <c r="D1716" s="4" t="s">
        <v>2161</v>
      </c>
      <c r="E1716" s="17">
        <v>-23.6</v>
      </c>
      <c r="F1716" s="5">
        <v>-4.03</v>
      </c>
      <c r="G1716" s="4"/>
      <c r="H1716" s="18">
        <v>7.8666669999999996</v>
      </c>
      <c r="I1716" s="18">
        <v>-74.166667000000004</v>
      </c>
      <c r="J1716" s="18">
        <v>1042</v>
      </c>
      <c r="K1716" s="20">
        <f t="shared" si="347"/>
        <v>44927</v>
      </c>
      <c r="L1716" s="20">
        <f>K1716+30</f>
        <v>44957</v>
      </c>
      <c r="M1716" s="6">
        <f t="shared" si="346"/>
        <v>44941</v>
      </c>
      <c r="N1716" s="18">
        <f t="shared" si="331"/>
        <v>2023</v>
      </c>
      <c r="O1716" s="18">
        <f t="shared" si="332"/>
        <v>1</v>
      </c>
      <c r="P1716" s="29">
        <f t="shared" si="333"/>
        <v>30</v>
      </c>
      <c r="Q1716" s="4"/>
      <c r="R1716" s="9"/>
      <c r="S1716" s="4"/>
      <c r="T1716" s="13"/>
      <c r="U1716" s="13"/>
      <c r="V1716" s="13"/>
      <c r="W1716" s="13"/>
      <c r="X1716" s="13"/>
    </row>
    <row r="1717" spans="1:24" s="51" customFormat="1" x14ac:dyDescent="0.3">
      <c r="A1717" s="4" t="str">
        <f t="shared" si="345"/>
        <v>Canelos _20232</v>
      </c>
      <c r="B1717" s="32" t="s">
        <v>2174</v>
      </c>
      <c r="C1717" s="4" t="str">
        <f t="shared" si="348"/>
        <v>CANEL_01_20232</v>
      </c>
      <c r="D1717" s="4" t="s">
        <v>2161</v>
      </c>
      <c r="E1717" s="17">
        <v>-8.6999999999999993</v>
      </c>
      <c r="F1717" s="5">
        <v>-1.94</v>
      </c>
      <c r="G1717" s="4"/>
      <c r="H1717" s="18">
        <v>7.8666669999999996</v>
      </c>
      <c r="I1717" s="18">
        <v>-74.166667000000004</v>
      </c>
      <c r="J1717" s="18">
        <v>1042</v>
      </c>
      <c r="K1717" s="20">
        <f t="shared" si="347"/>
        <v>44958</v>
      </c>
      <c r="L1717" s="20">
        <f>K1717+27</f>
        <v>44985</v>
      </c>
      <c r="M1717" s="6">
        <f t="shared" si="346"/>
        <v>44972</v>
      </c>
      <c r="N1717" s="18">
        <f t="shared" ref="N1717:N1733" si="349">YEAR(M1717)</f>
        <v>2023</v>
      </c>
      <c r="O1717" s="18">
        <f t="shared" ref="O1717:O1733" si="350">(MONTH(M1717))</f>
        <v>2</v>
      </c>
      <c r="P1717" s="29">
        <f t="shared" ref="P1717:P1733" si="351">L1717-K1717</f>
        <v>27</v>
      </c>
      <c r="Q1717" s="4"/>
      <c r="R1717" s="9"/>
      <c r="S1717" s="4"/>
      <c r="T1717" s="13"/>
      <c r="U1717" s="13"/>
      <c r="V1717" s="13"/>
      <c r="W1717" s="13"/>
      <c r="X1717" s="13"/>
    </row>
    <row r="1718" spans="1:24" s="51" customFormat="1" x14ac:dyDescent="0.3">
      <c r="A1718" s="4" t="str">
        <f t="shared" si="345"/>
        <v>Canelos _20233</v>
      </c>
      <c r="B1718" s="32" t="s">
        <v>2175</v>
      </c>
      <c r="C1718" s="4" t="str">
        <f t="shared" si="348"/>
        <v>CANEL_01_20233</v>
      </c>
      <c r="D1718" s="4" t="s">
        <v>2161</v>
      </c>
      <c r="E1718" s="17">
        <v>-10.5</v>
      </c>
      <c r="F1718" s="5">
        <v>-2.5299999999999998</v>
      </c>
      <c r="G1718" s="4"/>
      <c r="H1718" s="18">
        <v>7.8666669999999996</v>
      </c>
      <c r="I1718" s="18">
        <v>-74.166667000000004</v>
      </c>
      <c r="J1718" s="18">
        <v>1042</v>
      </c>
      <c r="K1718" s="20">
        <f t="shared" si="347"/>
        <v>44986</v>
      </c>
      <c r="L1718" s="20">
        <f>K1718+30</f>
        <v>45016</v>
      </c>
      <c r="M1718" s="6">
        <f t="shared" si="346"/>
        <v>45000</v>
      </c>
      <c r="N1718" s="18">
        <f t="shared" si="349"/>
        <v>2023</v>
      </c>
      <c r="O1718" s="18">
        <f t="shared" si="350"/>
        <v>3</v>
      </c>
      <c r="P1718" s="29">
        <f t="shared" si="351"/>
        <v>30</v>
      </c>
      <c r="Q1718" s="4"/>
      <c r="R1718" s="9"/>
      <c r="S1718" s="4"/>
      <c r="T1718" s="13"/>
      <c r="U1718" s="13"/>
      <c r="V1718" s="13"/>
      <c r="W1718" s="13"/>
      <c r="X1718" s="13"/>
    </row>
    <row r="1719" spans="1:24" s="51" customFormat="1" x14ac:dyDescent="0.3">
      <c r="A1719" s="4" t="str">
        <f t="shared" si="345"/>
        <v>Canelos _20234</v>
      </c>
      <c r="B1719" s="32" t="s">
        <v>2176</v>
      </c>
      <c r="C1719" s="4" t="str">
        <f t="shared" si="348"/>
        <v>CANEL_01_20234</v>
      </c>
      <c r="D1719" s="4" t="s">
        <v>2161</v>
      </c>
      <c r="E1719" s="17">
        <v>-21.1</v>
      </c>
      <c r="F1719" s="5">
        <v>-3.9</v>
      </c>
      <c r="G1719" s="4"/>
      <c r="H1719" s="18">
        <v>7.8666669999999996</v>
      </c>
      <c r="I1719" s="18">
        <v>-74.166667000000004</v>
      </c>
      <c r="J1719" s="18">
        <v>1042</v>
      </c>
      <c r="K1719" s="20">
        <f t="shared" si="347"/>
        <v>45017</v>
      </c>
      <c r="L1719" s="20">
        <f>K1719+29</f>
        <v>45046</v>
      </c>
      <c r="M1719" s="6">
        <f t="shared" si="346"/>
        <v>45031</v>
      </c>
      <c r="N1719" s="18">
        <f t="shared" si="349"/>
        <v>2023</v>
      </c>
      <c r="O1719" s="18">
        <f t="shared" si="350"/>
        <v>4</v>
      </c>
      <c r="P1719" s="29">
        <f t="shared" si="351"/>
        <v>29</v>
      </c>
      <c r="Q1719" s="4">
        <v>23.711248366700367</v>
      </c>
      <c r="R1719" s="9"/>
      <c r="S1719" s="4"/>
      <c r="T1719" s="13"/>
      <c r="U1719" s="13"/>
      <c r="V1719" s="13"/>
      <c r="W1719" s="13"/>
      <c r="X1719" s="13"/>
    </row>
    <row r="1720" spans="1:24" s="51" customFormat="1" x14ac:dyDescent="0.3">
      <c r="A1720" s="4" t="str">
        <f t="shared" si="345"/>
        <v>Canelos _20235</v>
      </c>
      <c r="B1720" s="32" t="s">
        <v>2177</v>
      </c>
      <c r="C1720" s="4" t="str">
        <f t="shared" si="348"/>
        <v>CANEL_01_20235</v>
      </c>
      <c r="D1720" s="4" t="s">
        <v>2161</v>
      </c>
      <c r="E1720" s="17">
        <v>-88.4</v>
      </c>
      <c r="F1720" s="5">
        <v>-11.63</v>
      </c>
      <c r="G1720" s="4"/>
      <c r="H1720" s="18">
        <v>7.8666669999999996</v>
      </c>
      <c r="I1720" s="18">
        <v>-74.166667000000004</v>
      </c>
      <c r="J1720" s="18">
        <v>1042</v>
      </c>
      <c r="K1720" s="20">
        <f t="shared" si="347"/>
        <v>45047</v>
      </c>
      <c r="L1720" s="20">
        <f>K1720+30</f>
        <v>45077</v>
      </c>
      <c r="M1720" s="6">
        <f t="shared" si="346"/>
        <v>45061</v>
      </c>
      <c r="N1720" s="18">
        <f t="shared" si="349"/>
        <v>2023</v>
      </c>
      <c r="O1720" s="18">
        <f t="shared" si="350"/>
        <v>5</v>
      </c>
      <c r="P1720" s="29">
        <f t="shared" si="351"/>
        <v>30</v>
      </c>
      <c r="Q1720" s="4">
        <v>46.982364545097226</v>
      </c>
      <c r="R1720" s="9"/>
      <c r="S1720" s="4"/>
      <c r="T1720" s="13"/>
      <c r="U1720" s="13"/>
      <c r="V1720" s="13"/>
      <c r="W1720" s="13"/>
      <c r="X1720" s="13"/>
    </row>
    <row r="1721" spans="1:24" s="51" customFormat="1" x14ac:dyDescent="0.3">
      <c r="A1721" s="4" t="str">
        <f t="shared" si="345"/>
        <v>Canelos _20236</v>
      </c>
      <c r="B1721" s="32" t="s">
        <v>2178</v>
      </c>
      <c r="C1721" s="4" t="str">
        <f t="shared" si="348"/>
        <v>CANEL_01_20236</v>
      </c>
      <c r="D1721" s="4" t="s">
        <v>2161</v>
      </c>
      <c r="E1721" s="17">
        <v>-70.5</v>
      </c>
      <c r="F1721" s="5">
        <v>-9.51</v>
      </c>
      <c r="G1721" s="4"/>
      <c r="H1721" s="18">
        <v>7.8666669999999996</v>
      </c>
      <c r="I1721" s="18">
        <v>-74.166667000000004</v>
      </c>
      <c r="J1721" s="18">
        <v>1042</v>
      </c>
      <c r="K1721" s="20">
        <f>L1720+1</f>
        <v>45078</v>
      </c>
      <c r="L1721" s="20">
        <f>K1721+29</f>
        <v>45107</v>
      </c>
      <c r="M1721" s="6">
        <f>K1721+14</f>
        <v>45092</v>
      </c>
      <c r="N1721" s="18">
        <f t="shared" si="349"/>
        <v>2023</v>
      </c>
      <c r="O1721" s="18">
        <f t="shared" si="350"/>
        <v>6</v>
      </c>
      <c r="P1721" s="29">
        <f t="shared" si="351"/>
        <v>29</v>
      </c>
      <c r="Q1721" s="4">
        <v>55.889801689334988</v>
      </c>
      <c r="R1721" s="9"/>
      <c r="S1721" s="4"/>
      <c r="T1721" s="13"/>
      <c r="U1721" s="13"/>
      <c r="V1721" s="13"/>
      <c r="W1721" s="13"/>
      <c r="X1721" s="13"/>
    </row>
    <row r="1722" spans="1:24" s="51" customFormat="1" x14ac:dyDescent="0.3">
      <c r="A1722" s="4" t="str">
        <f t="shared" si="345"/>
        <v>Canelos _20237</v>
      </c>
      <c r="B1722" s="32" t="s">
        <v>2179</v>
      </c>
      <c r="C1722" s="4" t="str">
        <f>"CANEL_01_"&amp;YEAR(M1722)&amp;""&amp;MONTH(M1722)</f>
        <v>CANEL_01_20237</v>
      </c>
      <c r="D1722" s="4" t="s">
        <v>2161</v>
      </c>
      <c r="E1722" s="17">
        <v>-49.8</v>
      </c>
      <c r="F1722" s="5">
        <v>-7.23</v>
      </c>
      <c r="G1722" s="4"/>
      <c r="H1722" s="18">
        <v>7.8666669999999996</v>
      </c>
      <c r="I1722" s="18">
        <v>-74.166667000000004</v>
      </c>
      <c r="J1722" s="18">
        <v>1042</v>
      </c>
      <c r="K1722" s="20">
        <f>L1721+1</f>
        <v>45108</v>
      </c>
      <c r="L1722" s="20">
        <f>K1722+30</f>
        <v>45138</v>
      </c>
      <c r="M1722" s="6">
        <f>K1722+14</f>
        <v>45122</v>
      </c>
      <c r="N1722" s="18">
        <f t="shared" si="349"/>
        <v>2023</v>
      </c>
      <c r="O1722" s="18">
        <f t="shared" si="350"/>
        <v>7</v>
      </c>
      <c r="P1722" s="29">
        <f t="shared" si="351"/>
        <v>30</v>
      </c>
      <c r="Q1722" s="4">
        <v>10.688924573085316</v>
      </c>
      <c r="R1722" s="9"/>
      <c r="S1722" s="4"/>
      <c r="T1722" s="13"/>
      <c r="U1722" s="13"/>
      <c r="V1722" s="13"/>
      <c r="W1722" s="13"/>
      <c r="X1722" s="13"/>
    </row>
    <row r="1723" spans="1:24" s="51" customFormat="1" x14ac:dyDescent="0.3">
      <c r="A1723" s="4" t="str">
        <f t="shared" si="345"/>
        <v>Canelos _20238</v>
      </c>
      <c r="B1723" s="32" t="s">
        <v>2180</v>
      </c>
      <c r="C1723" s="4" t="str">
        <f>"CANEL_01_"&amp;YEAR(M1723)&amp;""&amp;MONTH(M1723)</f>
        <v>CANEL_01_20238</v>
      </c>
      <c r="D1723" s="4" t="s">
        <v>2161</v>
      </c>
      <c r="E1723" s="17">
        <v>-26.2</v>
      </c>
      <c r="F1723" s="5">
        <v>-4.7300000000000004</v>
      </c>
      <c r="G1723" s="4"/>
      <c r="H1723" s="18">
        <v>7.8666669999999996</v>
      </c>
      <c r="I1723" s="18">
        <v>-74.166667000000004</v>
      </c>
      <c r="J1723" s="18">
        <v>1042</v>
      </c>
      <c r="K1723" s="20">
        <f>L1722+1</f>
        <v>45139</v>
      </c>
      <c r="L1723" s="20">
        <f>K1723+30</f>
        <v>45169</v>
      </c>
      <c r="M1723" s="6">
        <f>K1723+14</f>
        <v>45153</v>
      </c>
      <c r="N1723" s="18">
        <f t="shared" si="349"/>
        <v>2023</v>
      </c>
      <c r="O1723" s="18">
        <f t="shared" si="350"/>
        <v>8</v>
      </c>
      <c r="P1723" s="29">
        <f t="shared" si="351"/>
        <v>30</v>
      </c>
      <c r="Q1723" s="4">
        <v>119.46445111095353</v>
      </c>
      <c r="R1723" s="9"/>
      <c r="S1723" s="4"/>
      <c r="T1723" s="13"/>
      <c r="U1723" s="13"/>
      <c r="V1723" s="13"/>
      <c r="W1723" s="13"/>
      <c r="X1723" s="13"/>
    </row>
    <row r="1724" spans="1:24" s="51" customFormat="1" x14ac:dyDescent="0.3">
      <c r="A1724" s="4" t="str">
        <f t="shared" si="345"/>
        <v>Canelos _20239</v>
      </c>
      <c r="B1724" s="32" t="s">
        <v>2181</v>
      </c>
      <c r="C1724" s="4" t="str">
        <f>"CANEL_01_"&amp;YEAR(M1724)&amp;""&amp;MONTH(M1724)</f>
        <v>CANEL_01_20239</v>
      </c>
      <c r="D1724" s="4" t="s">
        <v>2161</v>
      </c>
      <c r="E1724" s="17">
        <v>-20.100000000000001</v>
      </c>
      <c r="F1724" s="5">
        <v>-4.17</v>
      </c>
      <c r="G1724" s="4"/>
      <c r="H1724" s="18">
        <v>7.8666669999999996</v>
      </c>
      <c r="I1724" s="18">
        <v>-74.166667000000004</v>
      </c>
      <c r="J1724" s="18">
        <v>1042</v>
      </c>
      <c r="K1724" s="20">
        <f>L1723+1</f>
        <v>45170</v>
      </c>
      <c r="L1724" s="20">
        <f>K1724+29</f>
        <v>45199</v>
      </c>
      <c r="M1724" s="6">
        <f>K1724+14</f>
        <v>45184</v>
      </c>
      <c r="N1724" s="18">
        <f t="shared" si="349"/>
        <v>2023</v>
      </c>
      <c r="O1724" s="18">
        <f t="shared" si="350"/>
        <v>9</v>
      </c>
      <c r="P1724" s="29">
        <f t="shared" si="351"/>
        <v>29</v>
      </c>
      <c r="Q1724" s="4">
        <v>74.333436246815538</v>
      </c>
      <c r="R1724" s="9"/>
      <c r="S1724" s="4"/>
      <c r="T1724" s="13"/>
      <c r="U1724" s="13"/>
      <c r="V1724" s="13"/>
      <c r="W1724" s="13"/>
      <c r="X1724" s="13"/>
    </row>
    <row r="1725" spans="1:24" s="51" customFormat="1" x14ac:dyDescent="0.3">
      <c r="A1725" s="4" t="str">
        <f t="shared" si="345"/>
        <v>Canelos _202310</v>
      </c>
      <c r="B1725" s="32" t="s">
        <v>2182</v>
      </c>
      <c r="C1725" s="4" t="str">
        <f>"CANEL_01_"&amp;YEAR(M1725)&amp;""&amp;MONTH(M1725)</f>
        <v>CANEL_01_202310</v>
      </c>
      <c r="D1725" s="4" t="s">
        <v>2161</v>
      </c>
      <c r="E1725" s="17">
        <v>-68.7</v>
      </c>
      <c r="F1725" s="5">
        <v>-9.98</v>
      </c>
      <c r="G1725" s="4"/>
      <c r="H1725" s="18">
        <v>7.8666669999999996</v>
      </c>
      <c r="I1725" s="18">
        <v>-74.166667000000004</v>
      </c>
      <c r="J1725" s="18">
        <v>1042</v>
      </c>
      <c r="K1725" s="20">
        <f>L1724+1</f>
        <v>45200</v>
      </c>
      <c r="L1725" s="20">
        <f>K1725+30</f>
        <v>45230</v>
      </c>
      <c r="M1725" s="6">
        <f>K1725+14</f>
        <v>45214</v>
      </c>
      <c r="N1725" s="18">
        <f t="shared" si="349"/>
        <v>2023</v>
      </c>
      <c r="O1725" s="18">
        <f t="shared" si="350"/>
        <v>10</v>
      </c>
      <c r="P1725" s="29">
        <f t="shared" si="351"/>
        <v>30</v>
      </c>
      <c r="Q1725" s="4">
        <v>164.17629246242154</v>
      </c>
      <c r="R1725" s="9"/>
      <c r="S1725" s="4"/>
      <c r="T1725" s="13"/>
      <c r="U1725" s="13"/>
      <c r="V1725" s="13"/>
      <c r="W1725" s="13"/>
      <c r="X1725" s="13"/>
    </row>
    <row r="1726" spans="1:24" s="51" customFormat="1" x14ac:dyDescent="0.3">
      <c r="A1726" s="4" t="str">
        <f t="shared" si="345"/>
        <v>Canelos _202311</v>
      </c>
      <c r="B1726" s="32" t="s">
        <v>2183</v>
      </c>
      <c r="C1726" s="4" t="str">
        <f t="shared" ref="C1726:C1733" si="352">"CANEL_01_"&amp;YEAR(M1726)&amp;""&amp;MONTH(M1726)</f>
        <v>CANEL_01_202311</v>
      </c>
      <c r="D1726" s="4" t="s">
        <v>2161</v>
      </c>
      <c r="E1726" s="17">
        <v>-72.400000000000006</v>
      </c>
      <c r="F1726" s="5">
        <v>-10.31</v>
      </c>
      <c r="G1726" s="4"/>
      <c r="H1726" s="18">
        <v>7.8666669999999996</v>
      </c>
      <c r="I1726" s="18">
        <v>-74.166667000000004</v>
      </c>
      <c r="J1726" s="18">
        <v>1042</v>
      </c>
      <c r="K1726" s="20">
        <f t="shared" ref="K1726:K1733" si="353">L1725+1</f>
        <v>45231</v>
      </c>
      <c r="L1726" s="20">
        <f>K1726+29</f>
        <v>45260</v>
      </c>
      <c r="M1726" s="6">
        <f t="shared" ref="M1726:M1733" si="354">K1726+14</f>
        <v>45245</v>
      </c>
      <c r="N1726" s="18">
        <f t="shared" si="349"/>
        <v>2023</v>
      </c>
      <c r="O1726" s="18">
        <f t="shared" si="350"/>
        <v>11</v>
      </c>
      <c r="P1726" s="29">
        <f t="shared" si="351"/>
        <v>29</v>
      </c>
      <c r="Q1726" s="4">
        <v>118.41651732927851</v>
      </c>
      <c r="R1726" s="9"/>
      <c r="S1726" s="4"/>
      <c r="T1726" s="13"/>
      <c r="U1726" s="13"/>
      <c r="V1726" s="13"/>
      <c r="W1726" s="13"/>
      <c r="X1726" s="13"/>
    </row>
    <row r="1727" spans="1:24" s="51" customFormat="1" x14ac:dyDescent="0.3">
      <c r="A1727" s="4" t="str">
        <f t="shared" si="345"/>
        <v>Canelos _202312</v>
      </c>
      <c r="B1727" s="32" t="s">
        <v>2184</v>
      </c>
      <c r="C1727" s="4" t="str">
        <f t="shared" si="352"/>
        <v>CANEL_01_202312</v>
      </c>
      <c r="D1727" s="4" t="s">
        <v>2161</v>
      </c>
      <c r="E1727" s="17">
        <v>-2.6</v>
      </c>
      <c r="F1727" s="5">
        <v>-1.8</v>
      </c>
      <c r="G1727" s="4"/>
      <c r="H1727" s="18">
        <v>7.8666669999999996</v>
      </c>
      <c r="I1727" s="18">
        <v>-74.166667000000004</v>
      </c>
      <c r="J1727" s="18">
        <v>1042</v>
      </c>
      <c r="K1727" s="20">
        <f t="shared" si="353"/>
        <v>45261</v>
      </c>
      <c r="L1727" s="20">
        <f>K1727+30</f>
        <v>45291</v>
      </c>
      <c r="M1727" s="6">
        <f t="shared" si="354"/>
        <v>45275</v>
      </c>
      <c r="N1727" s="18">
        <f t="shared" si="349"/>
        <v>2023</v>
      </c>
      <c r="O1727" s="18">
        <f t="shared" si="350"/>
        <v>12</v>
      </c>
      <c r="P1727" s="29">
        <f t="shared" si="351"/>
        <v>30</v>
      </c>
      <c r="Q1727" s="4">
        <v>135.39304459241401</v>
      </c>
      <c r="R1727" s="9"/>
      <c r="S1727" s="4"/>
      <c r="T1727" s="13"/>
      <c r="U1727" s="13"/>
      <c r="V1727" s="13"/>
      <c r="W1727" s="13"/>
      <c r="X1727" s="13"/>
    </row>
    <row r="1728" spans="1:24" s="51" customFormat="1" x14ac:dyDescent="0.3">
      <c r="A1728" s="4" t="str">
        <f t="shared" si="345"/>
        <v>Canelos _20242</v>
      </c>
      <c r="B1728" s="32" t="s">
        <v>2185</v>
      </c>
      <c r="C1728" s="4" t="str">
        <f t="shared" si="352"/>
        <v>CANEL_01_20242</v>
      </c>
      <c r="D1728" s="4" t="s">
        <v>2161</v>
      </c>
      <c r="E1728" s="17">
        <v>-24</v>
      </c>
      <c r="F1728" s="5">
        <v>-4.51</v>
      </c>
      <c r="G1728" s="4"/>
      <c r="H1728" s="18">
        <v>7.8666669999999996</v>
      </c>
      <c r="I1728" s="18">
        <v>-74.166667000000004</v>
      </c>
      <c r="J1728" s="18">
        <v>1042</v>
      </c>
      <c r="K1728" s="20">
        <v>45323</v>
      </c>
      <c r="L1728" s="20">
        <v>45352</v>
      </c>
      <c r="M1728" s="6">
        <f t="shared" si="354"/>
        <v>45337</v>
      </c>
      <c r="N1728" s="18">
        <f t="shared" si="349"/>
        <v>2024</v>
      </c>
      <c r="O1728" s="18">
        <f t="shared" si="350"/>
        <v>2</v>
      </c>
      <c r="P1728" s="29">
        <f t="shared" si="351"/>
        <v>29</v>
      </c>
      <c r="Q1728" s="4">
        <v>167.66940506800498</v>
      </c>
      <c r="R1728" s="9"/>
      <c r="S1728" s="4"/>
      <c r="T1728" s="13"/>
      <c r="U1728" s="13"/>
      <c r="V1728" s="13"/>
      <c r="W1728" s="13"/>
      <c r="X1728" s="13"/>
    </row>
    <row r="1729" spans="1:24" s="51" customFormat="1" x14ac:dyDescent="0.3">
      <c r="A1729" s="4" t="str">
        <f t="shared" si="345"/>
        <v>Canelos _20243</v>
      </c>
      <c r="B1729" s="32" t="s">
        <v>2186</v>
      </c>
      <c r="C1729" s="4" t="str">
        <f t="shared" si="352"/>
        <v>CANEL_01_20243</v>
      </c>
      <c r="D1729" s="4" t="s">
        <v>2161</v>
      </c>
      <c r="E1729" s="17">
        <v>10.3</v>
      </c>
      <c r="F1729" s="5">
        <v>-0.37</v>
      </c>
      <c r="G1729" s="4"/>
      <c r="H1729" s="18">
        <v>7.8666669999999996</v>
      </c>
      <c r="I1729" s="18">
        <v>-74.166667000000004</v>
      </c>
      <c r="J1729" s="18">
        <v>1042</v>
      </c>
      <c r="K1729" s="20">
        <f t="shared" si="353"/>
        <v>45353</v>
      </c>
      <c r="L1729" s="20">
        <f>K1729+29</f>
        <v>45382</v>
      </c>
      <c r="M1729" s="6">
        <f t="shared" si="354"/>
        <v>45367</v>
      </c>
      <c r="N1729" s="18">
        <f t="shared" si="349"/>
        <v>2024</v>
      </c>
      <c r="O1729" s="18">
        <f t="shared" si="350"/>
        <v>3</v>
      </c>
      <c r="P1729" s="29">
        <f t="shared" si="351"/>
        <v>29</v>
      </c>
      <c r="Q1729" s="4">
        <v>48.903576478168112</v>
      </c>
      <c r="R1729" s="9"/>
      <c r="S1729" s="4"/>
      <c r="T1729" s="13"/>
      <c r="U1729" s="13"/>
      <c r="V1729" s="13"/>
      <c r="W1729" s="13"/>
      <c r="X1729" s="13"/>
    </row>
    <row r="1730" spans="1:24" s="51" customFormat="1" x14ac:dyDescent="0.3">
      <c r="A1730" s="4" t="str">
        <f t="shared" si="345"/>
        <v>Canelos _20244</v>
      </c>
      <c r="B1730" s="32" t="s">
        <v>2187</v>
      </c>
      <c r="C1730" s="4" t="str">
        <f t="shared" si="352"/>
        <v>CANEL_01_20244</v>
      </c>
      <c r="D1730" s="4" t="s">
        <v>2161</v>
      </c>
      <c r="E1730" s="17">
        <v>-24.4</v>
      </c>
      <c r="F1730" s="5">
        <v>-4.29</v>
      </c>
      <c r="G1730" s="4"/>
      <c r="H1730" s="18">
        <v>7.8666669999999996</v>
      </c>
      <c r="I1730" s="18">
        <v>-74.166667000000004</v>
      </c>
      <c r="J1730" s="18">
        <v>1042</v>
      </c>
      <c r="K1730" s="20">
        <f t="shared" si="353"/>
        <v>45383</v>
      </c>
      <c r="L1730" s="20">
        <f>K1730+30</f>
        <v>45413</v>
      </c>
      <c r="M1730" s="6">
        <f t="shared" si="354"/>
        <v>45397</v>
      </c>
      <c r="N1730" s="18">
        <f t="shared" si="349"/>
        <v>2024</v>
      </c>
      <c r="O1730" s="18">
        <f t="shared" si="350"/>
        <v>4</v>
      </c>
      <c r="P1730" s="29">
        <f t="shared" si="351"/>
        <v>30</v>
      </c>
      <c r="Q1730" s="4"/>
      <c r="R1730" s="9" t="s">
        <v>2188</v>
      </c>
      <c r="S1730" s="4"/>
      <c r="T1730" s="13"/>
      <c r="U1730" s="13"/>
      <c r="V1730" s="13"/>
      <c r="W1730" s="13"/>
      <c r="X1730" s="13"/>
    </row>
    <row r="1731" spans="1:24" s="51" customFormat="1" x14ac:dyDescent="0.3">
      <c r="A1731" s="4" t="str">
        <f t="shared" si="345"/>
        <v>Canelos _20246</v>
      </c>
      <c r="B1731" s="32" t="s">
        <v>2189</v>
      </c>
      <c r="C1731" s="4" t="str">
        <f t="shared" si="352"/>
        <v>CANEL_01_20246</v>
      </c>
      <c r="D1731" s="4" t="s">
        <v>2161</v>
      </c>
      <c r="E1731" s="17">
        <v>-81</v>
      </c>
      <c r="F1731" s="5">
        <v>-11.24</v>
      </c>
      <c r="G1731" s="4"/>
      <c r="H1731" s="18">
        <v>7.8666669999999996</v>
      </c>
      <c r="I1731" s="18">
        <v>-74.166667000000004</v>
      </c>
      <c r="J1731" s="18">
        <v>1042</v>
      </c>
      <c r="K1731" s="20">
        <v>45444</v>
      </c>
      <c r="L1731" s="20">
        <f>K1731+29</f>
        <v>45473</v>
      </c>
      <c r="M1731" s="6">
        <f t="shared" si="354"/>
        <v>45458</v>
      </c>
      <c r="N1731" s="18">
        <f t="shared" si="349"/>
        <v>2024</v>
      </c>
      <c r="O1731" s="18">
        <f t="shared" si="350"/>
        <v>6</v>
      </c>
      <c r="P1731" s="29">
        <f t="shared" si="351"/>
        <v>29</v>
      </c>
      <c r="Q1731" s="4"/>
      <c r="R1731" s="9"/>
      <c r="S1731" s="4"/>
      <c r="T1731" s="13"/>
      <c r="U1731" s="13"/>
      <c r="V1731" s="13"/>
      <c r="W1731" s="13"/>
      <c r="X1731" s="13"/>
    </row>
    <row r="1732" spans="1:24" s="51" customFormat="1" x14ac:dyDescent="0.3">
      <c r="A1732" s="4" t="str">
        <f t="shared" si="345"/>
        <v>Canelos _20247</v>
      </c>
      <c r="B1732" s="32" t="s">
        <v>2190</v>
      </c>
      <c r="C1732" s="4" t="str">
        <f t="shared" si="352"/>
        <v>CANEL_01_20247</v>
      </c>
      <c r="D1732" s="4" t="s">
        <v>2161</v>
      </c>
      <c r="E1732" s="17">
        <v>-55.8</v>
      </c>
      <c r="F1732" s="5">
        <v>-8.44</v>
      </c>
      <c r="G1732" s="4"/>
      <c r="H1732" s="18">
        <v>7.8666669999999996</v>
      </c>
      <c r="I1732" s="18">
        <v>-74.166667000000004</v>
      </c>
      <c r="J1732" s="18">
        <v>1042</v>
      </c>
      <c r="K1732" s="20">
        <f t="shared" si="353"/>
        <v>45474</v>
      </c>
      <c r="L1732" s="20">
        <f>K1732+30</f>
        <v>45504</v>
      </c>
      <c r="M1732" s="6">
        <f t="shared" si="354"/>
        <v>45488</v>
      </c>
      <c r="N1732" s="18">
        <f t="shared" si="349"/>
        <v>2024</v>
      </c>
      <c r="O1732" s="18">
        <f t="shared" si="350"/>
        <v>7</v>
      </c>
      <c r="P1732" s="29">
        <f t="shared" si="351"/>
        <v>30</v>
      </c>
      <c r="Q1732" s="4"/>
      <c r="R1732" s="9"/>
      <c r="S1732" s="4"/>
      <c r="T1732" s="13"/>
      <c r="U1732" s="13"/>
      <c r="V1732" s="13"/>
      <c r="W1732" s="13"/>
      <c r="X1732" s="13"/>
    </row>
    <row r="1733" spans="1:24" s="51" customFormat="1" x14ac:dyDescent="0.3">
      <c r="A1733" s="4" t="str">
        <f t="shared" si="345"/>
        <v>Canelos _20248</v>
      </c>
      <c r="B1733" s="32" t="s">
        <v>2191</v>
      </c>
      <c r="C1733" s="4" t="str">
        <f t="shared" si="352"/>
        <v>CANEL_01_20248</v>
      </c>
      <c r="D1733" s="4" t="s">
        <v>2161</v>
      </c>
      <c r="E1733" s="17">
        <v>-27.1</v>
      </c>
      <c r="F1733" s="5">
        <v>-5.18</v>
      </c>
      <c r="G1733" s="4"/>
      <c r="H1733" s="18">
        <v>7.8666669999999996</v>
      </c>
      <c r="I1733" s="18">
        <v>-74.166667000000004</v>
      </c>
      <c r="J1733" s="18">
        <v>1042</v>
      </c>
      <c r="K1733" s="20">
        <f t="shared" si="353"/>
        <v>45505</v>
      </c>
      <c r="L1733" s="20">
        <f>K1733+30</f>
        <v>45535</v>
      </c>
      <c r="M1733" s="6">
        <f t="shared" si="354"/>
        <v>45519</v>
      </c>
      <c r="N1733" s="18">
        <f t="shared" si="349"/>
        <v>2024</v>
      </c>
      <c r="O1733" s="18">
        <f t="shared" si="350"/>
        <v>8</v>
      </c>
      <c r="P1733" s="29">
        <f t="shared" si="351"/>
        <v>30</v>
      </c>
      <c r="Q1733" s="4"/>
      <c r="R1733" s="9" t="s">
        <v>2192</v>
      </c>
      <c r="S1733" s="4"/>
      <c r="T1733" s="13"/>
      <c r="U1733" s="13"/>
      <c r="V1733" s="13"/>
      <c r="W1733" s="13"/>
      <c r="X1733" s="13"/>
    </row>
    <row r="1734" spans="1:24" s="51" customFormat="1" ht="16.5" customHeight="1" x14ac:dyDescent="0.25">
      <c r="A1734" s="4"/>
      <c r="B1734" s="4"/>
      <c r="C1734" s="4"/>
      <c r="D1734" s="4"/>
      <c r="E1734" s="17"/>
      <c r="F1734" s="17"/>
      <c r="G1734" s="4"/>
      <c r="H1734" s="18"/>
      <c r="I1734" s="18"/>
      <c r="J1734" s="18"/>
      <c r="K1734" s="4"/>
      <c r="L1734" s="4"/>
      <c r="M1734" s="4"/>
      <c r="N1734" s="18">
        <f t="shared" ref="N1734:N1756" si="355">YEAR(M1734)</f>
        <v>1900</v>
      </c>
      <c r="O1734" s="18">
        <f t="shared" ref="O1734:O1756" si="356">(MONTH(M1734))</f>
        <v>1</v>
      </c>
      <c r="P1734" s="29">
        <f t="shared" ref="P1734:P1756" si="357">L1734-K1734</f>
        <v>0</v>
      </c>
      <c r="Q1734" s="4"/>
      <c r="R1734" s="9"/>
      <c r="S1734" s="4"/>
      <c r="T1734" s="13"/>
      <c r="U1734" s="13"/>
      <c r="V1734" s="13"/>
      <c r="W1734" s="13"/>
      <c r="X1734" s="13"/>
    </row>
    <row r="1735" spans="1:24" s="51" customFormat="1" ht="13.8" x14ac:dyDescent="0.25">
      <c r="A1735" s="4" t="str">
        <f t="shared" ref="A1735:A1756" si="358">D1735&amp;"_"&amp;YEAR(M1735)&amp;MONTH(M1735)</f>
        <v>Oiba _202110</v>
      </c>
      <c r="B1735" s="32" t="s">
        <v>2193</v>
      </c>
      <c r="C1735" s="4" t="str">
        <f>"OIBA_01_"&amp;YEAR(M1735)&amp;""&amp;MONTH(M1735)</f>
        <v>OIBA_01_202110</v>
      </c>
      <c r="D1735" s="4" t="s">
        <v>2194</v>
      </c>
      <c r="E1735" s="17">
        <v>-46.7</v>
      </c>
      <c r="F1735" s="17">
        <v>-7.39</v>
      </c>
      <c r="G1735" s="4"/>
      <c r="H1735" s="18">
        <v>6.2625000000000002</v>
      </c>
      <c r="I1735" s="18">
        <v>-73.303333330000001</v>
      </c>
      <c r="J1735" s="18">
        <v>1467</v>
      </c>
      <c r="K1735" s="20">
        <v>44471</v>
      </c>
      <c r="L1735" s="20">
        <v>44502</v>
      </c>
      <c r="M1735" s="23">
        <f>K1735+14</f>
        <v>44485</v>
      </c>
      <c r="N1735" s="18">
        <f t="shared" si="355"/>
        <v>2021</v>
      </c>
      <c r="O1735" s="18">
        <f t="shared" si="356"/>
        <v>10</v>
      </c>
      <c r="P1735" s="29">
        <f t="shared" si="357"/>
        <v>31</v>
      </c>
      <c r="Q1735" s="4"/>
      <c r="R1735" s="9"/>
      <c r="S1735" s="4"/>
      <c r="T1735" s="13"/>
      <c r="U1735" s="13"/>
      <c r="V1735" s="13"/>
      <c r="W1735" s="13"/>
      <c r="X1735" s="13"/>
    </row>
    <row r="1736" spans="1:24" s="51" customFormat="1" ht="13.8" x14ac:dyDescent="0.25">
      <c r="A1736" s="4" t="str">
        <f t="shared" si="358"/>
        <v>Oiba _202111</v>
      </c>
      <c r="B1736" s="32" t="s">
        <v>2195</v>
      </c>
      <c r="C1736" s="4" t="str">
        <f t="shared" ref="C1736:C1748" si="359">"OIBA_01_"&amp;YEAR(M1736)&amp;""&amp;MONTH(M1736)</f>
        <v>OIBA_01_202111</v>
      </c>
      <c r="D1736" s="4" t="s">
        <v>2194</v>
      </c>
      <c r="E1736" s="17">
        <v>-17.7</v>
      </c>
      <c r="F1736" s="17">
        <v>-3.48</v>
      </c>
      <c r="G1736" s="4"/>
      <c r="H1736" s="18">
        <v>6.2625000000000002</v>
      </c>
      <c r="I1736" s="18">
        <v>-73.303333330000001</v>
      </c>
      <c r="J1736" s="18">
        <v>1467</v>
      </c>
      <c r="K1736" s="20">
        <f t="shared" ref="K1736:K1747" si="360">L1735+1</f>
        <v>44503</v>
      </c>
      <c r="L1736" s="20">
        <v>44531</v>
      </c>
      <c r="M1736" s="23">
        <f t="shared" ref="M1736:M1757" si="361">K1736+14</f>
        <v>44517</v>
      </c>
      <c r="N1736" s="18">
        <f t="shared" si="355"/>
        <v>2021</v>
      </c>
      <c r="O1736" s="18">
        <f t="shared" si="356"/>
        <v>11</v>
      </c>
      <c r="P1736" s="29">
        <f t="shared" si="357"/>
        <v>28</v>
      </c>
      <c r="Q1736" s="4"/>
      <c r="R1736" s="9"/>
      <c r="S1736" s="4"/>
      <c r="T1736" s="13"/>
      <c r="U1736" s="13"/>
      <c r="V1736" s="13"/>
      <c r="W1736" s="13"/>
      <c r="X1736" s="13"/>
    </row>
    <row r="1737" spans="1:24" s="51" customFormat="1" ht="13.8" x14ac:dyDescent="0.25">
      <c r="A1737" s="4" t="str">
        <f t="shared" si="358"/>
        <v>Oiba _202112</v>
      </c>
      <c r="B1737" s="32" t="s">
        <v>2196</v>
      </c>
      <c r="C1737" s="4" t="str">
        <f t="shared" si="359"/>
        <v>OIBA_01_202112</v>
      </c>
      <c r="D1737" s="4" t="s">
        <v>2194</v>
      </c>
      <c r="E1737" s="17">
        <v>-14.1</v>
      </c>
      <c r="F1737" s="17">
        <v>-3.36</v>
      </c>
      <c r="G1737" s="4"/>
      <c r="H1737" s="18">
        <v>6.2625000000000002</v>
      </c>
      <c r="I1737" s="18">
        <v>-73.303333330000001</v>
      </c>
      <c r="J1737" s="18">
        <v>1467</v>
      </c>
      <c r="K1737" s="20">
        <f t="shared" si="360"/>
        <v>44532</v>
      </c>
      <c r="L1737" s="20">
        <v>44563</v>
      </c>
      <c r="M1737" s="23">
        <f t="shared" si="361"/>
        <v>44546</v>
      </c>
      <c r="N1737" s="18">
        <f t="shared" si="355"/>
        <v>2021</v>
      </c>
      <c r="O1737" s="18">
        <f t="shared" si="356"/>
        <v>12</v>
      </c>
      <c r="P1737" s="29">
        <f t="shared" si="357"/>
        <v>31</v>
      </c>
      <c r="Q1737" s="4"/>
      <c r="R1737" s="9"/>
      <c r="S1737" s="4"/>
      <c r="T1737" s="13"/>
      <c r="U1737" s="13"/>
      <c r="V1737" s="13"/>
      <c r="W1737" s="13"/>
      <c r="X1737" s="13"/>
    </row>
    <row r="1738" spans="1:24" s="51" customFormat="1" ht="13.8" x14ac:dyDescent="0.25">
      <c r="A1738" s="4" t="str">
        <f t="shared" si="358"/>
        <v>Oiba _20221</v>
      </c>
      <c r="B1738" s="32" t="s">
        <v>2197</v>
      </c>
      <c r="C1738" s="4" t="str">
        <f t="shared" si="359"/>
        <v>OIBA_01_20221</v>
      </c>
      <c r="D1738" s="4" t="s">
        <v>2194</v>
      </c>
      <c r="E1738" s="17">
        <v>-1.6</v>
      </c>
      <c r="F1738" s="17">
        <v>-1.82</v>
      </c>
      <c r="G1738" s="4"/>
      <c r="H1738" s="18">
        <v>6.2625000000000002</v>
      </c>
      <c r="I1738" s="18">
        <v>-73.303333330000001</v>
      </c>
      <c r="J1738" s="18">
        <v>1467</v>
      </c>
      <c r="K1738" s="20">
        <f t="shared" si="360"/>
        <v>44564</v>
      </c>
      <c r="L1738" s="20">
        <v>44594</v>
      </c>
      <c r="M1738" s="23">
        <f t="shared" si="361"/>
        <v>44578</v>
      </c>
      <c r="N1738" s="18">
        <f t="shared" si="355"/>
        <v>2022</v>
      </c>
      <c r="O1738" s="18">
        <f t="shared" si="356"/>
        <v>1</v>
      </c>
      <c r="P1738" s="29">
        <f t="shared" si="357"/>
        <v>30</v>
      </c>
      <c r="Q1738" s="4"/>
      <c r="R1738" s="9"/>
      <c r="S1738" s="4"/>
      <c r="T1738" s="13"/>
      <c r="U1738" s="13"/>
      <c r="V1738" s="13"/>
      <c r="W1738" s="13"/>
      <c r="X1738" s="13"/>
    </row>
    <row r="1739" spans="1:24" s="51" customFormat="1" ht="13.8" x14ac:dyDescent="0.25">
      <c r="A1739" s="4" t="str">
        <f t="shared" si="358"/>
        <v>Oiba _20222</v>
      </c>
      <c r="B1739" s="13"/>
      <c r="C1739" s="4" t="str">
        <f t="shared" si="359"/>
        <v>OIBA_01_20222</v>
      </c>
      <c r="D1739" s="4" t="s">
        <v>2194</v>
      </c>
      <c r="E1739" s="17">
        <v>-11.2</v>
      </c>
      <c r="F1739" s="17">
        <v>-2.9</v>
      </c>
      <c r="G1739" s="4"/>
      <c r="H1739" s="18">
        <v>6.2625000000000002</v>
      </c>
      <c r="I1739" s="18">
        <v>-73.303333330000001</v>
      </c>
      <c r="J1739" s="18">
        <v>1467</v>
      </c>
      <c r="K1739" s="20">
        <f t="shared" si="360"/>
        <v>44595</v>
      </c>
      <c r="L1739" s="20">
        <v>44620</v>
      </c>
      <c r="M1739" s="23">
        <f t="shared" si="361"/>
        <v>44609</v>
      </c>
      <c r="N1739" s="18">
        <f t="shared" si="355"/>
        <v>2022</v>
      </c>
      <c r="O1739" s="18">
        <f t="shared" si="356"/>
        <v>2</v>
      </c>
      <c r="P1739" s="29">
        <f t="shared" si="357"/>
        <v>25</v>
      </c>
      <c r="Q1739" s="4">
        <v>148.19999999999999</v>
      </c>
      <c r="R1739" s="9"/>
      <c r="S1739" s="4"/>
      <c r="T1739" s="13"/>
      <c r="U1739" s="13"/>
      <c r="V1739" s="13"/>
      <c r="W1739" s="13"/>
      <c r="X1739" s="13"/>
    </row>
    <row r="1740" spans="1:24" s="51" customFormat="1" x14ac:dyDescent="0.3">
      <c r="A1740" s="4" t="str">
        <f t="shared" si="358"/>
        <v>Oiba _20223</v>
      </c>
      <c r="B1740" s="32" t="s">
        <v>2198</v>
      </c>
      <c r="C1740" s="4" t="str">
        <f t="shared" si="359"/>
        <v>OIBA_01_20223</v>
      </c>
      <c r="D1740" s="4" t="s">
        <v>2194</v>
      </c>
      <c r="E1740" s="15">
        <v>-33</v>
      </c>
      <c r="F1740" s="17">
        <v>-5.59</v>
      </c>
      <c r="G1740" s="4"/>
      <c r="H1740" s="18">
        <v>6.2625000000000002</v>
      </c>
      <c r="I1740" s="18">
        <v>-73.303333330000001</v>
      </c>
      <c r="J1740" s="18">
        <v>1467</v>
      </c>
      <c r="K1740" s="20">
        <f t="shared" si="360"/>
        <v>44621</v>
      </c>
      <c r="L1740" s="20">
        <f>K1740+30</f>
        <v>44651</v>
      </c>
      <c r="M1740" s="23">
        <f t="shared" si="361"/>
        <v>44635</v>
      </c>
      <c r="N1740" s="18">
        <f t="shared" si="355"/>
        <v>2022</v>
      </c>
      <c r="O1740" s="18">
        <f t="shared" si="356"/>
        <v>3</v>
      </c>
      <c r="P1740" s="29">
        <f t="shared" si="357"/>
        <v>30</v>
      </c>
      <c r="Q1740" s="4"/>
      <c r="R1740" s="9"/>
      <c r="S1740" s="4"/>
      <c r="T1740" s="13"/>
      <c r="U1740" s="13"/>
      <c r="V1740" s="13"/>
      <c r="W1740" s="13"/>
      <c r="X1740" s="13"/>
    </row>
    <row r="1741" spans="1:24" s="51" customFormat="1" x14ac:dyDescent="0.3">
      <c r="A1741" s="4" t="str">
        <f t="shared" si="358"/>
        <v>Oiba _20224</v>
      </c>
      <c r="B1741" s="32" t="s">
        <v>2199</v>
      </c>
      <c r="C1741" s="4" t="str">
        <f t="shared" si="359"/>
        <v>OIBA_01_20224</v>
      </c>
      <c r="D1741" s="4" t="s">
        <v>2194</v>
      </c>
      <c r="E1741" s="15">
        <v>-69.5</v>
      </c>
      <c r="F1741" s="17">
        <v>-9.51</v>
      </c>
      <c r="G1741" s="4"/>
      <c r="H1741" s="18">
        <v>6.2625000000000002</v>
      </c>
      <c r="I1741" s="18">
        <v>-73.303333330000001</v>
      </c>
      <c r="J1741" s="18">
        <v>1467</v>
      </c>
      <c r="K1741" s="20">
        <f t="shared" si="360"/>
        <v>44652</v>
      </c>
      <c r="L1741" s="20">
        <v>44687</v>
      </c>
      <c r="M1741" s="23">
        <f t="shared" si="361"/>
        <v>44666</v>
      </c>
      <c r="N1741" s="18">
        <f t="shared" si="355"/>
        <v>2022</v>
      </c>
      <c r="O1741" s="18">
        <f t="shared" si="356"/>
        <v>4</v>
      </c>
      <c r="P1741" s="29">
        <f t="shared" si="357"/>
        <v>35</v>
      </c>
      <c r="Q1741" s="4">
        <v>197.6</v>
      </c>
      <c r="R1741" s="9"/>
      <c r="S1741" s="4"/>
      <c r="T1741" s="13"/>
      <c r="U1741" s="13"/>
      <c r="V1741" s="13"/>
      <c r="W1741" s="13"/>
      <c r="X1741" s="13"/>
    </row>
    <row r="1742" spans="1:24" s="51" customFormat="1" x14ac:dyDescent="0.3">
      <c r="A1742" s="4" t="str">
        <f t="shared" si="358"/>
        <v>Oiba _20225</v>
      </c>
      <c r="B1742" s="32" t="s">
        <v>2200</v>
      </c>
      <c r="C1742" s="4" t="str">
        <f t="shared" si="359"/>
        <v>OIBA_01_20225</v>
      </c>
      <c r="D1742" s="4" t="s">
        <v>2194</v>
      </c>
      <c r="E1742" s="15">
        <v>-93.9</v>
      </c>
      <c r="F1742" s="17">
        <v>-12.77</v>
      </c>
      <c r="G1742" s="4"/>
      <c r="H1742" s="18">
        <v>6.2625000000000002</v>
      </c>
      <c r="I1742" s="18">
        <v>-73.303333330000001</v>
      </c>
      <c r="J1742" s="18">
        <v>1467</v>
      </c>
      <c r="K1742" s="20">
        <f t="shared" si="360"/>
        <v>44688</v>
      </c>
      <c r="L1742" s="20">
        <v>44713</v>
      </c>
      <c r="M1742" s="23">
        <f t="shared" si="361"/>
        <v>44702</v>
      </c>
      <c r="N1742" s="18">
        <f t="shared" si="355"/>
        <v>2022</v>
      </c>
      <c r="O1742" s="18">
        <f t="shared" si="356"/>
        <v>5</v>
      </c>
      <c r="P1742" s="29">
        <f t="shared" si="357"/>
        <v>25</v>
      </c>
      <c r="Q1742" s="4">
        <v>151.19999999999999</v>
      </c>
      <c r="R1742" s="9"/>
      <c r="S1742" s="4"/>
      <c r="T1742" s="13"/>
      <c r="U1742" s="13"/>
      <c r="V1742" s="13"/>
      <c r="W1742" s="13"/>
      <c r="X1742" s="13"/>
    </row>
    <row r="1743" spans="1:24" s="51" customFormat="1" x14ac:dyDescent="0.3">
      <c r="A1743" s="4" t="str">
        <f t="shared" si="358"/>
        <v>Oiba _20226</v>
      </c>
      <c r="B1743" s="32" t="s">
        <v>2201</v>
      </c>
      <c r="C1743" s="4" t="str">
        <f t="shared" si="359"/>
        <v>OIBA_01_20226</v>
      </c>
      <c r="D1743" s="4" t="s">
        <v>2194</v>
      </c>
      <c r="E1743" s="15">
        <v>-60.9</v>
      </c>
      <c r="F1743" s="17">
        <v>-5.32</v>
      </c>
      <c r="G1743" s="4"/>
      <c r="H1743" s="18">
        <v>6.2625000000000002</v>
      </c>
      <c r="I1743" s="18">
        <v>-73.303333330000001</v>
      </c>
      <c r="J1743" s="18">
        <v>1467</v>
      </c>
      <c r="K1743" s="20">
        <f t="shared" si="360"/>
        <v>44714</v>
      </c>
      <c r="L1743" s="20">
        <v>44742</v>
      </c>
      <c r="M1743" s="23">
        <f t="shared" si="361"/>
        <v>44728</v>
      </c>
      <c r="N1743" s="18">
        <f t="shared" si="355"/>
        <v>2022</v>
      </c>
      <c r="O1743" s="18">
        <f t="shared" si="356"/>
        <v>6</v>
      </c>
      <c r="P1743" s="29">
        <f t="shared" si="357"/>
        <v>28</v>
      </c>
      <c r="Q1743" s="4">
        <v>175.2</v>
      </c>
      <c r="R1743" s="9"/>
      <c r="S1743" s="4" t="s">
        <v>844</v>
      </c>
      <c r="T1743" s="13"/>
      <c r="U1743" s="13"/>
      <c r="V1743" s="13"/>
      <c r="W1743" s="13"/>
      <c r="X1743" s="13"/>
    </row>
    <row r="1744" spans="1:24" s="51" customFormat="1" x14ac:dyDescent="0.3">
      <c r="A1744" s="4" t="str">
        <f t="shared" si="358"/>
        <v>Oiba _20227</v>
      </c>
      <c r="B1744" s="32" t="s">
        <v>2202</v>
      </c>
      <c r="C1744" s="4" t="str">
        <f t="shared" si="359"/>
        <v>OIBA_01_20227</v>
      </c>
      <c r="D1744" s="4" t="s">
        <v>2194</v>
      </c>
      <c r="E1744" s="15">
        <v>-66.3</v>
      </c>
      <c r="F1744" s="17">
        <v>-9.52</v>
      </c>
      <c r="G1744" s="4"/>
      <c r="H1744" s="18">
        <v>6.2625000000000002</v>
      </c>
      <c r="I1744" s="18">
        <v>-73.303333330000001</v>
      </c>
      <c r="J1744" s="18">
        <v>1467</v>
      </c>
      <c r="K1744" s="20">
        <f t="shared" si="360"/>
        <v>44743</v>
      </c>
      <c r="L1744" s="20">
        <v>44773</v>
      </c>
      <c r="M1744" s="23">
        <f t="shared" si="361"/>
        <v>44757</v>
      </c>
      <c r="N1744" s="18">
        <f t="shared" si="355"/>
        <v>2022</v>
      </c>
      <c r="O1744" s="18">
        <f t="shared" si="356"/>
        <v>7</v>
      </c>
      <c r="P1744" s="29">
        <f t="shared" si="357"/>
        <v>30</v>
      </c>
      <c r="Q1744" s="4">
        <v>101.2</v>
      </c>
      <c r="R1744" s="9"/>
      <c r="S1744" s="4" t="s">
        <v>844</v>
      </c>
      <c r="T1744" s="13"/>
      <c r="U1744" s="13"/>
      <c r="V1744" s="13"/>
      <c r="W1744" s="13"/>
      <c r="X1744" s="13"/>
    </row>
    <row r="1745" spans="1:24" s="51" customFormat="1" x14ac:dyDescent="0.3">
      <c r="A1745" s="4" t="str">
        <f t="shared" si="358"/>
        <v>Oiba _20228</v>
      </c>
      <c r="B1745" s="32" t="s">
        <v>2203</v>
      </c>
      <c r="C1745" s="4" t="str">
        <f t="shared" si="359"/>
        <v>OIBA_01_20228</v>
      </c>
      <c r="D1745" s="4" t="s">
        <v>2194</v>
      </c>
      <c r="E1745" s="15">
        <v>-57.3</v>
      </c>
      <c r="F1745" s="17">
        <v>-8.7100000000000009</v>
      </c>
      <c r="G1745" s="4"/>
      <c r="H1745" s="18">
        <v>6.2625000000000002</v>
      </c>
      <c r="I1745" s="18">
        <v>-73.303333330000001</v>
      </c>
      <c r="J1745" s="18">
        <v>1467</v>
      </c>
      <c r="K1745" s="20">
        <f t="shared" si="360"/>
        <v>44774</v>
      </c>
      <c r="L1745" s="20">
        <v>44804</v>
      </c>
      <c r="M1745" s="23">
        <f t="shared" si="361"/>
        <v>44788</v>
      </c>
      <c r="N1745" s="18">
        <f t="shared" si="355"/>
        <v>2022</v>
      </c>
      <c r="O1745" s="18">
        <f t="shared" si="356"/>
        <v>8</v>
      </c>
      <c r="P1745" s="29">
        <f t="shared" si="357"/>
        <v>30</v>
      </c>
      <c r="Q1745" s="4">
        <v>180.7</v>
      </c>
      <c r="R1745" s="9"/>
      <c r="S1745" s="4" t="s">
        <v>844</v>
      </c>
      <c r="T1745" s="13"/>
      <c r="U1745" s="13"/>
      <c r="V1745" s="13"/>
      <c r="W1745" s="13"/>
      <c r="X1745" s="13"/>
    </row>
    <row r="1746" spans="1:24" s="51" customFormat="1" x14ac:dyDescent="0.3">
      <c r="A1746" s="4" t="str">
        <f t="shared" si="358"/>
        <v>Oiba _20229</v>
      </c>
      <c r="B1746" s="32" t="s">
        <v>2204</v>
      </c>
      <c r="C1746" s="4" t="str">
        <f t="shared" si="359"/>
        <v>OIBA_01_20229</v>
      </c>
      <c r="D1746" s="4" t="s">
        <v>2194</v>
      </c>
      <c r="E1746" s="15">
        <v>-55.1</v>
      </c>
      <c r="F1746" s="17">
        <v>-8.3800000000000008</v>
      </c>
      <c r="G1746" s="4"/>
      <c r="H1746" s="18">
        <v>6.2625000000000002</v>
      </c>
      <c r="I1746" s="18">
        <v>-73.303333330000001</v>
      </c>
      <c r="J1746" s="18">
        <v>1467</v>
      </c>
      <c r="K1746" s="20">
        <f t="shared" si="360"/>
        <v>44805</v>
      </c>
      <c r="L1746" s="20">
        <v>44834</v>
      </c>
      <c r="M1746" s="23">
        <f t="shared" si="361"/>
        <v>44819</v>
      </c>
      <c r="N1746" s="18">
        <f t="shared" si="355"/>
        <v>2022</v>
      </c>
      <c r="O1746" s="18">
        <f t="shared" si="356"/>
        <v>9</v>
      </c>
      <c r="P1746" s="29">
        <f t="shared" si="357"/>
        <v>29</v>
      </c>
      <c r="Q1746" s="4">
        <v>176.3</v>
      </c>
      <c r="R1746" s="9"/>
      <c r="S1746" s="4" t="s">
        <v>844</v>
      </c>
      <c r="T1746" s="13"/>
      <c r="U1746" s="13"/>
      <c r="V1746" s="13"/>
      <c r="W1746" s="13"/>
      <c r="X1746" s="13"/>
    </row>
    <row r="1747" spans="1:24" s="51" customFormat="1" ht="13.8" x14ac:dyDescent="0.25">
      <c r="A1747" s="4" t="str">
        <f t="shared" si="358"/>
        <v>Oiba _202210</v>
      </c>
      <c r="B1747" s="32"/>
      <c r="C1747" s="4" t="str">
        <f t="shared" si="359"/>
        <v>OIBA_01_202210</v>
      </c>
      <c r="D1747" s="4" t="s">
        <v>2194</v>
      </c>
      <c r="E1747" s="17">
        <v>-93.76</v>
      </c>
      <c r="F1747" s="17">
        <v>-12.99</v>
      </c>
      <c r="G1747" s="4"/>
      <c r="H1747" s="18">
        <v>6.2625000000000002</v>
      </c>
      <c r="I1747" s="18">
        <v>-73.303333330000001</v>
      </c>
      <c r="J1747" s="18">
        <v>1467</v>
      </c>
      <c r="K1747" s="20">
        <f t="shared" si="360"/>
        <v>44835</v>
      </c>
      <c r="L1747" s="20">
        <f>K1747+30</f>
        <v>44865</v>
      </c>
      <c r="M1747" s="23">
        <f t="shared" si="361"/>
        <v>44849</v>
      </c>
      <c r="N1747" s="18">
        <f t="shared" si="355"/>
        <v>2022</v>
      </c>
      <c r="O1747" s="18">
        <f t="shared" si="356"/>
        <v>10</v>
      </c>
      <c r="P1747" s="29">
        <f t="shared" si="357"/>
        <v>30</v>
      </c>
      <c r="Q1747" s="4">
        <v>179.5</v>
      </c>
      <c r="R1747" s="9" t="s">
        <v>2205</v>
      </c>
      <c r="S1747" s="4"/>
      <c r="T1747" s="13"/>
      <c r="U1747" s="13"/>
      <c r="V1747" s="13"/>
      <c r="W1747" s="13"/>
      <c r="X1747" s="13"/>
    </row>
    <row r="1748" spans="1:24" s="51" customFormat="1" ht="13.8" x14ac:dyDescent="0.25">
      <c r="A1748" s="4" t="str">
        <f t="shared" si="358"/>
        <v>Oiba _202211</v>
      </c>
      <c r="B1748" s="32"/>
      <c r="C1748" s="4" t="str">
        <f t="shared" si="359"/>
        <v>OIBA_01_202211</v>
      </c>
      <c r="D1748" s="4" t="s">
        <v>2194</v>
      </c>
      <c r="E1748" s="17">
        <v>-84.81</v>
      </c>
      <c r="F1748" s="17">
        <v>-12.08</v>
      </c>
      <c r="G1748" s="4"/>
      <c r="H1748" s="18">
        <v>6.2625000000000002</v>
      </c>
      <c r="I1748" s="18">
        <v>-73.303333330000001</v>
      </c>
      <c r="J1748" s="18">
        <v>1467</v>
      </c>
      <c r="K1748" s="20">
        <f>L1747+1</f>
        <v>44866</v>
      </c>
      <c r="L1748" s="20">
        <f>K1748+29</f>
        <v>44895</v>
      </c>
      <c r="M1748" s="23">
        <f t="shared" si="361"/>
        <v>44880</v>
      </c>
      <c r="N1748" s="18">
        <f t="shared" si="355"/>
        <v>2022</v>
      </c>
      <c r="O1748" s="18">
        <f t="shared" si="356"/>
        <v>11</v>
      </c>
      <c r="P1748" s="29">
        <f t="shared" si="357"/>
        <v>29</v>
      </c>
      <c r="Q1748" s="4"/>
      <c r="R1748" s="9"/>
      <c r="S1748" s="4"/>
      <c r="T1748" s="13"/>
      <c r="U1748" s="13"/>
      <c r="V1748" s="13"/>
      <c r="W1748" s="13"/>
      <c r="X1748" s="13"/>
    </row>
    <row r="1749" spans="1:24" s="51" customFormat="1" ht="15.6" customHeight="1" x14ac:dyDescent="0.25">
      <c r="A1749" s="4" t="str">
        <f t="shared" si="358"/>
        <v>Oiba _202212</v>
      </c>
      <c r="B1749" s="32"/>
      <c r="C1749" s="4" t="str">
        <f>"OIBA_01_"&amp;YEAR(M1749)&amp;""&amp;MONTH(M1749)</f>
        <v>OIBA_01_202212</v>
      </c>
      <c r="D1749" s="4" t="s">
        <v>2194</v>
      </c>
      <c r="E1749" s="17">
        <v>-50.98</v>
      </c>
      <c r="F1749" s="17">
        <v>-6.38</v>
      </c>
      <c r="G1749" s="4"/>
      <c r="H1749" s="18">
        <v>6.2625000000000002</v>
      </c>
      <c r="I1749" s="18">
        <v>-73.303333330000001</v>
      </c>
      <c r="J1749" s="18">
        <v>1467</v>
      </c>
      <c r="K1749" s="20">
        <f>L1748+1</f>
        <v>44896</v>
      </c>
      <c r="L1749" s="20">
        <f>K1749+30</f>
        <v>44926</v>
      </c>
      <c r="M1749" s="23">
        <f t="shared" si="361"/>
        <v>44910</v>
      </c>
      <c r="N1749" s="18">
        <f t="shared" si="355"/>
        <v>2022</v>
      </c>
      <c r="O1749" s="18">
        <f t="shared" si="356"/>
        <v>12</v>
      </c>
      <c r="P1749" s="29">
        <f t="shared" si="357"/>
        <v>30</v>
      </c>
      <c r="Q1749" s="4"/>
      <c r="R1749" s="9" t="s">
        <v>2206</v>
      </c>
      <c r="S1749" s="4"/>
      <c r="T1749" s="13"/>
      <c r="U1749" s="13"/>
      <c r="V1749" s="13"/>
      <c r="W1749" s="13"/>
      <c r="X1749" s="13"/>
    </row>
    <row r="1750" spans="1:24" s="51" customFormat="1" ht="13.8" x14ac:dyDescent="0.25">
      <c r="A1750" s="4" t="str">
        <f t="shared" si="358"/>
        <v>Oiba _202411</v>
      </c>
      <c r="B1750" s="4" t="s">
        <v>2207</v>
      </c>
      <c r="C1750" s="4" t="str">
        <f t="shared" ref="C1750:C1757" si="362">"OIBA_01_"&amp;YEAR(M1750)&amp;""&amp;MONTH(M1750)</f>
        <v>OIBA_01_202411</v>
      </c>
      <c r="D1750" s="4" t="s">
        <v>2194</v>
      </c>
      <c r="E1750" s="17">
        <v>-83.8</v>
      </c>
      <c r="F1750" s="17">
        <v>-11.19</v>
      </c>
      <c r="G1750" s="4"/>
      <c r="H1750" s="18">
        <v>6.2625000000000002</v>
      </c>
      <c r="I1750" s="18">
        <v>-73.303333330000001</v>
      </c>
      <c r="J1750" s="18">
        <v>1467</v>
      </c>
      <c r="K1750" s="20">
        <v>45597</v>
      </c>
      <c r="L1750" s="20">
        <f t="shared" ref="L1750:L1752" si="363">K1750+29</f>
        <v>45626</v>
      </c>
      <c r="M1750" s="23">
        <f t="shared" si="361"/>
        <v>45611</v>
      </c>
      <c r="N1750" s="18">
        <f t="shared" si="355"/>
        <v>2024</v>
      </c>
      <c r="O1750" s="18">
        <f t="shared" si="356"/>
        <v>11</v>
      </c>
      <c r="P1750" s="29">
        <f t="shared" si="357"/>
        <v>29</v>
      </c>
      <c r="Q1750" s="4">
        <v>17.8</v>
      </c>
      <c r="R1750" s="9" t="s">
        <v>2208</v>
      </c>
      <c r="S1750" s="4"/>
      <c r="T1750" s="13"/>
      <c r="U1750" s="13"/>
      <c r="V1750" s="13"/>
      <c r="W1750" s="13"/>
      <c r="X1750" s="13"/>
    </row>
    <row r="1751" spans="1:24" s="51" customFormat="1" ht="13.8" x14ac:dyDescent="0.25">
      <c r="A1751" s="4" t="str">
        <f t="shared" si="358"/>
        <v>Oiba _202412</v>
      </c>
      <c r="B1751" s="4" t="s">
        <v>2209</v>
      </c>
      <c r="C1751" s="4" t="str">
        <f t="shared" si="362"/>
        <v>OIBA_01_202412</v>
      </c>
      <c r="D1751" s="4" t="s">
        <v>2194</v>
      </c>
      <c r="E1751" s="17">
        <v>-81.099999999999994</v>
      </c>
      <c r="F1751" s="17">
        <v>-10.57</v>
      </c>
      <c r="G1751" s="4"/>
      <c r="H1751" s="18">
        <v>6.2625000000000002</v>
      </c>
      <c r="I1751" s="18">
        <v>-73.303333330000001</v>
      </c>
      <c r="J1751" s="18">
        <v>1467</v>
      </c>
      <c r="K1751" s="20">
        <f t="shared" ref="K1751:K1757" si="364">L1750+1</f>
        <v>45627</v>
      </c>
      <c r="L1751" s="20">
        <f t="shared" ref="L1751" si="365">K1751+30</f>
        <v>45657</v>
      </c>
      <c r="M1751" s="23">
        <f t="shared" si="361"/>
        <v>45641</v>
      </c>
      <c r="N1751" s="18">
        <f t="shared" si="355"/>
        <v>2024</v>
      </c>
      <c r="O1751" s="18">
        <f t="shared" si="356"/>
        <v>12</v>
      </c>
      <c r="P1751" s="29">
        <f t="shared" si="357"/>
        <v>30</v>
      </c>
      <c r="Q1751" s="4">
        <v>18.5</v>
      </c>
      <c r="R1751" s="9" t="s">
        <v>2208</v>
      </c>
      <c r="S1751" s="4"/>
      <c r="T1751" s="13"/>
      <c r="U1751" s="13"/>
      <c r="V1751" s="13"/>
      <c r="W1751" s="13"/>
      <c r="X1751" s="13"/>
    </row>
    <row r="1752" spans="1:24" s="51" customFormat="1" ht="13.8" x14ac:dyDescent="0.25">
      <c r="A1752" s="4" t="str">
        <f t="shared" si="358"/>
        <v>Oiba _20251</v>
      </c>
      <c r="B1752" s="4" t="s">
        <v>2210</v>
      </c>
      <c r="C1752" s="4" t="str">
        <f t="shared" si="362"/>
        <v>OIBA_01_20251</v>
      </c>
      <c r="D1752" s="4" t="s">
        <v>2194</v>
      </c>
      <c r="E1752" s="17">
        <v>-15.5</v>
      </c>
      <c r="F1752" s="17">
        <v>-2.68</v>
      </c>
      <c r="G1752" s="4"/>
      <c r="H1752" s="18">
        <v>6.2625000000000002</v>
      </c>
      <c r="I1752" s="18">
        <v>-73.303333330000001</v>
      </c>
      <c r="J1752" s="18">
        <v>1467</v>
      </c>
      <c r="K1752" s="20">
        <f t="shared" si="364"/>
        <v>45658</v>
      </c>
      <c r="L1752" s="20">
        <f t="shared" si="363"/>
        <v>45687</v>
      </c>
      <c r="M1752" s="23">
        <f t="shared" si="361"/>
        <v>45672</v>
      </c>
      <c r="N1752" s="18">
        <f t="shared" si="355"/>
        <v>2025</v>
      </c>
      <c r="O1752" s="18">
        <f t="shared" si="356"/>
        <v>1</v>
      </c>
      <c r="P1752" s="29">
        <f t="shared" si="357"/>
        <v>29</v>
      </c>
      <c r="Q1752" s="4">
        <v>39.6</v>
      </c>
      <c r="R1752" s="9" t="s">
        <v>2208</v>
      </c>
      <c r="S1752" s="4"/>
      <c r="T1752" s="13"/>
      <c r="U1752" s="13"/>
      <c r="V1752" s="13"/>
      <c r="W1752" s="13"/>
      <c r="X1752" s="13"/>
    </row>
    <row r="1753" spans="1:24" s="51" customFormat="1" ht="13.8" x14ac:dyDescent="0.25">
      <c r="A1753" s="4" t="str">
        <f t="shared" si="358"/>
        <v>Oiba _20252</v>
      </c>
      <c r="B1753" s="4" t="s">
        <v>2211</v>
      </c>
      <c r="C1753" s="4" t="str">
        <f t="shared" si="362"/>
        <v>OIBA_01_20252</v>
      </c>
      <c r="D1753" s="4" t="s">
        <v>2194</v>
      </c>
      <c r="E1753" s="17">
        <v>5.2</v>
      </c>
      <c r="F1753" s="17">
        <v>-0.27</v>
      </c>
      <c r="G1753" s="4"/>
      <c r="H1753" s="18">
        <v>6.2625000000000002</v>
      </c>
      <c r="I1753" s="18">
        <v>-73.303333330000001</v>
      </c>
      <c r="J1753" s="18">
        <v>1467</v>
      </c>
      <c r="K1753" s="20">
        <f t="shared" si="364"/>
        <v>45688</v>
      </c>
      <c r="L1753" s="20">
        <f>K1753+29</f>
        <v>45717</v>
      </c>
      <c r="M1753" s="23">
        <f t="shared" si="361"/>
        <v>45702</v>
      </c>
      <c r="N1753" s="18">
        <f t="shared" si="355"/>
        <v>2025</v>
      </c>
      <c r="O1753" s="18">
        <f t="shared" si="356"/>
        <v>2</v>
      </c>
      <c r="P1753" s="29">
        <f t="shared" si="357"/>
        <v>29</v>
      </c>
      <c r="Q1753" s="4">
        <v>42.7</v>
      </c>
      <c r="R1753" s="9" t="s">
        <v>2208</v>
      </c>
      <c r="S1753" s="4"/>
      <c r="T1753" s="13"/>
      <c r="U1753" s="13"/>
      <c r="V1753" s="13"/>
      <c r="W1753" s="13"/>
      <c r="X1753" s="13"/>
    </row>
    <row r="1754" spans="1:24" s="51" customFormat="1" ht="13.8" x14ac:dyDescent="0.25">
      <c r="A1754" s="4" t="str">
        <f t="shared" si="358"/>
        <v>Oiba _20253</v>
      </c>
      <c r="B1754" s="4" t="s">
        <v>2212</v>
      </c>
      <c r="C1754" s="4" t="str">
        <f t="shared" si="362"/>
        <v>OIBA_01_20253</v>
      </c>
      <c r="D1754" s="4" t="s">
        <v>2194</v>
      </c>
      <c r="E1754" s="17">
        <v>-1.5</v>
      </c>
      <c r="F1754" s="17">
        <v>-1.29</v>
      </c>
      <c r="G1754" s="4"/>
      <c r="H1754" s="18">
        <v>6.2625000000000002</v>
      </c>
      <c r="I1754" s="18">
        <v>-73.303333330000001</v>
      </c>
      <c r="J1754" s="18">
        <v>1467</v>
      </c>
      <c r="K1754" s="20">
        <f t="shared" si="364"/>
        <v>45718</v>
      </c>
      <c r="L1754" s="20">
        <f>K1754+28</f>
        <v>45746</v>
      </c>
      <c r="M1754" s="23">
        <f t="shared" si="361"/>
        <v>45732</v>
      </c>
      <c r="N1754" s="18">
        <f t="shared" si="355"/>
        <v>2025</v>
      </c>
      <c r="O1754" s="18">
        <f t="shared" si="356"/>
        <v>3</v>
      </c>
      <c r="P1754" s="29">
        <f t="shared" si="357"/>
        <v>28</v>
      </c>
      <c r="Q1754" s="4">
        <v>88.9</v>
      </c>
      <c r="R1754" s="9" t="s">
        <v>2208</v>
      </c>
      <c r="S1754" s="4"/>
      <c r="T1754" s="13"/>
      <c r="U1754" s="13"/>
      <c r="V1754" s="13"/>
      <c r="W1754" s="13"/>
      <c r="X1754" s="13"/>
    </row>
    <row r="1755" spans="1:24" s="51" customFormat="1" ht="13.8" x14ac:dyDescent="0.25">
      <c r="A1755" s="4" t="str">
        <f t="shared" si="358"/>
        <v>Oiba _20254</v>
      </c>
      <c r="B1755" s="4" t="s">
        <v>2213</v>
      </c>
      <c r="C1755" s="4" t="str">
        <f t="shared" si="362"/>
        <v>OIBA_01_20254</v>
      </c>
      <c r="D1755" s="4" t="s">
        <v>2194</v>
      </c>
      <c r="E1755" s="17">
        <v>-58.2</v>
      </c>
      <c r="F1755" s="17">
        <v>-8.0399999999999991</v>
      </c>
      <c r="G1755" s="4"/>
      <c r="H1755" s="18">
        <v>6.2625000000000002</v>
      </c>
      <c r="I1755" s="18">
        <v>-73.303333330000001</v>
      </c>
      <c r="J1755" s="18">
        <v>1467</v>
      </c>
      <c r="K1755" s="20">
        <f t="shared" si="364"/>
        <v>45747</v>
      </c>
      <c r="L1755" s="20">
        <f>K1755+30</f>
        <v>45777</v>
      </c>
      <c r="M1755" s="23">
        <f t="shared" si="361"/>
        <v>45761</v>
      </c>
      <c r="N1755" s="18">
        <f t="shared" si="355"/>
        <v>2025</v>
      </c>
      <c r="O1755" s="18">
        <f t="shared" si="356"/>
        <v>4</v>
      </c>
      <c r="P1755" s="29">
        <f t="shared" si="357"/>
        <v>30</v>
      </c>
      <c r="Q1755" s="4">
        <v>93.5</v>
      </c>
      <c r="R1755" s="9" t="s">
        <v>2208</v>
      </c>
      <c r="S1755" s="4"/>
      <c r="T1755" s="13"/>
      <c r="U1755" s="13"/>
      <c r="V1755" s="13"/>
      <c r="W1755" s="13"/>
      <c r="X1755" s="13"/>
    </row>
    <row r="1756" spans="1:24" s="51" customFormat="1" ht="13.8" x14ac:dyDescent="0.25">
      <c r="A1756" s="4" t="str">
        <f t="shared" si="358"/>
        <v>Oiba _20255</v>
      </c>
      <c r="B1756" s="4" t="s">
        <v>2214</v>
      </c>
      <c r="C1756" s="4" t="str">
        <f t="shared" si="362"/>
        <v>OIBA_01_20255</v>
      </c>
      <c r="D1756" s="4" t="s">
        <v>2194</v>
      </c>
      <c r="E1756" s="17">
        <v>-105</v>
      </c>
      <c r="F1756" s="17">
        <v>-12.94</v>
      </c>
      <c r="G1756" s="4"/>
      <c r="H1756" s="18">
        <v>6.2625000000000002</v>
      </c>
      <c r="I1756" s="18">
        <v>-73.303333330000001</v>
      </c>
      <c r="J1756" s="18">
        <v>1467</v>
      </c>
      <c r="K1756" s="20">
        <f t="shared" si="364"/>
        <v>45778</v>
      </c>
      <c r="L1756" s="20">
        <f>K1756+29</f>
        <v>45807</v>
      </c>
      <c r="M1756" s="23">
        <f t="shared" si="361"/>
        <v>45792</v>
      </c>
      <c r="N1756" s="18">
        <f t="shared" si="355"/>
        <v>2025</v>
      </c>
      <c r="O1756" s="18">
        <f t="shared" si="356"/>
        <v>5</v>
      </c>
      <c r="P1756" s="29">
        <f t="shared" si="357"/>
        <v>29</v>
      </c>
      <c r="Q1756" s="4">
        <v>57.5</v>
      </c>
      <c r="R1756" s="9" t="s">
        <v>2208</v>
      </c>
      <c r="S1756" s="4"/>
      <c r="T1756" s="13"/>
      <c r="U1756" s="13"/>
      <c r="V1756" s="13"/>
      <c r="W1756" s="13"/>
      <c r="X1756" s="13"/>
    </row>
    <row r="1757" spans="1:24" s="51" customFormat="1" ht="13.8" x14ac:dyDescent="0.25">
      <c r="A1757" s="4"/>
      <c r="B1757" s="4"/>
      <c r="C1757" s="4" t="str">
        <f t="shared" si="362"/>
        <v>OIBA_01_20256</v>
      </c>
      <c r="D1757" s="4"/>
      <c r="E1757" s="17"/>
      <c r="F1757" s="17"/>
      <c r="G1757" s="4"/>
      <c r="H1757" s="18"/>
      <c r="I1757" s="18"/>
      <c r="J1757" s="18"/>
      <c r="K1757" s="20">
        <f t="shared" si="364"/>
        <v>45808</v>
      </c>
      <c r="L1757" s="20">
        <f>K1757+30</f>
        <v>45838</v>
      </c>
      <c r="M1757" s="23">
        <f t="shared" si="361"/>
        <v>45822</v>
      </c>
      <c r="N1757" s="18"/>
      <c r="O1757" s="18"/>
      <c r="P1757" s="29"/>
      <c r="Q1757" s="4"/>
      <c r="R1757" s="9"/>
      <c r="S1757" s="4"/>
      <c r="T1757" s="13"/>
      <c r="U1757" s="13"/>
      <c r="V1757" s="13"/>
      <c r="W1757" s="13"/>
      <c r="X1757" s="13"/>
    </row>
    <row r="1758" spans="1:24" s="51" customFormat="1" ht="13.8" x14ac:dyDescent="0.25">
      <c r="A1758" s="4"/>
      <c r="B1758" s="32"/>
      <c r="C1758" s="4"/>
      <c r="D1758" s="4"/>
      <c r="E1758" s="32"/>
      <c r="F1758" s="32"/>
      <c r="G1758" s="4"/>
      <c r="H1758" s="18"/>
      <c r="I1758" s="18"/>
      <c r="J1758" s="18"/>
      <c r="K1758" s="20"/>
      <c r="L1758" s="20"/>
      <c r="M1758" s="23"/>
      <c r="N1758" s="18">
        <f t="shared" ref="N1758:N1796" si="366">YEAR(M1758)</f>
        <v>1900</v>
      </c>
      <c r="O1758" s="18">
        <f t="shared" ref="O1758:O1777" si="367">(MONTH(M1758))</f>
        <v>1</v>
      </c>
      <c r="P1758" s="29">
        <f t="shared" ref="P1758:P1777" si="368">L1758-K1758</f>
        <v>0</v>
      </c>
      <c r="Q1758" s="4"/>
      <c r="R1758" s="9"/>
      <c r="S1758" s="4"/>
      <c r="T1758" s="13"/>
      <c r="U1758" s="13"/>
      <c r="V1758" s="13"/>
      <c r="W1758" s="13"/>
      <c r="X1758" s="13"/>
    </row>
    <row r="1759" spans="1:24" s="51" customFormat="1" ht="13.8" x14ac:dyDescent="0.25">
      <c r="A1759" s="4" t="str">
        <f t="shared" ref="A1759:A1788" si="369">D1759&amp;"_"&amp;YEAR(M1759)&amp;MONTH(M1759)</f>
        <v>Remedios _20222</v>
      </c>
      <c r="B1759" s="32" t="s">
        <v>2215</v>
      </c>
      <c r="C1759" s="4" t="str">
        <f>"REMEDIOS_01_"&amp;YEAR(M1759)&amp;""&amp;MONTH(M1759)</f>
        <v>REMEDIOS_01_20222</v>
      </c>
      <c r="D1759" s="4" t="s">
        <v>2216</v>
      </c>
      <c r="E1759" s="17">
        <v>-0.8</v>
      </c>
      <c r="F1759" s="17">
        <v>-1.77</v>
      </c>
      <c r="G1759" s="4"/>
      <c r="H1759" s="18">
        <v>6.7158329999999999</v>
      </c>
      <c r="I1759" s="18">
        <v>-74.41</v>
      </c>
      <c r="J1759" s="18">
        <v>154</v>
      </c>
      <c r="K1759" s="20">
        <v>44595</v>
      </c>
      <c r="L1759" s="20">
        <v>44623</v>
      </c>
      <c r="M1759" s="23">
        <f>K1759+14</f>
        <v>44609</v>
      </c>
      <c r="N1759" s="18">
        <f t="shared" si="366"/>
        <v>2022</v>
      </c>
      <c r="O1759" s="18">
        <f t="shared" si="367"/>
        <v>2</v>
      </c>
      <c r="P1759" s="29">
        <f t="shared" si="368"/>
        <v>28</v>
      </c>
      <c r="Q1759" s="4">
        <v>37.5</v>
      </c>
      <c r="R1759" s="13"/>
      <c r="S1759" s="4"/>
      <c r="T1759" s="13"/>
      <c r="U1759" s="13"/>
      <c r="V1759" s="13"/>
      <c r="W1759" s="13"/>
      <c r="X1759" s="13"/>
    </row>
    <row r="1760" spans="1:24" s="51" customFormat="1" ht="13.8" x14ac:dyDescent="0.25">
      <c r="A1760" s="4" t="str">
        <f t="shared" si="369"/>
        <v>Remedios _20223</v>
      </c>
      <c r="B1760" s="32" t="s">
        <v>2217</v>
      </c>
      <c r="C1760" s="4" t="str">
        <f>"REMEDIOS_01_"&amp;YEAR(M1760)&amp;""&amp;MONTH(M1760)</f>
        <v>REMEDIOS_01_20223</v>
      </c>
      <c r="D1760" s="4" t="s">
        <v>2216</v>
      </c>
      <c r="E1760" s="17">
        <v>-19.7</v>
      </c>
      <c r="F1760" s="17">
        <v>-3.64</v>
      </c>
      <c r="G1760" s="4"/>
      <c r="H1760" s="18">
        <v>6.7158329999999999</v>
      </c>
      <c r="I1760" s="18">
        <v>-74.41</v>
      </c>
      <c r="J1760" s="18">
        <v>154</v>
      </c>
      <c r="K1760" s="20">
        <f>L1759+1</f>
        <v>44624</v>
      </c>
      <c r="L1760" s="20">
        <f>K1760+27</f>
        <v>44651</v>
      </c>
      <c r="M1760" s="23">
        <f>K1760+14</f>
        <v>44638</v>
      </c>
      <c r="N1760" s="18">
        <f t="shared" si="366"/>
        <v>2022</v>
      </c>
      <c r="O1760" s="18">
        <f t="shared" si="367"/>
        <v>3</v>
      </c>
      <c r="P1760" s="29">
        <f t="shared" si="368"/>
        <v>27</v>
      </c>
      <c r="Q1760" s="4"/>
      <c r="R1760" s="9"/>
      <c r="S1760" s="4"/>
      <c r="T1760" s="13"/>
      <c r="U1760" s="13"/>
      <c r="V1760" s="13"/>
      <c r="W1760" s="13"/>
      <c r="X1760" s="13"/>
    </row>
    <row r="1761" spans="1:24" s="51" customFormat="1" ht="13.8" x14ac:dyDescent="0.25">
      <c r="A1761" s="4" t="str">
        <f t="shared" si="369"/>
        <v>Remedios _20224</v>
      </c>
      <c r="B1761" s="32" t="s">
        <v>2218</v>
      </c>
      <c r="C1761" s="4" t="str">
        <f>"REMEDIOS_01_"&amp;YEAR(M1761)&amp;""&amp;MONTH(M1761)</f>
        <v>REMEDIOS_01_20224</v>
      </c>
      <c r="D1761" s="4" t="s">
        <v>2216</v>
      </c>
      <c r="E1761" s="17">
        <v>-58.4</v>
      </c>
      <c r="F1761" s="17">
        <v>-8.0299999999999994</v>
      </c>
      <c r="G1761" s="4"/>
      <c r="H1761" s="18">
        <v>6.7158329999999999</v>
      </c>
      <c r="I1761" s="18">
        <v>-74.41</v>
      </c>
      <c r="J1761" s="18">
        <v>154</v>
      </c>
      <c r="K1761" s="20">
        <f>L1760+1</f>
        <v>44652</v>
      </c>
      <c r="L1761" s="20">
        <f>K1761+29</f>
        <v>44681</v>
      </c>
      <c r="M1761" s="23">
        <f>K1761+14</f>
        <v>44666</v>
      </c>
      <c r="N1761" s="18">
        <f t="shared" si="366"/>
        <v>2022</v>
      </c>
      <c r="O1761" s="18">
        <f t="shared" si="367"/>
        <v>4</v>
      </c>
      <c r="P1761" s="29">
        <f t="shared" si="368"/>
        <v>29</v>
      </c>
      <c r="Q1761" s="4"/>
      <c r="R1761" s="9"/>
      <c r="S1761" s="4"/>
      <c r="T1761" s="13"/>
      <c r="U1761" s="13"/>
      <c r="V1761" s="13"/>
      <c r="W1761" s="13"/>
      <c r="X1761" s="13"/>
    </row>
    <row r="1762" spans="1:24" s="51" customFormat="1" ht="13.8" x14ac:dyDescent="0.25">
      <c r="A1762" s="4" t="str">
        <f t="shared" si="369"/>
        <v>Remedios _20225</v>
      </c>
      <c r="B1762" s="32" t="s">
        <v>2219</v>
      </c>
      <c r="C1762" s="4" t="str">
        <f>"REMEDIOS_01_"&amp;YEAR(M1762)&amp;""&amp;MONTH(M1762)</f>
        <v>REMEDIOS_01_20225</v>
      </c>
      <c r="D1762" s="4" t="s">
        <v>2216</v>
      </c>
      <c r="E1762" s="17">
        <v>-97.7</v>
      </c>
      <c r="F1762" s="17">
        <v>-13.64</v>
      </c>
      <c r="G1762" s="4"/>
      <c r="H1762" s="18">
        <v>6.7158329999999999</v>
      </c>
      <c r="I1762" s="18">
        <v>-74.41</v>
      </c>
      <c r="J1762" s="18">
        <v>154</v>
      </c>
      <c r="K1762" s="20">
        <f>L1761+1</f>
        <v>44682</v>
      </c>
      <c r="L1762" s="20">
        <f>K1762+30</f>
        <v>44712</v>
      </c>
      <c r="M1762" s="23">
        <f>K1762+14</f>
        <v>44696</v>
      </c>
      <c r="N1762" s="18">
        <f t="shared" si="366"/>
        <v>2022</v>
      </c>
      <c r="O1762" s="18">
        <f t="shared" si="367"/>
        <v>5</v>
      </c>
      <c r="P1762" s="29">
        <f t="shared" si="368"/>
        <v>30</v>
      </c>
      <c r="Q1762" s="4"/>
      <c r="R1762" s="9"/>
      <c r="S1762" s="4"/>
      <c r="T1762" s="13"/>
      <c r="U1762" s="13"/>
      <c r="V1762" s="13"/>
      <c r="W1762" s="13"/>
      <c r="X1762" s="13"/>
    </row>
    <row r="1763" spans="1:24" s="51" customFormat="1" ht="13.8" x14ac:dyDescent="0.25">
      <c r="A1763" s="4" t="str">
        <f t="shared" si="369"/>
        <v>Remedios _20226</v>
      </c>
      <c r="B1763" s="32" t="s">
        <v>2220</v>
      </c>
      <c r="C1763" s="4" t="str">
        <f>"REMEDIOS_01_"&amp;YEAR(M1763)&amp;""&amp;MONTH(M1763)</f>
        <v>REMEDIOS_01_20226</v>
      </c>
      <c r="D1763" s="4" t="s">
        <v>2216</v>
      </c>
      <c r="E1763" s="17">
        <v>-109.8</v>
      </c>
      <c r="F1763" s="17">
        <v>-15.08</v>
      </c>
      <c r="G1763" s="4"/>
      <c r="H1763" s="18">
        <v>6.7158329999999999</v>
      </c>
      <c r="I1763" s="18">
        <v>-74.41</v>
      </c>
      <c r="J1763" s="18">
        <v>154</v>
      </c>
      <c r="K1763" s="20">
        <f>L1762+1</f>
        <v>44713</v>
      </c>
      <c r="L1763" s="20">
        <f>K1763+29</f>
        <v>44742</v>
      </c>
      <c r="M1763" s="23">
        <f>K1763+14</f>
        <v>44727</v>
      </c>
      <c r="N1763" s="18">
        <f t="shared" si="366"/>
        <v>2022</v>
      </c>
      <c r="O1763" s="18">
        <f t="shared" si="367"/>
        <v>6</v>
      </c>
      <c r="P1763" s="29">
        <f t="shared" si="368"/>
        <v>29</v>
      </c>
      <c r="Q1763" s="4"/>
      <c r="R1763" s="9"/>
      <c r="S1763" s="4"/>
      <c r="T1763" s="13"/>
      <c r="U1763" s="13"/>
      <c r="V1763" s="13"/>
      <c r="W1763" s="13"/>
      <c r="X1763" s="13"/>
    </row>
    <row r="1764" spans="1:24" s="51" customFormat="1" x14ac:dyDescent="0.3">
      <c r="A1764" s="4" t="str">
        <f t="shared" si="369"/>
        <v>Remedios _20227</v>
      </c>
      <c r="B1764" s="18" t="s">
        <v>2221</v>
      </c>
      <c r="C1764" s="4" t="str">
        <f t="shared" ref="C1764:C1775" si="370">"REMEDIOS_01_"&amp;YEAR(M1764)&amp;""&amp;MONTH(M1764)</f>
        <v>REMEDIOS_01_20227</v>
      </c>
      <c r="D1764" s="4" t="s">
        <v>2216</v>
      </c>
      <c r="E1764" s="15">
        <v>-68.8</v>
      </c>
      <c r="F1764" s="17">
        <v>-9.94</v>
      </c>
      <c r="G1764" s="4"/>
      <c r="H1764" s="18">
        <v>6.7158329999999999</v>
      </c>
      <c r="I1764" s="18">
        <v>-74.41</v>
      </c>
      <c r="J1764" s="18">
        <v>154</v>
      </c>
      <c r="K1764" s="20">
        <f t="shared" ref="K1764:K1772" si="371">L1763+1</f>
        <v>44743</v>
      </c>
      <c r="L1764" s="20">
        <f>K1764+30</f>
        <v>44773</v>
      </c>
      <c r="M1764" s="23">
        <f t="shared" ref="M1764:M1772" si="372">K1764+14</f>
        <v>44757</v>
      </c>
      <c r="N1764" s="18">
        <f t="shared" si="366"/>
        <v>2022</v>
      </c>
      <c r="O1764" s="18">
        <f t="shared" si="367"/>
        <v>7</v>
      </c>
      <c r="P1764" s="29">
        <f t="shared" si="368"/>
        <v>30</v>
      </c>
      <c r="Q1764" s="4">
        <v>520</v>
      </c>
      <c r="R1764" s="9"/>
      <c r="S1764" s="4" t="s">
        <v>844</v>
      </c>
      <c r="T1764" s="13"/>
      <c r="U1764" s="13"/>
      <c r="V1764" s="13"/>
      <c r="W1764" s="13"/>
      <c r="X1764" s="13"/>
    </row>
    <row r="1765" spans="1:24" s="51" customFormat="1" x14ac:dyDescent="0.3">
      <c r="A1765" s="4" t="str">
        <f t="shared" si="369"/>
        <v>Remedios _20228</v>
      </c>
      <c r="B1765" s="18" t="s">
        <v>2222</v>
      </c>
      <c r="C1765" s="4" t="str">
        <f t="shared" si="370"/>
        <v>REMEDIOS_01_20228</v>
      </c>
      <c r="D1765" s="4" t="s">
        <v>2216</v>
      </c>
      <c r="E1765" s="15">
        <v>-56.6</v>
      </c>
      <c r="F1765" s="17">
        <v>-7.64</v>
      </c>
      <c r="G1765" s="4"/>
      <c r="H1765" s="18">
        <v>6.7158329999999999</v>
      </c>
      <c r="I1765" s="18">
        <v>-74.41</v>
      </c>
      <c r="J1765" s="18">
        <v>154</v>
      </c>
      <c r="K1765" s="20">
        <f t="shared" si="371"/>
        <v>44774</v>
      </c>
      <c r="L1765" s="20">
        <f>K1765+30</f>
        <v>44804</v>
      </c>
      <c r="M1765" s="23">
        <f t="shared" si="372"/>
        <v>44788</v>
      </c>
      <c r="N1765" s="18">
        <f t="shared" si="366"/>
        <v>2022</v>
      </c>
      <c r="O1765" s="18">
        <f t="shared" si="367"/>
        <v>8</v>
      </c>
      <c r="P1765" s="29">
        <f t="shared" si="368"/>
        <v>30</v>
      </c>
      <c r="Q1765" s="4">
        <v>382</v>
      </c>
      <c r="R1765" s="9"/>
      <c r="S1765" s="4" t="s">
        <v>844</v>
      </c>
      <c r="T1765" s="13"/>
      <c r="U1765" s="13"/>
      <c r="V1765" s="13"/>
      <c r="W1765" s="13"/>
      <c r="X1765" s="13"/>
    </row>
    <row r="1766" spans="1:24" s="51" customFormat="1" x14ac:dyDescent="0.3">
      <c r="A1766" s="4" t="str">
        <f t="shared" si="369"/>
        <v>Remedios _20229</v>
      </c>
      <c r="B1766" s="18" t="s">
        <v>2223</v>
      </c>
      <c r="C1766" s="4" t="str">
        <f t="shared" si="370"/>
        <v>REMEDIOS_01_20229</v>
      </c>
      <c r="D1766" s="4" t="s">
        <v>2216</v>
      </c>
      <c r="E1766" s="15">
        <v>-66.2</v>
      </c>
      <c r="F1766" s="17">
        <v>-9.8000000000000007</v>
      </c>
      <c r="G1766" s="4"/>
      <c r="H1766" s="18">
        <v>6.7158329999999999</v>
      </c>
      <c r="I1766" s="18">
        <v>-74.41</v>
      </c>
      <c r="J1766" s="18">
        <v>154</v>
      </c>
      <c r="K1766" s="20">
        <f t="shared" si="371"/>
        <v>44805</v>
      </c>
      <c r="L1766" s="20">
        <f>K1766+29</f>
        <v>44834</v>
      </c>
      <c r="M1766" s="23">
        <f t="shared" si="372"/>
        <v>44819</v>
      </c>
      <c r="N1766" s="18">
        <f t="shared" si="366"/>
        <v>2022</v>
      </c>
      <c r="O1766" s="18">
        <f t="shared" si="367"/>
        <v>9</v>
      </c>
      <c r="P1766" s="29">
        <f t="shared" si="368"/>
        <v>29</v>
      </c>
      <c r="Q1766" s="4">
        <v>286</v>
      </c>
      <c r="R1766" s="9"/>
      <c r="S1766" s="4" t="s">
        <v>844</v>
      </c>
      <c r="T1766" s="13"/>
      <c r="U1766" s="13"/>
      <c r="V1766" s="13"/>
      <c r="W1766" s="13"/>
      <c r="X1766" s="13"/>
    </row>
    <row r="1767" spans="1:24" s="51" customFormat="1" x14ac:dyDescent="0.3">
      <c r="A1767" s="4" t="str">
        <f t="shared" si="369"/>
        <v>Remedios _202210</v>
      </c>
      <c r="B1767" s="18" t="s">
        <v>2224</v>
      </c>
      <c r="C1767" s="4" t="str">
        <f t="shared" si="370"/>
        <v>REMEDIOS_01_202210</v>
      </c>
      <c r="D1767" s="4" t="s">
        <v>2216</v>
      </c>
      <c r="E1767" s="15">
        <v>-75.3</v>
      </c>
      <c r="F1767" s="17">
        <v>-10.88</v>
      </c>
      <c r="G1767" s="4"/>
      <c r="H1767" s="18">
        <v>6.7158329999999999</v>
      </c>
      <c r="I1767" s="18">
        <v>-74.41</v>
      </c>
      <c r="J1767" s="18">
        <v>154</v>
      </c>
      <c r="K1767" s="20">
        <f t="shared" si="371"/>
        <v>44835</v>
      </c>
      <c r="L1767" s="20">
        <f>K1767+30</f>
        <v>44865</v>
      </c>
      <c r="M1767" s="23">
        <f t="shared" si="372"/>
        <v>44849</v>
      </c>
      <c r="N1767" s="18">
        <f t="shared" si="366"/>
        <v>2022</v>
      </c>
      <c r="O1767" s="18">
        <f t="shared" si="367"/>
        <v>10</v>
      </c>
      <c r="P1767" s="29">
        <f t="shared" si="368"/>
        <v>30</v>
      </c>
      <c r="Q1767" s="4">
        <v>321</v>
      </c>
      <c r="R1767" s="9"/>
      <c r="S1767" s="4" t="s">
        <v>844</v>
      </c>
      <c r="T1767" s="13"/>
      <c r="U1767" s="13"/>
      <c r="V1767" s="13"/>
      <c r="W1767" s="13"/>
      <c r="X1767" s="13"/>
    </row>
    <row r="1768" spans="1:24" s="51" customFormat="1" x14ac:dyDescent="0.3">
      <c r="A1768" s="4" t="str">
        <f t="shared" si="369"/>
        <v>Remedios _202211</v>
      </c>
      <c r="B1768" s="18" t="s">
        <v>2225</v>
      </c>
      <c r="C1768" s="4" t="str">
        <f t="shared" si="370"/>
        <v>REMEDIOS_01_202211</v>
      </c>
      <c r="D1768" s="4" t="s">
        <v>2216</v>
      </c>
      <c r="E1768" s="17">
        <v>-92.1</v>
      </c>
      <c r="F1768" s="17">
        <v>-12.91</v>
      </c>
      <c r="G1768" s="4"/>
      <c r="H1768" s="18">
        <v>6.7158329999999999</v>
      </c>
      <c r="I1768" s="18">
        <v>-74.41</v>
      </c>
      <c r="J1768" s="18">
        <v>154</v>
      </c>
      <c r="K1768" s="6">
        <f t="shared" si="371"/>
        <v>44866</v>
      </c>
      <c r="L1768" s="6">
        <f>K1768+30</f>
        <v>44896</v>
      </c>
      <c r="M1768" s="23">
        <f t="shared" si="372"/>
        <v>44880</v>
      </c>
      <c r="N1768" s="18">
        <f t="shared" si="366"/>
        <v>2022</v>
      </c>
      <c r="O1768" s="18">
        <f t="shared" si="367"/>
        <v>11</v>
      </c>
      <c r="P1768" s="29">
        <f t="shared" si="368"/>
        <v>30</v>
      </c>
      <c r="Q1768" s="4">
        <v>267</v>
      </c>
      <c r="R1768" s="13" t="s">
        <v>2002</v>
      </c>
      <c r="S1768" s="4"/>
      <c r="T1768" s="13"/>
      <c r="U1768" s="13"/>
      <c r="V1768" s="13"/>
      <c r="W1768" s="13"/>
      <c r="X1768" s="13"/>
    </row>
    <row r="1769" spans="1:24" s="51" customFormat="1" x14ac:dyDescent="0.3">
      <c r="A1769" s="4" t="str">
        <f t="shared" si="369"/>
        <v>Remedios _202212</v>
      </c>
      <c r="B1769" s="18" t="s">
        <v>2226</v>
      </c>
      <c r="C1769" s="4" t="str">
        <f t="shared" si="370"/>
        <v>REMEDIOS_01_202212</v>
      </c>
      <c r="D1769" s="4" t="s">
        <v>2216</v>
      </c>
      <c r="E1769" s="17">
        <v>-28.3</v>
      </c>
      <c r="F1769" s="17">
        <v>-5.2</v>
      </c>
      <c r="G1769" s="4"/>
      <c r="H1769" s="18">
        <v>6.7158329999999999</v>
      </c>
      <c r="I1769" s="18">
        <v>-74.41</v>
      </c>
      <c r="J1769" s="18">
        <v>154</v>
      </c>
      <c r="K1769" s="6">
        <f t="shared" si="371"/>
        <v>44897</v>
      </c>
      <c r="L1769" s="6">
        <f>K1769+30</f>
        <v>44927</v>
      </c>
      <c r="M1769" s="23">
        <f t="shared" si="372"/>
        <v>44911</v>
      </c>
      <c r="N1769" s="18">
        <f t="shared" si="366"/>
        <v>2022</v>
      </c>
      <c r="O1769" s="18">
        <f t="shared" si="367"/>
        <v>12</v>
      </c>
      <c r="P1769" s="29">
        <f t="shared" si="368"/>
        <v>30</v>
      </c>
      <c r="Q1769" s="4">
        <v>33</v>
      </c>
      <c r="R1769" s="13" t="s">
        <v>2002</v>
      </c>
      <c r="S1769" s="4"/>
      <c r="T1769" s="13"/>
      <c r="U1769" s="13"/>
      <c r="V1769" s="13"/>
      <c r="W1769" s="13"/>
      <c r="X1769" s="13"/>
    </row>
    <row r="1770" spans="1:24" s="51" customFormat="1" x14ac:dyDescent="0.3">
      <c r="A1770" s="4" t="str">
        <f t="shared" si="369"/>
        <v>Remedios _20231</v>
      </c>
      <c r="B1770" s="18" t="s">
        <v>2227</v>
      </c>
      <c r="C1770" s="4" t="str">
        <f t="shared" si="370"/>
        <v>REMEDIOS_01_20231</v>
      </c>
      <c r="D1770" s="4" t="s">
        <v>2216</v>
      </c>
      <c r="E1770" s="17">
        <v>-23.4</v>
      </c>
      <c r="F1770" s="17">
        <v>-4.18</v>
      </c>
      <c r="G1770" s="4"/>
      <c r="H1770" s="18">
        <v>6.7158329999999999</v>
      </c>
      <c r="I1770" s="18">
        <v>-74.41</v>
      </c>
      <c r="J1770" s="18">
        <v>154</v>
      </c>
      <c r="K1770" s="6">
        <f t="shared" si="371"/>
        <v>44928</v>
      </c>
      <c r="L1770" s="6">
        <f>K1770+29</f>
        <v>44957</v>
      </c>
      <c r="M1770" s="23">
        <f t="shared" si="372"/>
        <v>44942</v>
      </c>
      <c r="N1770" s="18">
        <f t="shared" si="366"/>
        <v>2023</v>
      </c>
      <c r="O1770" s="18">
        <f t="shared" si="367"/>
        <v>1</v>
      </c>
      <c r="P1770" s="29">
        <f t="shared" si="368"/>
        <v>29</v>
      </c>
      <c r="Q1770" s="4">
        <v>89</v>
      </c>
      <c r="R1770" s="13" t="s">
        <v>2002</v>
      </c>
      <c r="S1770" s="4"/>
      <c r="T1770" s="13"/>
      <c r="U1770" s="13"/>
      <c r="V1770" s="13"/>
      <c r="W1770" s="13"/>
      <c r="X1770" s="13"/>
    </row>
    <row r="1771" spans="1:24" s="51" customFormat="1" x14ac:dyDescent="0.3">
      <c r="A1771" s="4" t="str">
        <f t="shared" si="369"/>
        <v>Remedios _20232</v>
      </c>
      <c r="B1771" s="18" t="s">
        <v>2228</v>
      </c>
      <c r="C1771" s="4" t="str">
        <f t="shared" si="370"/>
        <v>REMEDIOS_01_20232</v>
      </c>
      <c r="D1771" s="4" t="s">
        <v>2216</v>
      </c>
      <c r="E1771" s="17">
        <v>-10.4</v>
      </c>
      <c r="F1771" s="17">
        <v>-2.56</v>
      </c>
      <c r="G1771" s="4"/>
      <c r="H1771" s="18">
        <v>6.7158329999999999</v>
      </c>
      <c r="I1771" s="18">
        <v>-74.41</v>
      </c>
      <c r="J1771" s="18">
        <v>154</v>
      </c>
      <c r="K1771" s="20">
        <f t="shared" si="371"/>
        <v>44958</v>
      </c>
      <c r="L1771" s="6">
        <f>K1771+27</f>
        <v>44985</v>
      </c>
      <c r="M1771" s="23">
        <f t="shared" si="372"/>
        <v>44972</v>
      </c>
      <c r="N1771" s="18">
        <f t="shared" si="366"/>
        <v>2023</v>
      </c>
      <c r="O1771" s="18">
        <f t="shared" si="367"/>
        <v>2</v>
      </c>
      <c r="P1771" s="29">
        <f t="shared" si="368"/>
        <v>27</v>
      </c>
      <c r="Q1771" s="4">
        <v>24.2</v>
      </c>
      <c r="R1771" s="13" t="s">
        <v>2002</v>
      </c>
      <c r="S1771" s="4"/>
      <c r="T1771" s="13"/>
      <c r="U1771" s="13"/>
      <c r="V1771" s="13"/>
      <c r="W1771" s="13"/>
      <c r="X1771" s="13"/>
    </row>
    <row r="1772" spans="1:24" s="51" customFormat="1" x14ac:dyDescent="0.3">
      <c r="A1772" s="4" t="str">
        <f t="shared" si="369"/>
        <v>Remedios _20233</v>
      </c>
      <c r="B1772" s="18" t="s">
        <v>2229</v>
      </c>
      <c r="C1772" s="4" t="str">
        <f t="shared" si="370"/>
        <v>REMEDIOS_01_20233</v>
      </c>
      <c r="D1772" s="4" t="s">
        <v>2216</v>
      </c>
      <c r="E1772" s="17">
        <v>-13.5</v>
      </c>
      <c r="F1772" s="17">
        <v>-3.11</v>
      </c>
      <c r="G1772" s="4"/>
      <c r="H1772" s="18">
        <v>6.7158329999999999</v>
      </c>
      <c r="I1772" s="18">
        <v>-74.41</v>
      </c>
      <c r="J1772" s="18">
        <v>154</v>
      </c>
      <c r="K1772" s="20">
        <f t="shared" si="371"/>
        <v>44986</v>
      </c>
      <c r="L1772" s="6">
        <f>K1772+30</f>
        <v>45016</v>
      </c>
      <c r="M1772" s="23">
        <f t="shared" si="372"/>
        <v>45000</v>
      </c>
      <c r="N1772" s="18">
        <f t="shared" si="366"/>
        <v>2023</v>
      </c>
      <c r="O1772" s="18">
        <f t="shared" si="367"/>
        <v>3</v>
      </c>
      <c r="P1772" s="29">
        <f t="shared" si="368"/>
        <v>30</v>
      </c>
      <c r="Q1772" s="4">
        <v>160</v>
      </c>
      <c r="R1772" s="13" t="s">
        <v>2002</v>
      </c>
      <c r="S1772" s="4"/>
      <c r="T1772" s="13"/>
      <c r="U1772" s="13"/>
      <c r="V1772" s="13"/>
      <c r="W1772" s="13"/>
      <c r="X1772" s="13"/>
    </row>
    <row r="1773" spans="1:24" s="51" customFormat="1" x14ac:dyDescent="0.3">
      <c r="A1773" s="4" t="str">
        <f t="shared" si="369"/>
        <v>Remedios _20234</v>
      </c>
      <c r="B1773" s="4" t="s">
        <v>2230</v>
      </c>
      <c r="C1773" s="4" t="str">
        <f t="shared" si="370"/>
        <v>REMEDIOS_01_20234</v>
      </c>
      <c r="D1773" s="4" t="s">
        <v>2216</v>
      </c>
      <c r="E1773" s="17">
        <v>-21.6</v>
      </c>
      <c r="F1773" s="17">
        <v>-3.05</v>
      </c>
      <c r="G1773" s="4"/>
      <c r="H1773" s="18">
        <v>6.7158329999999999</v>
      </c>
      <c r="I1773" s="18">
        <v>-74.41</v>
      </c>
      <c r="J1773" s="18">
        <v>154</v>
      </c>
      <c r="K1773" s="20">
        <f>L1772+1</f>
        <v>45017</v>
      </c>
      <c r="L1773" s="6">
        <f>K1773+30</f>
        <v>45047</v>
      </c>
      <c r="M1773" s="23">
        <f>K1773+14</f>
        <v>45031</v>
      </c>
      <c r="N1773" s="18">
        <f t="shared" si="366"/>
        <v>2023</v>
      </c>
      <c r="O1773" s="18">
        <f t="shared" si="367"/>
        <v>4</v>
      </c>
      <c r="P1773" s="29">
        <f t="shared" si="368"/>
        <v>30</v>
      </c>
      <c r="Q1773" s="4">
        <v>398</v>
      </c>
      <c r="R1773" s="13" t="s">
        <v>2002</v>
      </c>
      <c r="S1773" s="4"/>
      <c r="T1773" s="13"/>
      <c r="U1773" s="13"/>
      <c r="V1773" s="13"/>
      <c r="W1773" s="13"/>
      <c r="X1773" s="13"/>
    </row>
    <row r="1774" spans="1:24" s="51" customFormat="1" x14ac:dyDescent="0.3">
      <c r="A1774" s="4" t="str">
        <f t="shared" si="369"/>
        <v>Remedios _20235</v>
      </c>
      <c r="B1774" s="4" t="s">
        <v>2231</v>
      </c>
      <c r="C1774" s="4" t="str">
        <f t="shared" si="370"/>
        <v>REMEDIOS_01_20235</v>
      </c>
      <c r="D1774" s="4" t="s">
        <v>2216</v>
      </c>
      <c r="E1774" s="17">
        <v>-118.5</v>
      </c>
      <c r="F1774" s="17">
        <v>-15.57</v>
      </c>
      <c r="G1774" s="4"/>
      <c r="H1774" s="18">
        <v>6.7158329999999999</v>
      </c>
      <c r="I1774" s="18">
        <v>-74.41</v>
      </c>
      <c r="J1774" s="18">
        <v>154</v>
      </c>
      <c r="K1774" s="20">
        <f>L1773+1</f>
        <v>45048</v>
      </c>
      <c r="L1774" s="6">
        <f>K1774+30</f>
        <v>45078</v>
      </c>
      <c r="M1774" s="23">
        <f>K1774+14</f>
        <v>45062</v>
      </c>
      <c r="N1774" s="18">
        <f t="shared" si="366"/>
        <v>2023</v>
      </c>
      <c r="O1774" s="18">
        <f t="shared" si="367"/>
        <v>5</v>
      </c>
      <c r="P1774" s="29">
        <f t="shared" si="368"/>
        <v>30</v>
      </c>
      <c r="Q1774" s="4">
        <v>161</v>
      </c>
      <c r="R1774" s="13" t="s">
        <v>2002</v>
      </c>
      <c r="S1774" s="4"/>
      <c r="T1774" s="13"/>
      <c r="U1774" s="13"/>
      <c r="V1774" s="13"/>
      <c r="W1774" s="13"/>
      <c r="X1774" s="13"/>
    </row>
    <row r="1775" spans="1:24" s="51" customFormat="1" x14ac:dyDescent="0.3">
      <c r="A1775" s="4" t="str">
        <f t="shared" si="369"/>
        <v>Remedios _20236</v>
      </c>
      <c r="B1775" s="4" t="s">
        <v>2232</v>
      </c>
      <c r="C1775" s="4" t="str">
        <f t="shared" si="370"/>
        <v>REMEDIOS_01_20236</v>
      </c>
      <c r="D1775" s="4" t="s">
        <v>2216</v>
      </c>
      <c r="E1775" s="17">
        <v>-75</v>
      </c>
      <c r="F1775" s="17">
        <v>-10.7</v>
      </c>
      <c r="G1775" s="4"/>
      <c r="H1775" s="18">
        <v>6.7158329999999999</v>
      </c>
      <c r="I1775" s="18">
        <v>-74.41</v>
      </c>
      <c r="J1775" s="18">
        <v>154</v>
      </c>
      <c r="K1775" s="20">
        <f>L1774+1</f>
        <v>45079</v>
      </c>
      <c r="L1775" s="6">
        <f>K1775+28</f>
        <v>45107</v>
      </c>
      <c r="M1775" s="23">
        <f>K1775+14</f>
        <v>45093</v>
      </c>
      <c r="N1775" s="18">
        <f t="shared" si="366"/>
        <v>2023</v>
      </c>
      <c r="O1775" s="18">
        <f t="shared" si="367"/>
        <v>6</v>
      </c>
      <c r="P1775" s="29">
        <f t="shared" si="368"/>
        <v>28</v>
      </c>
      <c r="Q1775" s="4">
        <v>277</v>
      </c>
      <c r="R1775" s="13" t="s">
        <v>2002</v>
      </c>
      <c r="S1775" s="4"/>
      <c r="T1775" s="13"/>
      <c r="U1775" s="13"/>
      <c r="V1775" s="13"/>
      <c r="W1775" s="13"/>
      <c r="X1775" s="13"/>
    </row>
    <row r="1776" spans="1:24" s="51" customFormat="1" x14ac:dyDescent="0.3">
      <c r="A1776" s="4" t="str">
        <f t="shared" si="369"/>
        <v>Remedios _20237</v>
      </c>
      <c r="B1776" s="4" t="s">
        <v>2233</v>
      </c>
      <c r="C1776" s="4" t="str">
        <f>"REMEDIOS_01_"&amp;YEAR(M1776)&amp;""&amp;MONTH(M1776)</f>
        <v>REMEDIOS_01_20237</v>
      </c>
      <c r="D1776" s="4" t="s">
        <v>2216</v>
      </c>
      <c r="E1776" s="17">
        <v>-52.2</v>
      </c>
      <c r="F1776" s="17">
        <v>-7.75</v>
      </c>
      <c r="G1776" s="4"/>
      <c r="H1776" s="18">
        <v>6.7158329999999999</v>
      </c>
      <c r="I1776" s="18">
        <v>-74.41</v>
      </c>
      <c r="J1776" s="18">
        <v>154</v>
      </c>
      <c r="K1776" s="20">
        <f>L1775+1</f>
        <v>45108</v>
      </c>
      <c r="L1776" s="6">
        <f>K1776+30</f>
        <v>45138</v>
      </c>
      <c r="M1776" s="23">
        <f>K1776+14</f>
        <v>45122</v>
      </c>
      <c r="N1776" s="18">
        <f t="shared" si="366"/>
        <v>2023</v>
      </c>
      <c r="O1776" s="18">
        <f t="shared" si="367"/>
        <v>7</v>
      </c>
      <c r="P1776" s="29">
        <f t="shared" si="368"/>
        <v>30</v>
      </c>
      <c r="Q1776" s="4">
        <v>244</v>
      </c>
      <c r="R1776" s="13" t="s">
        <v>2002</v>
      </c>
      <c r="S1776" s="4"/>
      <c r="T1776" s="13"/>
      <c r="U1776" s="13"/>
      <c r="V1776" s="13"/>
      <c r="W1776" s="13"/>
      <c r="X1776" s="13"/>
    </row>
    <row r="1777" spans="1:24" s="51" customFormat="1" x14ac:dyDescent="0.3">
      <c r="A1777" s="4" t="str">
        <f t="shared" si="369"/>
        <v>Remedios _20238</v>
      </c>
      <c r="B1777" s="4" t="s">
        <v>2234</v>
      </c>
      <c r="C1777" s="4" t="str">
        <f>"REMEDIOS_01_"&amp;YEAR(M1777)&amp;""&amp;MONTH(M1777)</f>
        <v>REMEDIOS_01_20238</v>
      </c>
      <c r="D1777" s="4" t="s">
        <v>2216</v>
      </c>
      <c r="E1777" s="17">
        <v>-38.1</v>
      </c>
      <c r="F1777" s="17">
        <v>-6.17</v>
      </c>
      <c r="G1777" s="4"/>
      <c r="H1777" s="18">
        <v>6.7158329999999999</v>
      </c>
      <c r="I1777" s="18">
        <v>-74.41</v>
      </c>
      <c r="J1777" s="18">
        <v>154</v>
      </c>
      <c r="K1777" s="20">
        <f>L1776+1</f>
        <v>45139</v>
      </c>
      <c r="L1777" s="6">
        <f>K1777+30</f>
        <v>45169</v>
      </c>
      <c r="M1777" s="23">
        <f>K1777+14</f>
        <v>45153</v>
      </c>
      <c r="N1777" s="18">
        <f t="shared" si="366"/>
        <v>2023</v>
      </c>
      <c r="O1777" s="18">
        <f t="shared" si="367"/>
        <v>8</v>
      </c>
      <c r="P1777" s="29">
        <f t="shared" si="368"/>
        <v>30</v>
      </c>
      <c r="Q1777" s="4">
        <v>350</v>
      </c>
      <c r="R1777" s="13" t="s">
        <v>2002</v>
      </c>
      <c r="S1777" s="4"/>
      <c r="T1777" s="13"/>
      <c r="U1777" s="13"/>
      <c r="V1777" s="13"/>
      <c r="W1777" s="13"/>
      <c r="X1777" s="13"/>
    </row>
    <row r="1778" spans="1:24" s="51" customFormat="1" x14ac:dyDescent="0.3">
      <c r="A1778" s="4" t="str">
        <f t="shared" si="369"/>
        <v>Remedios _20239</v>
      </c>
      <c r="B1778" s="4" t="s">
        <v>2235</v>
      </c>
      <c r="C1778" s="4" t="str">
        <f t="shared" ref="C1778:C1796" si="373">"REMEDIOS_01_"&amp;YEAR(M1778)&amp;""&amp;MONTH(M1778)</f>
        <v>REMEDIOS_01_20239</v>
      </c>
      <c r="D1778" s="4" t="s">
        <v>2216</v>
      </c>
      <c r="E1778" s="17">
        <v>-14.3</v>
      </c>
      <c r="F1778" s="17">
        <v>-3.49</v>
      </c>
      <c r="G1778" s="4"/>
      <c r="H1778" s="18">
        <v>6.7158329999999999</v>
      </c>
      <c r="I1778" s="18">
        <v>-74.41</v>
      </c>
      <c r="J1778" s="18">
        <v>154</v>
      </c>
      <c r="K1778" s="20">
        <f t="shared" ref="K1778:K1796" si="374">L1777+1</f>
        <v>45170</v>
      </c>
      <c r="L1778" s="6">
        <f>K1778+29</f>
        <v>45199</v>
      </c>
      <c r="M1778" s="23">
        <f t="shared" ref="M1778:M1796" si="375">K1778+14</f>
        <v>45184</v>
      </c>
      <c r="N1778" s="18">
        <f t="shared" si="366"/>
        <v>2023</v>
      </c>
      <c r="O1778" s="18"/>
      <c r="P1778" s="29"/>
      <c r="Q1778" s="4"/>
      <c r="R1778" s="9" t="s">
        <v>2236</v>
      </c>
      <c r="S1778" s="4"/>
      <c r="T1778" s="13"/>
      <c r="U1778" s="13"/>
      <c r="V1778" s="13"/>
      <c r="W1778" s="13"/>
      <c r="X1778" s="13"/>
    </row>
    <row r="1779" spans="1:24" s="51" customFormat="1" x14ac:dyDescent="0.3">
      <c r="A1779" s="4" t="str">
        <f t="shared" si="369"/>
        <v>Remedios _202310</v>
      </c>
      <c r="B1779" s="4" t="s">
        <v>2237</v>
      </c>
      <c r="C1779" s="4" t="str">
        <f t="shared" si="373"/>
        <v>REMEDIOS_01_202310</v>
      </c>
      <c r="D1779" s="4" t="s">
        <v>2216</v>
      </c>
      <c r="E1779" s="17">
        <v>-39.200000000000003</v>
      </c>
      <c r="F1779" s="17">
        <v>-6.38</v>
      </c>
      <c r="G1779" s="4"/>
      <c r="H1779" s="18">
        <v>6.7158329999999999</v>
      </c>
      <c r="I1779" s="18">
        <v>-74.41</v>
      </c>
      <c r="J1779" s="18">
        <v>154</v>
      </c>
      <c r="K1779" s="20">
        <f t="shared" si="374"/>
        <v>45200</v>
      </c>
      <c r="L1779" s="6">
        <f>K1779+30</f>
        <v>45230</v>
      </c>
      <c r="M1779" s="23">
        <f t="shared" si="375"/>
        <v>45214</v>
      </c>
      <c r="N1779" s="18">
        <f t="shared" si="366"/>
        <v>2023</v>
      </c>
      <c r="O1779" s="18"/>
      <c r="P1779" s="29"/>
      <c r="Q1779" s="4"/>
      <c r="R1779" s="9" t="s">
        <v>2238</v>
      </c>
      <c r="S1779" s="4"/>
      <c r="T1779" s="13"/>
      <c r="U1779" s="13"/>
      <c r="V1779" s="13"/>
      <c r="W1779" s="13"/>
      <c r="X1779" s="13"/>
    </row>
    <row r="1780" spans="1:24" s="51" customFormat="1" x14ac:dyDescent="0.3">
      <c r="A1780" s="4" t="str">
        <f t="shared" si="369"/>
        <v>Remedios _202311</v>
      </c>
      <c r="B1780" s="4" t="s">
        <v>2239</v>
      </c>
      <c r="C1780" s="4" t="str">
        <f t="shared" si="373"/>
        <v>REMEDIOS_01_202311</v>
      </c>
      <c r="D1780" s="4" t="s">
        <v>2216</v>
      </c>
      <c r="E1780" s="17">
        <v>-89.9</v>
      </c>
      <c r="F1780" s="17">
        <v>-12.49</v>
      </c>
      <c r="G1780" s="4"/>
      <c r="H1780" s="18">
        <v>6.7158329999999999</v>
      </c>
      <c r="I1780" s="18">
        <v>-74.41</v>
      </c>
      <c r="J1780" s="18">
        <v>154</v>
      </c>
      <c r="K1780" s="20">
        <f t="shared" si="374"/>
        <v>45231</v>
      </c>
      <c r="L1780" s="6">
        <f>K1780+29</f>
        <v>45260</v>
      </c>
      <c r="M1780" s="23">
        <f t="shared" si="375"/>
        <v>45245</v>
      </c>
      <c r="N1780" s="18">
        <f t="shared" si="366"/>
        <v>2023</v>
      </c>
      <c r="O1780" s="18"/>
      <c r="P1780" s="29"/>
      <c r="Q1780" s="4"/>
      <c r="R1780" s="9" t="s">
        <v>2238</v>
      </c>
      <c r="S1780" s="4"/>
      <c r="T1780" s="13"/>
      <c r="U1780" s="13"/>
      <c r="V1780" s="13"/>
      <c r="W1780" s="13"/>
      <c r="X1780" s="13"/>
    </row>
    <row r="1781" spans="1:24" s="51" customFormat="1" x14ac:dyDescent="0.3">
      <c r="A1781" s="4" t="str">
        <f t="shared" si="369"/>
        <v>Remedios _20241</v>
      </c>
      <c r="B1781" s="4" t="s">
        <v>2240</v>
      </c>
      <c r="C1781" s="4" t="str">
        <f t="shared" si="373"/>
        <v>REMEDIOS_01_20241</v>
      </c>
      <c r="D1781" s="4" t="s">
        <v>2216</v>
      </c>
      <c r="E1781" s="17">
        <v>-1.6</v>
      </c>
      <c r="F1781" s="17">
        <v>-1.08</v>
      </c>
      <c r="G1781" s="4"/>
      <c r="H1781" s="18">
        <v>6.7158329999999999</v>
      </c>
      <c r="I1781" s="18">
        <v>-74.41</v>
      </c>
      <c r="J1781" s="18">
        <v>154</v>
      </c>
      <c r="K1781" s="20">
        <v>45292</v>
      </c>
      <c r="L1781" s="6">
        <f>K1781+30</f>
        <v>45322</v>
      </c>
      <c r="M1781" s="23">
        <f t="shared" si="375"/>
        <v>45306</v>
      </c>
      <c r="N1781" s="18">
        <f t="shared" si="366"/>
        <v>2024</v>
      </c>
      <c r="O1781" s="18"/>
      <c r="P1781" s="29"/>
      <c r="Q1781" s="4"/>
      <c r="R1781" s="9" t="s">
        <v>2238</v>
      </c>
      <c r="S1781" s="4"/>
      <c r="T1781" s="13"/>
      <c r="U1781" s="13"/>
      <c r="V1781" s="13"/>
      <c r="W1781" s="13"/>
      <c r="X1781" s="13"/>
    </row>
    <row r="1782" spans="1:24" s="51" customFormat="1" x14ac:dyDescent="0.3">
      <c r="A1782" s="4" t="str">
        <f t="shared" si="369"/>
        <v>Remedios _20242</v>
      </c>
      <c r="B1782" s="4" t="s">
        <v>2241</v>
      </c>
      <c r="C1782" s="4" t="str">
        <f t="shared" si="373"/>
        <v>REMEDIOS_01_20242</v>
      </c>
      <c r="D1782" s="4" t="s">
        <v>2216</v>
      </c>
      <c r="E1782" s="17">
        <v>-46.4</v>
      </c>
      <c r="F1782" s="17">
        <v>-7.23</v>
      </c>
      <c r="G1782" s="4"/>
      <c r="H1782" s="18">
        <v>6.7158329999999999</v>
      </c>
      <c r="I1782" s="18">
        <v>-74.41</v>
      </c>
      <c r="J1782" s="18">
        <v>154</v>
      </c>
      <c r="K1782" s="20">
        <f t="shared" si="374"/>
        <v>45323</v>
      </c>
      <c r="L1782" s="6">
        <f>K1782+28</f>
        <v>45351</v>
      </c>
      <c r="M1782" s="23">
        <f t="shared" si="375"/>
        <v>45337</v>
      </c>
      <c r="N1782" s="18">
        <f t="shared" si="366"/>
        <v>2024</v>
      </c>
      <c r="O1782" s="18"/>
      <c r="P1782" s="29"/>
      <c r="Q1782" s="4"/>
      <c r="R1782" s="9" t="s">
        <v>2238</v>
      </c>
      <c r="S1782" s="4"/>
      <c r="T1782" s="13"/>
      <c r="U1782" s="13"/>
      <c r="V1782" s="13"/>
      <c r="W1782" s="13"/>
      <c r="X1782" s="13"/>
    </row>
    <row r="1783" spans="1:24" s="51" customFormat="1" x14ac:dyDescent="0.3">
      <c r="A1783" s="4" t="str">
        <f t="shared" si="369"/>
        <v>Remedios _20243</v>
      </c>
      <c r="B1783" s="4" t="s">
        <v>2242</v>
      </c>
      <c r="C1783" s="4" t="str">
        <f t="shared" si="373"/>
        <v>REMEDIOS_01_20243</v>
      </c>
      <c r="D1783" s="4" t="s">
        <v>2216</v>
      </c>
      <c r="E1783" s="17">
        <v>-8.1</v>
      </c>
      <c r="F1783" s="17">
        <v>-2.11</v>
      </c>
      <c r="G1783" s="4"/>
      <c r="H1783" s="18">
        <v>6.7158329999999999</v>
      </c>
      <c r="I1783" s="18">
        <v>-74.41</v>
      </c>
      <c r="J1783" s="18">
        <v>154</v>
      </c>
      <c r="K1783" s="20">
        <f t="shared" si="374"/>
        <v>45352</v>
      </c>
      <c r="L1783" s="6">
        <f>K1783+30</f>
        <v>45382</v>
      </c>
      <c r="M1783" s="23">
        <f t="shared" si="375"/>
        <v>45366</v>
      </c>
      <c r="N1783" s="18">
        <f t="shared" si="366"/>
        <v>2024</v>
      </c>
      <c r="O1783" s="18"/>
      <c r="P1783" s="29"/>
      <c r="Q1783" s="4"/>
      <c r="R1783" s="9" t="s">
        <v>2238</v>
      </c>
      <c r="S1783" s="4"/>
      <c r="T1783" s="13"/>
      <c r="U1783" s="13"/>
      <c r="V1783" s="13"/>
      <c r="W1783" s="13"/>
      <c r="X1783" s="13"/>
    </row>
    <row r="1784" spans="1:24" s="51" customFormat="1" x14ac:dyDescent="0.3">
      <c r="A1784" s="4" t="str">
        <f t="shared" si="369"/>
        <v>Remedios _20244</v>
      </c>
      <c r="B1784" s="4" t="s">
        <v>2243</v>
      </c>
      <c r="C1784" s="4" t="str">
        <f t="shared" si="373"/>
        <v>REMEDIOS_01_20244</v>
      </c>
      <c r="D1784" s="4" t="s">
        <v>2216</v>
      </c>
      <c r="E1784" s="17">
        <v>-26.7</v>
      </c>
      <c r="F1784" s="17">
        <v>-4.3499999999999996</v>
      </c>
      <c r="G1784" s="4"/>
      <c r="H1784" s="18">
        <v>6.7158329999999999</v>
      </c>
      <c r="I1784" s="18">
        <v>-74.41</v>
      </c>
      <c r="J1784" s="18">
        <v>154</v>
      </c>
      <c r="K1784" s="20">
        <f t="shared" si="374"/>
        <v>45383</v>
      </c>
      <c r="L1784" s="6">
        <f>K1784+29</f>
        <v>45412</v>
      </c>
      <c r="M1784" s="23">
        <f t="shared" si="375"/>
        <v>45397</v>
      </c>
      <c r="N1784" s="18">
        <f t="shared" si="366"/>
        <v>2024</v>
      </c>
      <c r="O1784" s="18"/>
      <c r="P1784" s="29"/>
      <c r="Q1784" s="4"/>
      <c r="R1784" s="9" t="s">
        <v>2188</v>
      </c>
      <c r="S1784" s="4"/>
      <c r="T1784" s="13"/>
      <c r="U1784" s="13"/>
      <c r="V1784" s="13"/>
      <c r="W1784" s="13"/>
      <c r="X1784" s="13"/>
    </row>
    <row r="1785" spans="1:24" s="51" customFormat="1" x14ac:dyDescent="0.3">
      <c r="A1785" s="4" t="str">
        <f t="shared" si="369"/>
        <v>Remedios _20245</v>
      </c>
      <c r="B1785" s="4" t="s">
        <v>2244</v>
      </c>
      <c r="C1785" s="4" t="str">
        <f t="shared" si="373"/>
        <v>REMEDIOS_01_20245</v>
      </c>
      <c r="D1785" s="4" t="s">
        <v>2216</v>
      </c>
      <c r="E1785" s="17">
        <v>-74.7</v>
      </c>
      <c r="F1785" s="17">
        <v>-10.37</v>
      </c>
      <c r="G1785" s="4"/>
      <c r="H1785" s="18">
        <v>6.7158329999999999</v>
      </c>
      <c r="I1785" s="18">
        <v>-74.41</v>
      </c>
      <c r="J1785" s="18">
        <v>154</v>
      </c>
      <c r="K1785" s="20">
        <f t="shared" si="374"/>
        <v>45413</v>
      </c>
      <c r="L1785" s="6">
        <f>K1785+30</f>
        <v>45443</v>
      </c>
      <c r="M1785" s="23">
        <f t="shared" si="375"/>
        <v>45427</v>
      </c>
      <c r="N1785" s="18">
        <f t="shared" si="366"/>
        <v>2024</v>
      </c>
      <c r="O1785" s="18"/>
      <c r="P1785" s="29"/>
      <c r="Q1785" s="4"/>
      <c r="R1785" s="9" t="s">
        <v>2245</v>
      </c>
      <c r="S1785" s="4"/>
      <c r="T1785" s="13"/>
      <c r="U1785" s="13"/>
      <c r="V1785" s="13"/>
      <c r="W1785" s="13"/>
      <c r="X1785" s="13"/>
    </row>
    <row r="1786" spans="1:24" s="51" customFormat="1" x14ac:dyDescent="0.3">
      <c r="A1786" s="4" t="str">
        <f t="shared" si="369"/>
        <v>Remedios _20246</v>
      </c>
      <c r="B1786" s="4" t="s">
        <v>2246</v>
      </c>
      <c r="C1786" s="4" t="str">
        <f t="shared" si="373"/>
        <v>REMEDIOS_01_20246</v>
      </c>
      <c r="D1786" s="4" t="s">
        <v>2216</v>
      </c>
      <c r="E1786" s="17">
        <v>-88.7</v>
      </c>
      <c r="F1786" s="17">
        <v>-12.13</v>
      </c>
      <c r="G1786" s="4"/>
      <c r="H1786" s="18">
        <v>6.7158329999999999</v>
      </c>
      <c r="I1786" s="18">
        <v>-74.41</v>
      </c>
      <c r="J1786" s="18">
        <v>154</v>
      </c>
      <c r="K1786" s="20">
        <f t="shared" si="374"/>
        <v>45444</v>
      </c>
      <c r="L1786" s="6">
        <f>K1786+29</f>
        <v>45473</v>
      </c>
      <c r="M1786" s="23">
        <f t="shared" si="375"/>
        <v>45458</v>
      </c>
      <c r="N1786" s="18">
        <f t="shared" si="366"/>
        <v>2024</v>
      </c>
      <c r="O1786" s="18"/>
      <c r="P1786" s="29"/>
      <c r="Q1786" s="4"/>
      <c r="R1786" s="9"/>
      <c r="S1786" s="4"/>
      <c r="T1786" s="13"/>
      <c r="U1786" s="13"/>
      <c r="V1786" s="13"/>
      <c r="W1786" s="13"/>
      <c r="X1786" s="13"/>
    </row>
    <row r="1787" spans="1:24" s="51" customFormat="1" x14ac:dyDescent="0.3">
      <c r="A1787" s="4" t="str">
        <f t="shared" si="369"/>
        <v>Remedios _20247</v>
      </c>
      <c r="B1787" s="4" t="s">
        <v>2247</v>
      </c>
      <c r="C1787" s="4" t="str">
        <f t="shared" si="373"/>
        <v>REMEDIOS_01_20247</v>
      </c>
      <c r="D1787" s="4" t="s">
        <v>2216</v>
      </c>
      <c r="E1787" s="17">
        <v>-69.599999999999994</v>
      </c>
      <c r="F1787" s="17">
        <v>-9.91</v>
      </c>
      <c r="G1787" s="4"/>
      <c r="H1787" s="18">
        <v>6.7158329999999999</v>
      </c>
      <c r="I1787" s="18">
        <v>-74.41</v>
      </c>
      <c r="J1787" s="18">
        <v>154</v>
      </c>
      <c r="K1787" s="20">
        <f t="shared" si="374"/>
        <v>45474</v>
      </c>
      <c r="L1787" s="6">
        <f>K1787+30</f>
        <v>45504</v>
      </c>
      <c r="M1787" s="23">
        <f t="shared" si="375"/>
        <v>45488</v>
      </c>
      <c r="N1787" s="18">
        <f t="shared" si="366"/>
        <v>2024</v>
      </c>
      <c r="O1787" s="18"/>
      <c r="P1787" s="29"/>
      <c r="Q1787" s="4"/>
      <c r="R1787" s="9"/>
      <c r="S1787" s="4"/>
      <c r="T1787" s="13"/>
      <c r="U1787" s="13"/>
      <c r="V1787" s="13"/>
      <c r="W1787" s="13"/>
      <c r="X1787" s="13"/>
    </row>
    <row r="1788" spans="1:24" s="51" customFormat="1" x14ac:dyDescent="0.3">
      <c r="A1788" s="4" t="str">
        <f t="shared" si="369"/>
        <v>Remedios _20248</v>
      </c>
      <c r="B1788" s="4" t="s">
        <v>2248</v>
      </c>
      <c r="C1788" s="4" t="str">
        <f t="shared" si="373"/>
        <v>REMEDIOS_01_20248</v>
      </c>
      <c r="D1788" s="4" t="s">
        <v>2216</v>
      </c>
      <c r="E1788" s="17">
        <v>-28</v>
      </c>
      <c r="F1788" s="17">
        <v>-4.58</v>
      </c>
      <c r="G1788" s="4"/>
      <c r="H1788" s="18">
        <v>6.7158329999999999</v>
      </c>
      <c r="I1788" s="18">
        <v>-74.41</v>
      </c>
      <c r="J1788" s="18">
        <v>154</v>
      </c>
      <c r="K1788" s="20">
        <f t="shared" si="374"/>
        <v>45505</v>
      </c>
      <c r="L1788" s="6">
        <f>K1788+30</f>
        <v>45535</v>
      </c>
      <c r="M1788" s="23">
        <f t="shared" si="375"/>
        <v>45519</v>
      </c>
      <c r="N1788" s="18">
        <f t="shared" si="366"/>
        <v>2024</v>
      </c>
      <c r="O1788" s="18"/>
      <c r="P1788" s="29"/>
      <c r="Q1788" s="4"/>
      <c r="R1788" s="9"/>
      <c r="S1788" s="4"/>
      <c r="T1788" s="13"/>
      <c r="U1788" s="13"/>
      <c r="V1788" s="13"/>
      <c r="W1788" s="13"/>
      <c r="X1788" s="13"/>
    </row>
    <row r="1789" spans="1:24" s="51" customFormat="1" x14ac:dyDescent="0.3">
      <c r="A1789" s="4" t="str">
        <f>D1789&amp;"_"&amp;YEAR(M1789)&amp;MONTH(M1789)&amp;"-"&amp;MONTH(L1789)</f>
        <v>Remedios _20249-10</v>
      </c>
      <c r="B1789" s="4" t="s">
        <v>2249</v>
      </c>
      <c r="C1789" s="4" t="str">
        <f>"REMEDIOS_01_"&amp;YEAR(M1789)&amp;""&amp;MONTH(M1789)&amp;"-"&amp;MONTH(L1789)</f>
        <v>REMEDIOS_01_20249-10</v>
      </c>
      <c r="D1789" s="4" t="s">
        <v>2216</v>
      </c>
      <c r="E1789" s="17">
        <v>-41.5</v>
      </c>
      <c r="F1789" s="17">
        <v>-6.79</v>
      </c>
      <c r="G1789" s="4"/>
      <c r="H1789" s="18">
        <v>6.7158329999999999</v>
      </c>
      <c r="I1789" s="18">
        <v>-74.41</v>
      </c>
      <c r="J1789" s="18">
        <v>154</v>
      </c>
      <c r="K1789" s="20">
        <f t="shared" si="374"/>
        <v>45536</v>
      </c>
      <c r="L1789" s="6">
        <f>K1789+60</f>
        <v>45596</v>
      </c>
      <c r="M1789" s="23">
        <f t="shared" si="375"/>
        <v>45550</v>
      </c>
      <c r="N1789" s="18">
        <f t="shared" si="366"/>
        <v>2024</v>
      </c>
      <c r="O1789" s="18"/>
      <c r="P1789" s="29"/>
      <c r="Q1789" s="4"/>
      <c r="R1789" s="9"/>
      <c r="S1789" s="4"/>
      <c r="T1789" s="13"/>
      <c r="U1789" s="13"/>
      <c r="V1789" s="13"/>
      <c r="W1789" s="13"/>
      <c r="X1789" s="13"/>
    </row>
    <row r="1790" spans="1:24" s="51" customFormat="1" x14ac:dyDescent="0.3">
      <c r="A1790" s="4" t="str">
        <f t="shared" ref="A1790:A1796" si="376">D1790&amp;"_"&amp;YEAR(M1790)&amp;MONTH(M1790)</f>
        <v>Remedios _202411</v>
      </c>
      <c r="B1790" s="4" t="s">
        <v>2250</v>
      </c>
      <c r="C1790" s="4" t="str">
        <f t="shared" si="373"/>
        <v>REMEDIOS_01_202411</v>
      </c>
      <c r="D1790" s="4" t="s">
        <v>2216</v>
      </c>
      <c r="E1790" s="17">
        <v>-59.9</v>
      </c>
      <c r="F1790" s="17">
        <v>-9.0500000000000007</v>
      </c>
      <c r="G1790" s="4"/>
      <c r="H1790" s="18">
        <v>6.7158329999999999</v>
      </c>
      <c r="I1790" s="18">
        <v>-74.41</v>
      </c>
      <c r="J1790" s="18">
        <v>154</v>
      </c>
      <c r="K1790" s="20">
        <f t="shared" si="374"/>
        <v>45597</v>
      </c>
      <c r="L1790" s="6">
        <f>K1790+29</f>
        <v>45626</v>
      </c>
      <c r="M1790" s="23">
        <f t="shared" si="375"/>
        <v>45611</v>
      </c>
      <c r="N1790" s="18">
        <f t="shared" si="366"/>
        <v>2024</v>
      </c>
      <c r="O1790" s="18"/>
      <c r="P1790" s="29"/>
      <c r="Q1790" s="4"/>
      <c r="R1790" s="9"/>
      <c r="S1790" s="4"/>
      <c r="T1790" s="13"/>
      <c r="U1790" s="13"/>
      <c r="V1790" s="13"/>
      <c r="W1790" s="13"/>
      <c r="X1790" s="13"/>
    </row>
    <row r="1791" spans="1:24" s="51" customFormat="1" x14ac:dyDescent="0.3">
      <c r="A1791" s="4" t="str">
        <f t="shared" si="376"/>
        <v>Remedios _202412</v>
      </c>
      <c r="B1791" s="4" t="s">
        <v>2251</v>
      </c>
      <c r="C1791" s="4" t="str">
        <f t="shared" si="373"/>
        <v>REMEDIOS_01_202412</v>
      </c>
      <c r="D1791" s="4" t="s">
        <v>2216</v>
      </c>
      <c r="E1791" s="17">
        <v>-13.3</v>
      </c>
      <c r="F1791" s="17">
        <v>-3.28</v>
      </c>
      <c r="G1791" s="4"/>
      <c r="H1791" s="18">
        <v>6.7158329999999999</v>
      </c>
      <c r="I1791" s="18">
        <v>-74.41</v>
      </c>
      <c r="J1791" s="18">
        <v>154</v>
      </c>
      <c r="K1791" s="20">
        <f t="shared" si="374"/>
        <v>45627</v>
      </c>
      <c r="L1791" s="6">
        <f>K1791+30</f>
        <v>45657</v>
      </c>
      <c r="M1791" s="23">
        <f t="shared" si="375"/>
        <v>45641</v>
      </c>
      <c r="N1791" s="18">
        <f t="shared" si="366"/>
        <v>2024</v>
      </c>
      <c r="O1791" s="18"/>
      <c r="P1791" s="29"/>
      <c r="Q1791" s="4"/>
      <c r="R1791" s="9"/>
      <c r="S1791" s="4"/>
      <c r="T1791" s="13"/>
      <c r="U1791" s="13"/>
      <c r="V1791" s="13"/>
      <c r="W1791" s="13"/>
      <c r="X1791" s="13"/>
    </row>
    <row r="1792" spans="1:24" s="51" customFormat="1" x14ac:dyDescent="0.3">
      <c r="A1792" s="4" t="str">
        <f t="shared" si="376"/>
        <v>Remedios _20251</v>
      </c>
      <c r="B1792" s="4" t="s">
        <v>2252</v>
      </c>
      <c r="C1792" s="4" t="str">
        <f t="shared" si="373"/>
        <v>REMEDIOS_01_20251</v>
      </c>
      <c r="D1792" s="4" t="s">
        <v>2216</v>
      </c>
      <c r="E1792" s="17">
        <v>-15.6</v>
      </c>
      <c r="F1792" s="17">
        <v>-3.57</v>
      </c>
      <c r="G1792" s="4"/>
      <c r="H1792" s="18">
        <v>6.7158329999999999</v>
      </c>
      <c r="I1792" s="18">
        <v>-74.41</v>
      </c>
      <c r="J1792" s="18">
        <v>154</v>
      </c>
      <c r="K1792" s="20">
        <f t="shared" si="374"/>
        <v>45658</v>
      </c>
      <c r="L1792" s="6">
        <f>K1792+30</f>
        <v>45688</v>
      </c>
      <c r="M1792" s="23">
        <f t="shared" si="375"/>
        <v>45672</v>
      </c>
      <c r="N1792" s="18">
        <f t="shared" si="366"/>
        <v>2025</v>
      </c>
      <c r="O1792" s="18"/>
      <c r="P1792" s="29"/>
      <c r="Q1792" s="4"/>
      <c r="R1792" s="9"/>
      <c r="S1792" s="4"/>
      <c r="T1792" s="13"/>
      <c r="U1792" s="13"/>
      <c r="V1792" s="13"/>
      <c r="W1792" s="13"/>
      <c r="X1792" s="13"/>
    </row>
    <row r="1793" spans="1:24" s="51" customFormat="1" x14ac:dyDescent="0.3">
      <c r="A1793" s="4" t="str">
        <f t="shared" si="376"/>
        <v>Remedios _20252</v>
      </c>
      <c r="B1793" s="4" t="s">
        <v>2253</v>
      </c>
      <c r="C1793" s="4" t="str">
        <f t="shared" si="373"/>
        <v>REMEDIOS_01_20252</v>
      </c>
      <c r="D1793" s="4" t="s">
        <v>2216</v>
      </c>
      <c r="E1793" s="17">
        <v>-6.2</v>
      </c>
      <c r="F1793" s="17">
        <v>-2.39</v>
      </c>
      <c r="G1793" s="4"/>
      <c r="H1793" s="18">
        <v>6.7158329999999999</v>
      </c>
      <c r="I1793" s="18">
        <v>-74.41</v>
      </c>
      <c r="J1793" s="18">
        <v>154</v>
      </c>
      <c r="K1793" s="20">
        <f t="shared" si="374"/>
        <v>45689</v>
      </c>
      <c r="L1793" s="6">
        <f>K1793+27</f>
        <v>45716</v>
      </c>
      <c r="M1793" s="23">
        <f t="shared" si="375"/>
        <v>45703</v>
      </c>
      <c r="N1793" s="18">
        <f t="shared" si="366"/>
        <v>2025</v>
      </c>
      <c r="O1793" s="18"/>
      <c r="P1793" s="29"/>
      <c r="Q1793" s="4"/>
      <c r="R1793" s="9"/>
      <c r="S1793" s="4"/>
      <c r="T1793" s="13"/>
      <c r="U1793" s="13"/>
      <c r="V1793" s="13"/>
      <c r="W1793" s="13"/>
      <c r="X1793" s="13"/>
    </row>
    <row r="1794" spans="1:24" s="51" customFormat="1" x14ac:dyDescent="0.3">
      <c r="A1794" s="4" t="str">
        <f t="shared" si="376"/>
        <v>Remedios _20253</v>
      </c>
      <c r="B1794" s="4" t="s">
        <v>2254</v>
      </c>
      <c r="C1794" s="4" t="str">
        <f t="shared" si="373"/>
        <v>REMEDIOS_01_20253</v>
      </c>
      <c r="D1794" s="4" t="s">
        <v>2216</v>
      </c>
      <c r="E1794" s="17">
        <v>-1.3</v>
      </c>
      <c r="F1794" s="17">
        <v>-1.83</v>
      </c>
      <c r="G1794" s="4"/>
      <c r="H1794" s="18">
        <v>6.7158329999999999</v>
      </c>
      <c r="I1794" s="18">
        <v>-74.41</v>
      </c>
      <c r="J1794" s="18">
        <v>154</v>
      </c>
      <c r="K1794" s="20">
        <f t="shared" si="374"/>
        <v>45717</v>
      </c>
      <c r="L1794" s="6">
        <f>K1794+30</f>
        <v>45747</v>
      </c>
      <c r="M1794" s="23">
        <f t="shared" si="375"/>
        <v>45731</v>
      </c>
      <c r="N1794" s="18">
        <f t="shared" si="366"/>
        <v>2025</v>
      </c>
      <c r="O1794" s="18"/>
      <c r="P1794" s="29"/>
      <c r="Q1794" s="4"/>
      <c r="R1794" s="9"/>
      <c r="S1794" s="4"/>
      <c r="T1794" s="13"/>
      <c r="U1794" s="13"/>
      <c r="V1794" s="13"/>
      <c r="W1794" s="13"/>
      <c r="X1794" s="13"/>
    </row>
    <row r="1795" spans="1:24" s="51" customFormat="1" x14ac:dyDescent="0.3">
      <c r="A1795" s="4" t="str">
        <f t="shared" si="376"/>
        <v>Remedios _20254</v>
      </c>
      <c r="B1795" s="4" t="s">
        <v>2255</v>
      </c>
      <c r="C1795" s="4" t="str">
        <f t="shared" si="373"/>
        <v>REMEDIOS_01_20254</v>
      </c>
      <c r="D1795" s="4" t="s">
        <v>2216</v>
      </c>
      <c r="E1795" s="17">
        <v>-33.799999999999997</v>
      </c>
      <c r="F1795" s="17">
        <v>-5.48</v>
      </c>
      <c r="G1795" s="4"/>
      <c r="H1795" s="18">
        <v>6.7158329999999999</v>
      </c>
      <c r="I1795" s="18">
        <v>-74.41</v>
      </c>
      <c r="J1795" s="18">
        <v>154</v>
      </c>
      <c r="K1795" s="20">
        <f t="shared" si="374"/>
        <v>45748</v>
      </c>
      <c r="L1795" s="6">
        <f>K1795+30</f>
        <v>45778</v>
      </c>
      <c r="M1795" s="23">
        <f t="shared" si="375"/>
        <v>45762</v>
      </c>
      <c r="N1795" s="18">
        <f t="shared" si="366"/>
        <v>2025</v>
      </c>
      <c r="O1795" s="18"/>
      <c r="P1795" s="29"/>
      <c r="Q1795" s="4"/>
      <c r="R1795" s="9"/>
      <c r="S1795" s="4"/>
      <c r="T1795" s="13"/>
      <c r="U1795" s="13"/>
      <c r="V1795" s="13"/>
      <c r="W1795" s="13"/>
      <c r="X1795" s="13"/>
    </row>
    <row r="1796" spans="1:24" s="51" customFormat="1" x14ac:dyDescent="0.3">
      <c r="A1796" s="4" t="str">
        <f t="shared" si="376"/>
        <v>Remedios _20255</v>
      </c>
      <c r="B1796" s="4" t="s">
        <v>2256</v>
      </c>
      <c r="C1796" s="4" t="str">
        <f t="shared" si="373"/>
        <v>REMEDIOS_01_20255</v>
      </c>
      <c r="D1796" s="4" t="s">
        <v>2216</v>
      </c>
      <c r="E1796" s="17">
        <v>-91.8</v>
      </c>
      <c r="F1796" s="17">
        <v>-12.69</v>
      </c>
      <c r="G1796" s="4"/>
      <c r="H1796" s="18">
        <v>6.7158329999999999</v>
      </c>
      <c r="I1796" s="18">
        <v>-74.41</v>
      </c>
      <c r="J1796" s="18">
        <v>154</v>
      </c>
      <c r="K1796" s="20">
        <f t="shared" si="374"/>
        <v>45779</v>
      </c>
      <c r="L1796" s="6">
        <f>K1796+29</f>
        <v>45808</v>
      </c>
      <c r="M1796" s="23">
        <f t="shared" si="375"/>
        <v>45793</v>
      </c>
      <c r="N1796" s="18">
        <f t="shared" si="366"/>
        <v>2025</v>
      </c>
      <c r="O1796" s="18"/>
      <c r="P1796" s="29"/>
      <c r="Q1796" s="4"/>
      <c r="R1796" s="9"/>
      <c r="S1796" s="4"/>
      <c r="T1796" s="13"/>
      <c r="U1796" s="13"/>
      <c r="V1796" s="13"/>
      <c r="W1796" s="13"/>
      <c r="X1796" s="13"/>
    </row>
    <row r="1797" spans="1:24" s="51" customFormat="1" x14ac:dyDescent="0.3">
      <c r="A1797" s="4"/>
      <c r="B1797" s="4"/>
      <c r="C1797" s="4"/>
      <c r="D1797" s="4"/>
      <c r="E1797" s="17"/>
      <c r="F1797" s="17"/>
      <c r="G1797" s="4"/>
      <c r="H1797" s="18"/>
      <c r="I1797" s="18"/>
      <c r="J1797" s="18"/>
      <c r="K1797" s="20"/>
      <c r="L1797" s="6"/>
      <c r="M1797" s="23"/>
      <c r="N1797" s="18"/>
      <c r="O1797" s="18"/>
      <c r="P1797" s="29"/>
      <c r="Q1797" s="4"/>
      <c r="R1797" s="9"/>
      <c r="S1797" s="4"/>
      <c r="T1797" s="13"/>
      <c r="U1797" s="13"/>
      <c r="V1797" s="13"/>
      <c r="W1797" s="13"/>
      <c r="X1797" s="13"/>
    </row>
    <row r="1798" spans="1:24" s="51" customFormat="1" ht="13.8" x14ac:dyDescent="0.25">
      <c r="A1798" s="4" t="str">
        <f t="shared" ref="A1798:A1819" si="377">D1798&amp;"_"&amp;YEAR(M1798)&amp;MONTH(M1798)</f>
        <v>Chita _202112</v>
      </c>
      <c r="B1798" s="32" t="s">
        <v>2257</v>
      </c>
      <c r="C1798" s="4" t="str">
        <f>"CHITA_01_"&amp;YEAR(M1798)&amp;""&amp;MONTH(M1798)</f>
        <v>CHITA_01_202112</v>
      </c>
      <c r="D1798" s="4" t="s">
        <v>2258</v>
      </c>
      <c r="E1798" s="17">
        <v>-23.5</v>
      </c>
      <c r="F1798" s="17">
        <v>-3.95</v>
      </c>
      <c r="G1798" s="4"/>
      <c r="H1798" s="18">
        <v>6.1883330000000001</v>
      </c>
      <c r="I1798" s="18">
        <v>-72.466333000000006</v>
      </c>
      <c r="J1798" s="18">
        <v>2970</v>
      </c>
      <c r="K1798" s="20">
        <v>44532</v>
      </c>
      <c r="L1798" s="20">
        <v>44563</v>
      </c>
      <c r="M1798" s="23">
        <f t="shared" ref="M1798:M1820" si="378">K1798+14</f>
        <v>44546</v>
      </c>
      <c r="N1798" s="18">
        <f t="shared" ref="N1798:N1819" si="379">YEAR(M1798)</f>
        <v>2021</v>
      </c>
      <c r="O1798" s="18">
        <f t="shared" ref="O1798:O1819" si="380">(MONTH(M1798))</f>
        <v>12</v>
      </c>
      <c r="P1798" s="29">
        <f t="shared" ref="P1798:P1819" si="381">L1798-K1798</f>
        <v>31</v>
      </c>
      <c r="Q1798" s="4">
        <v>14.6</v>
      </c>
      <c r="R1798" s="9"/>
      <c r="S1798" s="4"/>
      <c r="T1798" s="13"/>
      <c r="U1798" s="13"/>
      <c r="V1798" s="13"/>
      <c r="W1798" s="13"/>
      <c r="X1798" s="13"/>
    </row>
    <row r="1799" spans="1:24" s="51" customFormat="1" ht="13.8" x14ac:dyDescent="0.25">
      <c r="A1799" s="4" t="str">
        <f t="shared" si="377"/>
        <v>Chita _20221</v>
      </c>
      <c r="B1799" s="32" t="s">
        <v>2259</v>
      </c>
      <c r="C1799" s="4" t="str">
        <f>"CHITA_01_"&amp;YEAR(M1799)&amp;""&amp;MONTH(M1799)</f>
        <v>CHITA_01_20221</v>
      </c>
      <c r="D1799" s="4" t="s">
        <v>2258</v>
      </c>
      <c r="E1799" s="17">
        <v>1.3</v>
      </c>
      <c r="F1799" s="17">
        <v>-0.22</v>
      </c>
      <c r="G1799" s="4"/>
      <c r="H1799" s="18">
        <v>6.1883330000000001</v>
      </c>
      <c r="I1799" s="18">
        <v>-72.466333000000006</v>
      </c>
      <c r="J1799" s="18">
        <v>2970</v>
      </c>
      <c r="K1799" s="20">
        <f t="shared" ref="K1799:K1820" si="382">L1798+1</f>
        <v>44564</v>
      </c>
      <c r="L1799" s="20">
        <v>44594</v>
      </c>
      <c r="M1799" s="23">
        <f t="shared" si="378"/>
        <v>44578</v>
      </c>
      <c r="N1799" s="18">
        <f t="shared" si="379"/>
        <v>2022</v>
      </c>
      <c r="O1799" s="18">
        <f t="shared" si="380"/>
        <v>1</v>
      </c>
      <c r="P1799" s="29">
        <f t="shared" si="381"/>
        <v>30</v>
      </c>
      <c r="Q1799" s="4">
        <v>4.5999999999999996</v>
      </c>
      <c r="R1799" s="9"/>
      <c r="S1799" s="4"/>
      <c r="T1799" s="13"/>
      <c r="U1799" s="13"/>
      <c r="V1799" s="13"/>
      <c r="W1799" s="13"/>
      <c r="X1799" s="13"/>
    </row>
    <row r="1800" spans="1:24" s="51" customFormat="1" ht="13.8" x14ac:dyDescent="0.25">
      <c r="A1800" s="4" t="str">
        <f t="shared" si="377"/>
        <v>Chita _20222</v>
      </c>
      <c r="B1800" s="32" t="s">
        <v>2260</v>
      </c>
      <c r="C1800" s="4" t="str">
        <f>"CHITA_01_"&amp;YEAR(M1800)&amp;""&amp;MONTH(M1800)</f>
        <v>CHITA_01_20222</v>
      </c>
      <c r="D1800" s="4" t="s">
        <v>2258</v>
      </c>
      <c r="E1800" s="17">
        <v>0.5</v>
      </c>
      <c r="F1800" s="17">
        <v>-1.37</v>
      </c>
      <c r="G1800" s="4"/>
      <c r="H1800" s="18">
        <v>6.1883330000000001</v>
      </c>
      <c r="I1800" s="18">
        <v>-72.466333000000006</v>
      </c>
      <c r="J1800" s="18">
        <v>2970</v>
      </c>
      <c r="K1800" s="20">
        <f t="shared" si="382"/>
        <v>44595</v>
      </c>
      <c r="L1800" s="20">
        <v>44623</v>
      </c>
      <c r="M1800" s="23">
        <f t="shared" si="378"/>
        <v>44609</v>
      </c>
      <c r="N1800" s="18">
        <f t="shared" si="379"/>
        <v>2022</v>
      </c>
      <c r="O1800" s="18">
        <f t="shared" si="380"/>
        <v>2</v>
      </c>
      <c r="P1800" s="29">
        <f t="shared" si="381"/>
        <v>28</v>
      </c>
      <c r="Q1800" s="4">
        <v>63</v>
      </c>
      <c r="R1800" s="9"/>
      <c r="S1800" s="4"/>
      <c r="T1800" s="13"/>
      <c r="U1800" s="13"/>
      <c r="V1800" s="13"/>
      <c r="W1800" s="13"/>
      <c r="X1800" s="13"/>
    </row>
    <row r="1801" spans="1:24" s="51" customFormat="1" ht="13.8" x14ac:dyDescent="0.25">
      <c r="A1801" s="4" t="str">
        <f t="shared" si="377"/>
        <v>Chita _20223</v>
      </c>
      <c r="B1801" s="4" t="s">
        <v>2261</v>
      </c>
      <c r="C1801" s="4" t="str">
        <f>"CHITA_01_"&amp;YEAR(M1801)&amp;""&amp;MONTH(M1801)</f>
        <v>CHITA_01_20223</v>
      </c>
      <c r="D1801" s="4" t="s">
        <v>2258</v>
      </c>
      <c r="E1801" s="17">
        <v>-22.3</v>
      </c>
      <c r="F1801" s="17">
        <v>-0.9</v>
      </c>
      <c r="G1801" s="4"/>
      <c r="H1801" s="18">
        <v>6.1883330000000001</v>
      </c>
      <c r="I1801" s="18">
        <v>-72.466333000000006</v>
      </c>
      <c r="J1801" s="18">
        <v>2970</v>
      </c>
      <c r="K1801" s="20">
        <f t="shared" si="382"/>
        <v>44624</v>
      </c>
      <c r="L1801" s="20">
        <v>44652</v>
      </c>
      <c r="M1801" s="23">
        <f t="shared" si="378"/>
        <v>44638</v>
      </c>
      <c r="N1801" s="18">
        <f t="shared" si="379"/>
        <v>2022</v>
      </c>
      <c r="O1801" s="18">
        <f t="shared" si="380"/>
        <v>3</v>
      </c>
      <c r="P1801" s="29">
        <f t="shared" si="381"/>
        <v>28</v>
      </c>
      <c r="Q1801" s="4"/>
      <c r="R1801" s="9"/>
      <c r="S1801" s="4"/>
      <c r="T1801" s="13"/>
      <c r="U1801" s="13"/>
      <c r="V1801" s="13"/>
      <c r="W1801" s="13"/>
      <c r="X1801" s="13"/>
    </row>
    <row r="1802" spans="1:24" s="51" customFormat="1" ht="13.8" x14ac:dyDescent="0.25">
      <c r="A1802" s="4" t="str">
        <f t="shared" si="377"/>
        <v>Chita _20224</v>
      </c>
      <c r="B1802" s="4" t="s">
        <v>2262</v>
      </c>
      <c r="C1802" s="4" t="str">
        <f t="shared" ref="C1802:C1815" si="383">"CHITA_01_"&amp;YEAR(M1802)&amp;""&amp;MONTH(M1802)</f>
        <v>CHITA_01_20224</v>
      </c>
      <c r="D1802" s="4" t="s">
        <v>2258</v>
      </c>
      <c r="E1802" s="17">
        <v>-82</v>
      </c>
      <c r="F1802" s="17">
        <v>-6.82</v>
      </c>
      <c r="G1802" s="4"/>
      <c r="H1802" s="18">
        <v>6.1883330000000001</v>
      </c>
      <c r="I1802" s="18">
        <v>-72.466333000000006</v>
      </c>
      <c r="J1802" s="18">
        <v>2970</v>
      </c>
      <c r="K1802" s="20">
        <f t="shared" si="382"/>
        <v>44653</v>
      </c>
      <c r="L1802" s="20">
        <v>44681</v>
      </c>
      <c r="M1802" s="23">
        <f t="shared" si="378"/>
        <v>44667</v>
      </c>
      <c r="N1802" s="18">
        <f t="shared" si="379"/>
        <v>2022</v>
      </c>
      <c r="O1802" s="18">
        <f t="shared" si="380"/>
        <v>4</v>
      </c>
      <c r="P1802" s="29">
        <f t="shared" si="381"/>
        <v>28</v>
      </c>
      <c r="Q1802" s="4"/>
      <c r="R1802" s="9"/>
      <c r="S1802" s="4"/>
      <c r="T1802" s="13"/>
      <c r="U1802" s="13"/>
      <c r="V1802" s="13"/>
      <c r="W1802" s="13"/>
      <c r="X1802" s="13"/>
    </row>
    <row r="1803" spans="1:24" s="51" customFormat="1" ht="13.8" x14ac:dyDescent="0.25">
      <c r="A1803" s="4" t="str">
        <f t="shared" si="377"/>
        <v>Chita _20225</v>
      </c>
      <c r="B1803" s="4" t="s">
        <v>2263</v>
      </c>
      <c r="C1803" s="4" t="str">
        <f t="shared" si="383"/>
        <v>CHITA_01_20225</v>
      </c>
      <c r="D1803" s="4" t="s">
        <v>2258</v>
      </c>
      <c r="E1803" s="17">
        <v>-104.6</v>
      </c>
      <c r="F1803" s="17">
        <v>-12.53</v>
      </c>
      <c r="G1803" s="4"/>
      <c r="H1803" s="18">
        <v>6.1883330000000001</v>
      </c>
      <c r="I1803" s="18">
        <v>-72.466333000000006</v>
      </c>
      <c r="J1803" s="18">
        <v>2970</v>
      </c>
      <c r="K1803" s="20">
        <f t="shared" si="382"/>
        <v>44682</v>
      </c>
      <c r="L1803" s="20">
        <v>44712</v>
      </c>
      <c r="M1803" s="23">
        <f t="shared" si="378"/>
        <v>44696</v>
      </c>
      <c r="N1803" s="18">
        <f t="shared" si="379"/>
        <v>2022</v>
      </c>
      <c r="O1803" s="18">
        <f t="shared" si="380"/>
        <v>5</v>
      </c>
      <c r="P1803" s="29">
        <f t="shared" si="381"/>
        <v>30</v>
      </c>
      <c r="Q1803" s="4"/>
      <c r="R1803" s="9"/>
      <c r="S1803" s="4"/>
      <c r="T1803" s="13"/>
      <c r="U1803" s="13"/>
      <c r="V1803" s="13"/>
      <c r="W1803" s="13"/>
      <c r="X1803" s="13"/>
    </row>
    <row r="1804" spans="1:24" s="51" customFormat="1" ht="13.8" x14ac:dyDescent="0.25">
      <c r="A1804" s="4" t="str">
        <f t="shared" si="377"/>
        <v>Chita _20226</v>
      </c>
      <c r="B1804" s="4" t="s">
        <v>2264</v>
      </c>
      <c r="C1804" s="4" t="str">
        <f t="shared" si="383"/>
        <v>CHITA_01_20226</v>
      </c>
      <c r="D1804" s="4" t="s">
        <v>2258</v>
      </c>
      <c r="E1804" s="17">
        <v>-120.8</v>
      </c>
      <c r="F1804" s="17">
        <v>-14.75</v>
      </c>
      <c r="G1804" s="4"/>
      <c r="H1804" s="18">
        <v>6.1883330000000001</v>
      </c>
      <c r="I1804" s="18">
        <v>-72.466333000000006</v>
      </c>
      <c r="J1804" s="18">
        <v>2970</v>
      </c>
      <c r="K1804" s="20">
        <f t="shared" si="382"/>
        <v>44713</v>
      </c>
      <c r="L1804" s="20">
        <v>44742</v>
      </c>
      <c r="M1804" s="23">
        <f t="shared" si="378"/>
        <v>44727</v>
      </c>
      <c r="N1804" s="18">
        <f t="shared" si="379"/>
        <v>2022</v>
      </c>
      <c r="O1804" s="18">
        <f t="shared" si="380"/>
        <v>6</v>
      </c>
      <c r="P1804" s="29">
        <f t="shared" si="381"/>
        <v>29</v>
      </c>
      <c r="Q1804" s="4"/>
      <c r="R1804" s="9"/>
      <c r="S1804" s="4"/>
      <c r="T1804" s="13"/>
      <c r="U1804" s="13"/>
      <c r="V1804" s="13"/>
      <c r="W1804" s="13"/>
      <c r="X1804" s="13"/>
    </row>
    <row r="1805" spans="1:24" s="51" customFormat="1" ht="13.8" x14ac:dyDescent="0.25">
      <c r="A1805" s="4" t="str">
        <f t="shared" si="377"/>
        <v>Chita _20227</v>
      </c>
      <c r="B1805" s="4" t="s">
        <v>2265</v>
      </c>
      <c r="C1805" s="4" t="str">
        <f t="shared" si="383"/>
        <v>CHITA_01_20227</v>
      </c>
      <c r="D1805" s="4" t="s">
        <v>2258</v>
      </c>
      <c r="E1805" s="17">
        <v>-67.3</v>
      </c>
      <c r="F1805" s="17">
        <v>-6.25</v>
      </c>
      <c r="G1805" s="4"/>
      <c r="H1805" s="18">
        <v>6.1883330000000001</v>
      </c>
      <c r="I1805" s="18">
        <v>-72.466333000000006</v>
      </c>
      <c r="J1805" s="18">
        <v>2970</v>
      </c>
      <c r="K1805" s="20">
        <f t="shared" si="382"/>
        <v>44743</v>
      </c>
      <c r="L1805" s="20">
        <v>44773</v>
      </c>
      <c r="M1805" s="23">
        <f t="shared" si="378"/>
        <v>44757</v>
      </c>
      <c r="N1805" s="18">
        <f t="shared" si="379"/>
        <v>2022</v>
      </c>
      <c r="O1805" s="18">
        <f t="shared" si="380"/>
        <v>7</v>
      </c>
      <c r="P1805" s="29">
        <f t="shared" si="381"/>
        <v>30</v>
      </c>
      <c r="Q1805" s="4"/>
      <c r="R1805" s="9"/>
      <c r="S1805" s="4"/>
      <c r="T1805" s="13"/>
      <c r="U1805" s="13"/>
      <c r="V1805" s="13"/>
      <c r="W1805" s="13"/>
      <c r="X1805" s="13"/>
    </row>
    <row r="1806" spans="1:24" s="51" customFormat="1" ht="13.8" x14ac:dyDescent="0.25">
      <c r="A1806" s="4" t="str">
        <f t="shared" si="377"/>
        <v>Chita _20228</v>
      </c>
      <c r="B1806" s="4" t="s">
        <v>2266</v>
      </c>
      <c r="C1806" s="4" t="str">
        <f t="shared" si="383"/>
        <v>CHITA_01_20228</v>
      </c>
      <c r="D1806" s="4" t="s">
        <v>2258</v>
      </c>
      <c r="E1806" s="17">
        <v>-34.700000000000003</v>
      </c>
      <c r="F1806" s="17">
        <v>-1.43</v>
      </c>
      <c r="G1806" s="4"/>
      <c r="H1806" s="18">
        <v>6.1883330000000001</v>
      </c>
      <c r="I1806" s="18">
        <v>-72.466333000000006</v>
      </c>
      <c r="J1806" s="18">
        <v>2970</v>
      </c>
      <c r="K1806" s="20">
        <f t="shared" si="382"/>
        <v>44774</v>
      </c>
      <c r="L1806" s="20">
        <v>44804</v>
      </c>
      <c r="M1806" s="23">
        <f t="shared" si="378"/>
        <v>44788</v>
      </c>
      <c r="N1806" s="18">
        <f t="shared" si="379"/>
        <v>2022</v>
      </c>
      <c r="O1806" s="18">
        <f t="shared" si="380"/>
        <v>8</v>
      </c>
      <c r="P1806" s="29">
        <f t="shared" si="381"/>
        <v>30</v>
      </c>
      <c r="Q1806" s="4"/>
      <c r="R1806" s="9"/>
      <c r="S1806" s="4"/>
      <c r="T1806" s="13"/>
      <c r="U1806" s="13"/>
      <c r="V1806" s="13"/>
      <c r="W1806" s="13"/>
      <c r="X1806" s="13"/>
    </row>
    <row r="1807" spans="1:24" s="51" customFormat="1" ht="13.8" x14ac:dyDescent="0.25">
      <c r="A1807" s="4" t="str">
        <f t="shared" si="377"/>
        <v>Chita _20229</v>
      </c>
      <c r="B1807" s="4" t="s">
        <v>2267</v>
      </c>
      <c r="C1807" s="4" t="str">
        <f t="shared" si="383"/>
        <v>CHITA_01_20229</v>
      </c>
      <c r="D1807" s="4" t="s">
        <v>2258</v>
      </c>
      <c r="E1807" s="17">
        <v>-52.5</v>
      </c>
      <c r="F1807" s="17">
        <v>-7.18</v>
      </c>
      <c r="G1807" s="4"/>
      <c r="H1807" s="18">
        <v>6.1883330000000001</v>
      </c>
      <c r="I1807" s="18">
        <v>-72.466333000000006</v>
      </c>
      <c r="J1807" s="18">
        <v>2970</v>
      </c>
      <c r="K1807" s="20">
        <f t="shared" si="382"/>
        <v>44805</v>
      </c>
      <c r="L1807" s="20">
        <v>44834</v>
      </c>
      <c r="M1807" s="23">
        <f t="shared" si="378"/>
        <v>44819</v>
      </c>
      <c r="N1807" s="18">
        <f t="shared" si="379"/>
        <v>2022</v>
      </c>
      <c r="O1807" s="18">
        <f t="shared" si="380"/>
        <v>9</v>
      </c>
      <c r="P1807" s="29">
        <f t="shared" si="381"/>
        <v>29</v>
      </c>
      <c r="Q1807" s="4"/>
      <c r="R1807" s="9"/>
      <c r="S1807" s="4"/>
      <c r="T1807" s="13"/>
      <c r="U1807" s="13"/>
      <c r="V1807" s="13"/>
      <c r="W1807" s="13"/>
      <c r="X1807" s="13"/>
    </row>
    <row r="1808" spans="1:24" s="51" customFormat="1" ht="13.8" x14ac:dyDescent="0.25">
      <c r="A1808" s="4" t="str">
        <f t="shared" si="377"/>
        <v>Chita _202210</v>
      </c>
      <c r="B1808" s="4" t="s">
        <v>2268</v>
      </c>
      <c r="C1808" s="4" t="str">
        <f t="shared" si="383"/>
        <v>CHITA_01_202210</v>
      </c>
      <c r="D1808" s="4" t="s">
        <v>2258</v>
      </c>
      <c r="E1808" s="17">
        <v>-72.900000000000006</v>
      </c>
      <c r="F1808" s="17">
        <v>-10.199999999999999</v>
      </c>
      <c r="G1808" s="4"/>
      <c r="H1808" s="18">
        <v>6.1883330000000001</v>
      </c>
      <c r="I1808" s="18">
        <v>-72.466333000000006</v>
      </c>
      <c r="J1808" s="18">
        <v>2970</v>
      </c>
      <c r="K1808" s="20">
        <f t="shared" si="382"/>
        <v>44835</v>
      </c>
      <c r="L1808" s="20">
        <v>44865</v>
      </c>
      <c r="M1808" s="23">
        <f t="shared" si="378"/>
        <v>44849</v>
      </c>
      <c r="N1808" s="18">
        <f t="shared" si="379"/>
        <v>2022</v>
      </c>
      <c r="O1808" s="18">
        <f t="shared" si="380"/>
        <v>10</v>
      </c>
      <c r="P1808" s="29">
        <f t="shared" si="381"/>
        <v>30</v>
      </c>
      <c r="Q1808" s="4"/>
      <c r="R1808" s="9"/>
      <c r="S1808" s="4"/>
      <c r="T1808" s="13"/>
      <c r="U1808" s="13"/>
      <c r="V1808" s="13"/>
      <c r="W1808" s="13"/>
      <c r="X1808" s="13"/>
    </row>
    <row r="1809" spans="1:24" s="51" customFormat="1" x14ac:dyDescent="0.3">
      <c r="A1809" s="4" t="str">
        <f t="shared" si="377"/>
        <v>Chita _202211</v>
      </c>
      <c r="B1809" s="4" t="s">
        <v>2269</v>
      </c>
      <c r="C1809" s="4" t="str">
        <f t="shared" si="383"/>
        <v>CHITA_01_202211</v>
      </c>
      <c r="D1809" s="4" t="s">
        <v>2258</v>
      </c>
      <c r="E1809" s="17">
        <v>-113.3</v>
      </c>
      <c r="F1809" s="17">
        <v>-14.65</v>
      </c>
      <c r="G1809" s="4"/>
      <c r="H1809" s="18">
        <v>6.1883330000000001</v>
      </c>
      <c r="I1809" s="18">
        <v>-72.466333000000006</v>
      </c>
      <c r="J1809" s="18">
        <v>2970</v>
      </c>
      <c r="K1809" s="6">
        <f t="shared" si="382"/>
        <v>44866</v>
      </c>
      <c r="L1809" s="6">
        <f>K1809+30</f>
        <v>44896</v>
      </c>
      <c r="M1809" s="23">
        <f t="shared" si="378"/>
        <v>44880</v>
      </c>
      <c r="N1809" s="18">
        <f t="shared" si="379"/>
        <v>2022</v>
      </c>
      <c r="O1809" s="18">
        <f t="shared" si="380"/>
        <v>11</v>
      </c>
      <c r="P1809" s="29">
        <f t="shared" si="381"/>
        <v>30</v>
      </c>
      <c r="Q1809" s="4"/>
      <c r="R1809" s="9"/>
      <c r="S1809" s="4"/>
      <c r="T1809" s="13"/>
      <c r="U1809" s="13"/>
      <c r="V1809" s="13"/>
      <c r="W1809" s="13"/>
      <c r="X1809" s="13"/>
    </row>
    <row r="1810" spans="1:24" s="51" customFormat="1" x14ac:dyDescent="0.3">
      <c r="A1810" s="4" t="str">
        <f t="shared" si="377"/>
        <v>Chita _202212</v>
      </c>
      <c r="B1810" s="4" t="s">
        <v>2270</v>
      </c>
      <c r="C1810" s="4" t="str">
        <f t="shared" si="383"/>
        <v>CHITA_01_202212</v>
      </c>
      <c r="D1810" s="4" t="s">
        <v>2258</v>
      </c>
      <c r="E1810" s="17">
        <v>-17.399999999999999</v>
      </c>
      <c r="F1810" s="17">
        <v>-1.84</v>
      </c>
      <c r="G1810" s="4"/>
      <c r="H1810" s="18">
        <v>6.1883330000000001</v>
      </c>
      <c r="I1810" s="18">
        <v>-72.466333000000006</v>
      </c>
      <c r="J1810" s="18">
        <v>2970</v>
      </c>
      <c r="K1810" s="6">
        <f t="shared" si="382"/>
        <v>44897</v>
      </c>
      <c r="L1810" s="6">
        <f>K1810+30</f>
        <v>44927</v>
      </c>
      <c r="M1810" s="23">
        <f t="shared" si="378"/>
        <v>44911</v>
      </c>
      <c r="N1810" s="18">
        <f t="shared" si="379"/>
        <v>2022</v>
      </c>
      <c r="O1810" s="18">
        <f t="shared" si="380"/>
        <v>12</v>
      </c>
      <c r="P1810" s="29">
        <f t="shared" si="381"/>
        <v>30</v>
      </c>
      <c r="Q1810" s="4"/>
      <c r="R1810" s="9"/>
      <c r="S1810" s="4"/>
      <c r="T1810" s="13"/>
      <c r="U1810" s="13"/>
      <c r="V1810" s="13"/>
      <c r="W1810" s="13"/>
      <c r="X1810" s="13"/>
    </row>
    <row r="1811" spans="1:24" s="51" customFormat="1" x14ac:dyDescent="0.3">
      <c r="A1811" s="4" t="str">
        <f t="shared" si="377"/>
        <v>Chita _20231</v>
      </c>
      <c r="B1811" s="4" t="s">
        <v>2271</v>
      </c>
      <c r="C1811" s="4" t="str">
        <f t="shared" si="383"/>
        <v>CHITA_01_20231</v>
      </c>
      <c r="D1811" s="4" t="s">
        <v>2258</v>
      </c>
      <c r="E1811" s="17">
        <v>-14.7</v>
      </c>
      <c r="F1811" s="17">
        <v>-0.86</v>
      </c>
      <c r="G1811" s="4"/>
      <c r="H1811" s="18">
        <v>6.1883330000000001</v>
      </c>
      <c r="I1811" s="18">
        <v>-72.466333000000006</v>
      </c>
      <c r="J1811" s="18">
        <v>2970</v>
      </c>
      <c r="K1811" s="6">
        <f t="shared" si="382"/>
        <v>44928</v>
      </c>
      <c r="L1811" s="6">
        <f>K1811+29</f>
        <v>44957</v>
      </c>
      <c r="M1811" s="23">
        <f t="shared" si="378"/>
        <v>44942</v>
      </c>
      <c r="N1811" s="18">
        <f t="shared" si="379"/>
        <v>2023</v>
      </c>
      <c r="O1811" s="18">
        <f t="shared" si="380"/>
        <v>1</v>
      </c>
      <c r="P1811" s="29">
        <f t="shared" si="381"/>
        <v>29</v>
      </c>
      <c r="Q1811" s="4"/>
      <c r="R1811" s="9"/>
      <c r="S1811" s="4"/>
      <c r="T1811" s="13"/>
      <c r="U1811" s="13"/>
      <c r="V1811" s="13"/>
      <c r="W1811" s="13"/>
      <c r="X1811" s="13"/>
    </row>
    <row r="1812" spans="1:24" s="51" customFormat="1" x14ac:dyDescent="0.3">
      <c r="A1812" s="4" t="str">
        <f t="shared" si="377"/>
        <v>Chita _20232</v>
      </c>
      <c r="B1812" s="4" t="s">
        <v>2272</v>
      </c>
      <c r="C1812" s="4" t="str">
        <f t="shared" si="383"/>
        <v>CHITA_01_20232</v>
      </c>
      <c r="D1812" s="4" t="s">
        <v>2258</v>
      </c>
      <c r="E1812" s="17">
        <v>-4.5</v>
      </c>
      <c r="F1812" s="17">
        <v>-0.27</v>
      </c>
      <c r="G1812" s="4"/>
      <c r="H1812" s="18">
        <v>6.1883330000000001</v>
      </c>
      <c r="I1812" s="18">
        <v>-72.466333000000006</v>
      </c>
      <c r="J1812" s="18">
        <v>2970</v>
      </c>
      <c r="K1812" s="20">
        <f t="shared" si="382"/>
        <v>44958</v>
      </c>
      <c r="L1812" s="6">
        <f>K1812+27</f>
        <v>44985</v>
      </c>
      <c r="M1812" s="23">
        <f t="shared" si="378"/>
        <v>44972</v>
      </c>
      <c r="N1812" s="18">
        <f t="shared" si="379"/>
        <v>2023</v>
      </c>
      <c r="O1812" s="18">
        <f t="shared" si="380"/>
        <v>2</v>
      </c>
      <c r="P1812" s="29">
        <f t="shared" si="381"/>
        <v>27</v>
      </c>
      <c r="Q1812" s="4"/>
      <c r="R1812" s="9"/>
      <c r="S1812" s="4"/>
      <c r="T1812" s="13"/>
      <c r="U1812" s="13"/>
      <c r="V1812" s="13"/>
      <c r="W1812" s="13"/>
      <c r="X1812" s="13"/>
    </row>
    <row r="1813" spans="1:24" s="51" customFormat="1" x14ac:dyDescent="0.3">
      <c r="A1813" s="4" t="str">
        <f t="shared" si="377"/>
        <v>Chita _20233</v>
      </c>
      <c r="B1813" s="4" t="s">
        <v>2273</v>
      </c>
      <c r="C1813" s="4" t="str">
        <f t="shared" si="383"/>
        <v>CHITA_01_20233</v>
      </c>
      <c r="D1813" s="4" t="s">
        <v>2258</v>
      </c>
      <c r="E1813" s="17">
        <v>-36.799999999999997</v>
      </c>
      <c r="F1813" s="17">
        <v>-4.78</v>
      </c>
      <c r="G1813" s="4"/>
      <c r="H1813" s="18">
        <v>6.1883330000000001</v>
      </c>
      <c r="I1813" s="18">
        <v>-72.466333000000006</v>
      </c>
      <c r="J1813" s="18">
        <v>2970</v>
      </c>
      <c r="K1813" s="20">
        <f t="shared" si="382"/>
        <v>44986</v>
      </c>
      <c r="L1813" s="6">
        <f>K1813+30</f>
        <v>45016</v>
      </c>
      <c r="M1813" s="23">
        <f t="shared" si="378"/>
        <v>45000</v>
      </c>
      <c r="N1813" s="18">
        <f t="shared" si="379"/>
        <v>2023</v>
      </c>
      <c r="O1813" s="18">
        <f t="shared" si="380"/>
        <v>3</v>
      </c>
      <c r="P1813" s="29">
        <f t="shared" si="381"/>
        <v>30</v>
      </c>
      <c r="Q1813" s="4"/>
      <c r="R1813" s="9"/>
      <c r="S1813" s="4"/>
      <c r="T1813" s="13"/>
      <c r="U1813" s="13"/>
      <c r="V1813" s="13"/>
      <c r="W1813" s="13"/>
      <c r="X1813" s="13"/>
    </row>
    <row r="1814" spans="1:24" s="51" customFormat="1" x14ac:dyDescent="0.3">
      <c r="A1814" s="4" t="str">
        <f t="shared" si="377"/>
        <v>Chita _20234</v>
      </c>
      <c r="B1814" s="4" t="s">
        <v>2274</v>
      </c>
      <c r="C1814" s="4" t="str">
        <f t="shared" si="383"/>
        <v>CHITA_01_20234</v>
      </c>
      <c r="D1814" s="4" t="s">
        <v>2258</v>
      </c>
      <c r="E1814" s="17">
        <v>-70</v>
      </c>
      <c r="F1814" s="17">
        <v>-9.3000000000000007</v>
      </c>
      <c r="G1814" s="4"/>
      <c r="H1814" s="18">
        <v>6.1883330000000001</v>
      </c>
      <c r="I1814" s="18">
        <v>-72.466333000000006</v>
      </c>
      <c r="J1814" s="18">
        <v>2970</v>
      </c>
      <c r="K1814" s="20">
        <f t="shared" si="382"/>
        <v>45017</v>
      </c>
      <c r="L1814" s="6">
        <f>K1814+30</f>
        <v>45047</v>
      </c>
      <c r="M1814" s="23">
        <f t="shared" si="378"/>
        <v>45031</v>
      </c>
      <c r="N1814" s="18">
        <f t="shared" si="379"/>
        <v>2023</v>
      </c>
      <c r="O1814" s="18">
        <f t="shared" si="380"/>
        <v>4</v>
      </c>
      <c r="P1814" s="29">
        <f t="shared" si="381"/>
        <v>30</v>
      </c>
      <c r="Q1814" s="4"/>
      <c r="R1814" s="9"/>
      <c r="S1814" s="4"/>
      <c r="T1814" s="13"/>
      <c r="U1814" s="13"/>
      <c r="V1814" s="13"/>
      <c r="W1814" s="13"/>
      <c r="X1814" s="13"/>
    </row>
    <row r="1815" spans="1:24" s="51" customFormat="1" x14ac:dyDescent="0.3">
      <c r="A1815" s="4" t="str">
        <f t="shared" si="377"/>
        <v>Chita _20235</v>
      </c>
      <c r="B1815" s="4" t="s">
        <v>2275</v>
      </c>
      <c r="C1815" s="4" t="str">
        <f t="shared" si="383"/>
        <v>CHITA_01_20235</v>
      </c>
      <c r="D1815" s="4" t="s">
        <v>2258</v>
      </c>
      <c r="E1815" s="17">
        <v>-106.3</v>
      </c>
      <c r="F1815" s="17">
        <v>-12.67</v>
      </c>
      <c r="G1815" s="4"/>
      <c r="H1815" s="18">
        <v>6.1883330000000001</v>
      </c>
      <c r="I1815" s="18">
        <v>-72.466333000000006</v>
      </c>
      <c r="J1815" s="18">
        <v>2970</v>
      </c>
      <c r="K1815" s="20">
        <f t="shared" si="382"/>
        <v>45048</v>
      </c>
      <c r="L1815" s="6">
        <f>K1815+30</f>
        <v>45078</v>
      </c>
      <c r="M1815" s="23">
        <f t="shared" si="378"/>
        <v>45062</v>
      </c>
      <c r="N1815" s="18">
        <f t="shared" si="379"/>
        <v>2023</v>
      </c>
      <c r="O1815" s="18">
        <f t="shared" si="380"/>
        <v>5</v>
      </c>
      <c r="P1815" s="29">
        <f t="shared" si="381"/>
        <v>30</v>
      </c>
      <c r="Q1815" s="4"/>
      <c r="R1815" s="9"/>
      <c r="S1815" s="4"/>
      <c r="T1815" s="13"/>
      <c r="U1815" s="13"/>
      <c r="V1815" s="13"/>
      <c r="W1815" s="13"/>
      <c r="X1815" s="13"/>
    </row>
    <row r="1816" spans="1:24" s="51" customFormat="1" x14ac:dyDescent="0.3">
      <c r="A1816" s="4" t="str">
        <f t="shared" si="377"/>
        <v>Chita _20236</v>
      </c>
      <c r="B1816" s="4" t="s">
        <v>2276</v>
      </c>
      <c r="C1816" s="4" t="str">
        <f>"CHITA_01_"&amp;YEAR(M1816)&amp;""&amp;MONTH(M1816)</f>
        <v>CHITA_01_20236</v>
      </c>
      <c r="D1816" s="4" t="s">
        <v>2258</v>
      </c>
      <c r="E1816" s="17">
        <v>-70.599999999999994</v>
      </c>
      <c r="F1816" s="17">
        <v>-7.75</v>
      </c>
      <c r="G1816" s="4"/>
      <c r="H1816" s="18">
        <v>6.1883330000000001</v>
      </c>
      <c r="I1816" s="18">
        <v>-72.466333000000006</v>
      </c>
      <c r="J1816" s="18">
        <v>2970</v>
      </c>
      <c r="K1816" s="20">
        <f t="shared" si="382"/>
        <v>45079</v>
      </c>
      <c r="L1816" s="6">
        <f>K1816+28</f>
        <v>45107</v>
      </c>
      <c r="M1816" s="23">
        <f t="shared" si="378"/>
        <v>45093</v>
      </c>
      <c r="N1816" s="18">
        <f t="shared" si="379"/>
        <v>2023</v>
      </c>
      <c r="O1816" s="18">
        <f t="shared" si="380"/>
        <v>6</v>
      </c>
      <c r="P1816" s="29">
        <f t="shared" si="381"/>
        <v>28</v>
      </c>
      <c r="Q1816" s="4"/>
      <c r="R1816" s="9"/>
      <c r="S1816" s="4"/>
      <c r="T1816" s="13"/>
      <c r="U1816" s="13"/>
      <c r="V1816" s="13"/>
      <c r="W1816" s="13"/>
      <c r="X1816" s="13"/>
    </row>
    <row r="1817" spans="1:24" s="51" customFormat="1" x14ac:dyDescent="0.3">
      <c r="A1817" s="4" t="str">
        <f t="shared" si="377"/>
        <v>Chita _20237</v>
      </c>
      <c r="B1817" s="4" t="s">
        <v>2277</v>
      </c>
      <c r="C1817" s="4" t="str">
        <f>"CHITA_01_"&amp;YEAR(M1817)&amp;""&amp;MONTH(M1817)</f>
        <v>CHITA_01_20237</v>
      </c>
      <c r="D1817" s="4" t="s">
        <v>2258</v>
      </c>
      <c r="E1817" s="17">
        <v>-52.7</v>
      </c>
      <c r="F1817" s="17">
        <v>-5.64</v>
      </c>
      <c r="G1817" s="4"/>
      <c r="H1817" s="18">
        <v>6.1883330000000001</v>
      </c>
      <c r="I1817" s="18">
        <v>-72.466333000000006</v>
      </c>
      <c r="J1817" s="18">
        <v>2970</v>
      </c>
      <c r="K1817" s="20">
        <f t="shared" si="382"/>
        <v>45108</v>
      </c>
      <c r="L1817" s="6">
        <f>K1817+30</f>
        <v>45138</v>
      </c>
      <c r="M1817" s="23">
        <f t="shared" si="378"/>
        <v>45122</v>
      </c>
      <c r="N1817" s="18">
        <f t="shared" si="379"/>
        <v>2023</v>
      </c>
      <c r="O1817" s="18">
        <f t="shared" si="380"/>
        <v>7</v>
      </c>
      <c r="P1817" s="29">
        <f t="shared" si="381"/>
        <v>30</v>
      </c>
      <c r="Q1817" s="4"/>
      <c r="R1817" s="9"/>
      <c r="S1817" s="4"/>
      <c r="T1817" s="13"/>
      <c r="U1817" s="13"/>
      <c r="V1817" s="13"/>
      <c r="W1817" s="13"/>
      <c r="X1817" s="13"/>
    </row>
    <row r="1818" spans="1:24" s="51" customFormat="1" x14ac:dyDescent="0.3">
      <c r="A1818" s="4" t="str">
        <f t="shared" si="377"/>
        <v>Chita _20238</v>
      </c>
      <c r="B1818" s="4" t="s">
        <v>2278</v>
      </c>
      <c r="C1818" s="4" t="str">
        <f>"CHITA_01_"&amp;YEAR(M1818)&amp;""&amp;MONTH(M1818)</f>
        <v>CHITA_01_20238</v>
      </c>
      <c r="D1818" s="4" t="s">
        <v>2258</v>
      </c>
      <c r="E1818" s="17">
        <v>-29.1</v>
      </c>
      <c r="F1818" s="17">
        <v>-2.99</v>
      </c>
      <c r="G1818" s="4"/>
      <c r="H1818" s="18">
        <v>6.1883330000000001</v>
      </c>
      <c r="I1818" s="18">
        <v>-72.466333000000006</v>
      </c>
      <c r="J1818" s="18">
        <v>2970</v>
      </c>
      <c r="K1818" s="20">
        <f t="shared" si="382"/>
        <v>45139</v>
      </c>
      <c r="L1818" s="6">
        <f>K1818+30</f>
        <v>45169</v>
      </c>
      <c r="M1818" s="23">
        <f t="shared" si="378"/>
        <v>45153</v>
      </c>
      <c r="N1818" s="18">
        <f t="shared" si="379"/>
        <v>2023</v>
      </c>
      <c r="O1818" s="18">
        <f t="shared" si="380"/>
        <v>8</v>
      </c>
      <c r="P1818" s="29">
        <f t="shared" si="381"/>
        <v>30</v>
      </c>
      <c r="Q1818" s="4"/>
      <c r="R1818" s="9"/>
      <c r="S1818" s="4"/>
      <c r="T1818" s="13"/>
      <c r="U1818" s="13"/>
      <c r="V1818" s="13"/>
      <c r="W1818" s="13"/>
      <c r="X1818" s="13"/>
    </row>
    <row r="1819" spans="1:24" s="51" customFormat="1" x14ac:dyDescent="0.3">
      <c r="A1819" s="4" t="str">
        <f t="shared" si="377"/>
        <v>Chita _20239</v>
      </c>
      <c r="B1819" s="4" t="s">
        <v>2279</v>
      </c>
      <c r="C1819" s="4" t="str">
        <f>"CHITA_01_"&amp;YEAR(M1819)&amp;""&amp;MONTH(M1819)</f>
        <v>CHITA_01_20239</v>
      </c>
      <c r="D1819" s="4" t="s">
        <v>2258</v>
      </c>
      <c r="E1819" s="17">
        <v>-26.9</v>
      </c>
      <c r="F1819" s="17">
        <v>-4.5599999999999996</v>
      </c>
      <c r="G1819" s="4"/>
      <c r="H1819" s="18">
        <v>6.1883330000000001</v>
      </c>
      <c r="I1819" s="18">
        <v>-72.466333000000006</v>
      </c>
      <c r="J1819" s="18">
        <v>2970</v>
      </c>
      <c r="K1819" s="20">
        <f t="shared" si="382"/>
        <v>45170</v>
      </c>
      <c r="L1819" s="6">
        <f>K1819+29</f>
        <v>45199</v>
      </c>
      <c r="M1819" s="23">
        <f t="shared" si="378"/>
        <v>45184</v>
      </c>
      <c r="N1819" s="18">
        <f t="shared" si="379"/>
        <v>2023</v>
      </c>
      <c r="O1819" s="18">
        <f t="shared" si="380"/>
        <v>9</v>
      </c>
      <c r="P1819" s="29">
        <f t="shared" si="381"/>
        <v>29</v>
      </c>
      <c r="Q1819" s="4"/>
      <c r="R1819" s="9"/>
      <c r="S1819" s="4"/>
      <c r="T1819" s="13"/>
      <c r="U1819" s="13"/>
      <c r="V1819" s="13"/>
      <c r="W1819" s="13"/>
      <c r="X1819" s="13"/>
    </row>
    <row r="1820" spans="1:24" s="51" customFormat="1" x14ac:dyDescent="0.3">
      <c r="A1820" s="25" t="s">
        <v>2280</v>
      </c>
      <c r="B1820" s="4"/>
      <c r="C1820" s="4" t="str">
        <f t="shared" ref="C1820" si="384">"CHITA_01_"&amp;YEAR(M1820)&amp;""&amp;MONTH(M1820)</f>
        <v>CHITA_01_202310</v>
      </c>
      <c r="D1820" s="4" t="s">
        <v>2258</v>
      </c>
      <c r="E1820" s="17"/>
      <c r="F1820" s="17"/>
      <c r="G1820" s="4"/>
      <c r="H1820" s="18"/>
      <c r="I1820" s="18"/>
      <c r="J1820" s="18"/>
      <c r="K1820" s="20">
        <f t="shared" si="382"/>
        <v>45200</v>
      </c>
      <c r="L1820" s="6">
        <f>K1820+30</f>
        <v>45230</v>
      </c>
      <c r="M1820" s="23">
        <f t="shared" si="378"/>
        <v>45214</v>
      </c>
      <c r="N1820" s="18"/>
      <c r="O1820" s="18"/>
      <c r="P1820" s="29"/>
      <c r="Q1820" s="4"/>
      <c r="R1820" s="9" t="s">
        <v>2281</v>
      </c>
      <c r="S1820" s="4"/>
      <c r="T1820" s="13"/>
      <c r="U1820" s="13"/>
      <c r="V1820" s="13"/>
      <c r="W1820" s="13"/>
      <c r="X1820" s="13"/>
    </row>
    <row r="1821" spans="1:24" s="51" customFormat="1" x14ac:dyDescent="0.3">
      <c r="A1821" s="4"/>
      <c r="B1821" s="4"/>
      <c r="C1821" s="4"/>
      <c r="D1821" s="4"/>
      <c r="E1821" s="17"/>
      <c r="F1821" s="17"/>
      <c r="G1821" s="4"/>
      <c r="H1821" s="18"/>
      <c r="I1821" s="18"/>
      <c r="J1821" s="18"/>
      <c r="K1821" s="20"/>
      <c r="L1821" s="6"/>
      <c r="M1821" s="23"/>
      <c r="N1821" s="18"/>
      <c r="O1821" s="18"/>
      <c r="P1821" s="29"/>
      <c r="Q1821" s="4"/>
      <c r="R1821" s="9"/>
      <c r="S1821" s="4"/>
      <c r="T1821" s="13"/>
      <c r="U1821" s="13"/>
      <c r="V1821" s="13"/>
      <c r="W1821" s="13"/>
      <c r="X1821" s="13"/>
    </row>
    <row r="1822" spans="1:24" s="51" customFormat="1" x14ac:dyDescent="0.3">
      <c r="A1822" s="4" t="str">
        <f t="shared" ref="A1822:A1832" si="385">D1822&amp;"_"&amp;YEAR(M1822)&amp;MONTH(M1822)</f>
        <v>Puerto Wilches _20221</v>
      </c>
      <c r="B1822" s="4"/>
      <c r="C1822" s="4" t="str">
        <f>"WILCHES_01_"&amp;YEAR(M1822)&amp;""&amp;MONTH(M1822)</f>
        <v>WILCHES_01_20221</v>
      </c>
      <c r="D1822" s="4" t="s">
        <v>2282</v>
      </c>
      <c r="E1822" s="17">
        <v>4.9000000000000004</v>
      </c>
      <c r="F1822" s="17">
        <v>-1.0900000000000001</v>
      </c>
      <c r="G1822" s="4"/>
      <c r="H1822" s="18">
        <v>7.3598869999999996</v>
      </c>
      <c r="I1822" s="18">
        <v>-73.852472000000006</v>
      </c>
      <c r="J1822" s="18">
        <v>76.53</v>
      </c>
      <c r="K1822" s="20">
        <v>44564</v>
      </c>
      <c r="L1822" s="20">
        <v>44594</v>
      </c>
      <c r="M1822" s="6">
        <f>K1822+14</f>
        <v>44578</v>
      </c>
      <c r="N1822" s="18">
        <f t="shared" ref="N1822:N1846" si="386">YEAR(M1822)</f>
        <v>2022</v>
      </c>
      <c r="O1822" s="18">
        <f t="shared" ref="O1822:O1846" si="387">(MONTH(M1822))</f>
        <v>1</v>
      </c>
      <c r="P1822" s="29">
        <f t="shared" ref="P1822:P1846" si="388">L1822-K1822</f>
        <v>30</v>
      </c>
      <c r="Q1822" s="4"/>
      <c r="R1822" s="9"/>
      <c r="S1822" s="4"/>
      <c r="T1822" s="13"/>
      <c r="U1822" s="13"/>
      <c r="V1822" s="13"/>
      <c r="W1822" s="13"/>
      <c r="X1822" s="13"/>
    </row>
    <row r="1823" spans="1:24" s="51" customFormat="1" x14ac:dyDescent="0.3">
      <c r="A1823" s="4" t="str">
        <f t="shared" si="385"/>
        <v>Puerto Wilches _20222</v>
      </c>
      <c r="B1823" s="32" t="s">
        <v>2283</v>
      </c>
      <c r="C1823" s="4" t="str">
        <f>"WILCHES_01_"&amp;YEAR(M1823)&amp;""&amp;MONTH(M1823)</f>
        <v>WILCHES_01_20222</v>
      </c>
      <c r="D1823" s="4" t="s">
        <v>2282</v>
      </c>
      <c r="E1823" s="17">
        <v>-20.7</v>
      </c>
      <c r="F1823" s="17">
        <v>-3.71</v>
      </c>
      <c r="G1823" s="4"/>
      <c r="H1823" s="18">
        <v>7.3598869999999996</v>
      </c>
      <c r="I1823" s="18">
        <v>-73.852472000000006</v>
      </c>
      <c r="J1823" s="18">
        <v>76.53</v>
      </c>
      <c r="K1823" s="20">
        <f>L1822+1</f>
        <v>44595</v>
      </c>
      <c r="L1823" s="20">
        <v>44623</v>
      </c>
      <c r="M1823" s="6">
        <f>K1823+14</f>
        <v>44609</v>
      </c>
      <c r="N1823" s="18">
        <f t="shared" si="386"/>
        <v>2022</v>
      </c>
      <c r="O1823" s="18">
        <f t="shared" si="387"/>
        <v>2</v>
      </c>
      <c r="P1823" s="29">
        <f t="shared" si="388"/>
        <v>28</v>
      </c>
      <c r="Q1823" s="12">
        <v>17.019834730643502</v>
      </c>
      <c r="R1823" s="9"/>
      <c r="S1823" s="4"/>
      <c r="T1823" s="13"/>
      <c r="U1823" s="13"/>
      <c r="V1823" s="13"/>
      <c r="W1823" s="13"/>
      <c r="X1823" s="13"/>
    </row>
    <row r="1824" spans="1:24" s="51" customFormat="1" x14ac:dyDescent="0.3">
      <c r="A1824" s="4" t="str">
        <f t="shared" si="385"/>
        <v>Puerto Wilches _20223</v>
      </c>
      <c r="B1824" s="32" t="s">
        <v>2284</v>
      </c>
      <c r="C1824" s="4" t="str">
        <f>"WILCHES_01_"&amp;YEAR(M1824)&amp;""&amp;MONTH(M1824)</f>
        <v>WILCHES_01_20223</v>
      </c>
      <c r="D1824" s="4" t="s">
        <v>2282</v>
      </c>
      <c r="E1824" s="17">
        <v>-21.2</v>
      </c>
      <c r="F1824" s="17">
        <v>-3.82</v>
      </c>
      <c r="G1824" s="4"/>
      <c r="H1824" s="18">
        <v>7.3598869999999996</v>
      </c>
      <c r="I1824" s="18">
        <v>-73.852472000000006</v>
      </c>
      <c r="J1824" s="18">
        <v>76.53</v>
      </c>
      <c r="K1824" s="20">
        <f>L1823+1</f>
        <v>44624</v>
      </c>
      <c r="L1824" s="20">
        <v>44652</v>
      </c>
      <c r="M1824" s="6">
        <f>K1824+14</f>
        <v>44638</v>
      </c>
      <c r="N1824" s="18">
        <f t="shared" si="386"/>
        <v>2022</v>
      </c>
      <c r="O1824" s="18">
        <f t="shared" si="387"/>
        <v>3</v>
      </c>
      <c r="P1824" s="29">
        <f t="shared" si="388"/>
        <v>28</v>
      </c>
      <c r="Q1824" s="12">
        <v>127.51883807730226</v>
      </c>
      <c r="R1824" s="9"/>
      <c r="S1824" s="4"/>
      <c r="T1824" s="13"/>
      <c r="U1824" s="13"/>
      <c r="V1824" s="13"/>
      <c r="W1824" s="13"/>
      <c r="X1824" s="13"/>
    </row>
    <row r="1825" spans="1:24" s="51" customFormat="1" x14ac:dyDescent="0.3">
      <c r="A1825" s="4" t="str">
        <f t="shared" si="385"/>
        <v>Puerto Wilches _20224</v>
      </c>
      <c r="B1825" s="32" t="s">
        <v>2285</v>
      </c>
      <c r="C1825" s="4" t="str">
        <f>"WILCHES_01_"&amp;YEAR(M1825)&amp;""&amp;MONTH(M1825)</f>
        <v>WILCHES_01_20224</v>
      </c>
      <c r="D1825" s="4" t="s">
        <v>2282</v>
      </c>
      <c r="E1825" s="17">
        <v>-41.7</v>
      </c>
      <c r="F1825" s="17">
        <v>-6.5</v>
      </c>
      <c r="G1825" s="4"/>
      <c r="H1825" s="18">
        <v>7.3598869999999996</v>
      </c>
      <c r="I1825" s="18">
        <v>-73.852472000000006</v>
      </c>
      <c r="J1825" s="18">
        <v>76.53</v>
      </c>
      <c r="K1825" s="20">
        <f>L1824+1</f>
        <v>44653</v>
      </c>
      <c r="L1825" s="20">
        <f>K1825+28</f>
        <v>44681</v>
      </c>
      <c r="M1825" s="6">
        <f>K1825+14</f>
        <v>44667</v>
      </c>
      <c r="N1825" s="18">
        <f t="shared" si="386"/>
        <v>2022</v>
      </c>
      <c r="O1825" s="18">
        <f t="shared" si="387"/>
        <v>4</v>
      </c>
      <c r="P1825" s="29">
        <f t="shared" si="388"/>
        <v>28</v>
      </c>
      <c r="Q1825" s="12">
        <v>64.203409690623573</v>
      </c>
      <c r="R1825" s="9"/>
      <c r="S1825" s="4"/>
      <c r="T1825" s="13"/>
      <c r="U1825" s="13"/>
      <c r="V1825" s="13"/>
      <c r="W1825" s="13"/>
      <c r="X1825" s="13"/>
    </row>
    <row r="1826" spans="1:24" s="51" customFormat="1" x14ac:dyDescent="0.3">
      <c r="A1826" s="4" t="str">
        <f t="shared" si="385"/>
        <v>Puerto Wilches _20225</v>
      </c>
      <c r="B1826" s="32"/>
      <c r="C1826" s="4" t="str">
        <f t="shared" ref="C1826:C1831" si="389">"WILCHES_01_"&amp;YEAR(M1826)&amp;""&amp;MONTH(M1826)</f>
        <v>WILCHES_01_20225</v>
      </c>
      <c r="D1826" s="4" t="s">
        <v>2282</v>
      </c>
      <c r="E1826" s="17">
        <v>-89.84</v>
      </c>
      <c r="F1826" s="17">
        <v>-11.21</v>
      </c>
      <c r="G1826" s="4"/>
      <c r="H1826" s="18">
        <v>7.3598869999999996</v>
      </c>
      <c r="I1826" s="18">
        <v>-73.852472000000006</v>
      </c>
      <c r="J1826" s="18">
        <v>76.53</v>
      </c>
      <c r="K1826" s="20">
        <f t="shared" ref="K1826:K1831" si="390">L1825+1</f>
        <v>44682</v>
      </c>
      <c r="L1826" s="20">
        <f>K1826+30</f>
        <v>44712</v>
      </c>
      <c r="M1826" s="6">
        <f t="shared" ref="M1826:M1831" si="391">K1826+14</f>
        <v>44696</v>
      </c>
      <c r="N1826" s="18">
        <f t="shared" si="386"/>
        <v>2022</v>
      </c>
      <c r="O1826" s="18">
        <f t="shared" si="387"/>
        <v>5</v>
      </c>
      <c r="P1826" s="29">
        <f t="shared" si="388"/>
        <v>30</v>
      </c>
      <c r="Q1826" s="12"/>
      <c r="R1826" s="9"/>
      <c r="S1826" s="4"/>
      <c r="T1826" s="13"/>
      <c r="U1826" s="13"/>
      <c r="V1826" s="13"/>
      <c r="W1826" s="13"/>
      <c r="X1826" s="13"/>
    </row>
    <row r="1827" spans="1:24" s="51" customFormat="1" x14ac:dyDescent="0.3">
      <c r="A1827" s="4" t="str">
        <f t="shared" si="385"/>
        <v>Puerto Wilches _20226</v>
      </c>
      <c r="B1827" s="32" t="s">
        <v>2286</v>
      </c>
      <c r="C1827" s="4" t="str">
        <f t="shared" si="389"/>
        <v>WILCHES_01_20226</v>
      </c>
      <c r="D1827" s="4" t="s">
        <v>2282</v>
      </c>
      <c r="E1827" s="17">
        <v>-93.3</v>
      </c>
      <c r="F1827" s="17">
        <v>-13.23</v>
      </c>
      <c r="G1827" s="4"/>
      <c r="H1827" s="18">
        <v>7.3598869999999996</v>
      </c>
      <c r="I1827" s="18">
        <v>-73.852472000000006</v>
      </c>
      <c r="J1827" s="18">
        <v>76.53</v>
      </c>
      <c r="K1827" s="20">
        <f t="shared" si="390"/>
        <v>44713</v>
      </c>
      <c r="L1827" s="20">
        <f>K1827+29</f>
        <v>44742</v>
      </c>
      <c r="M1827" s="6">
        <f t="shared" si="391"/>
        <v>44727</v>
      </c>
      <c r="N1827" s="18">
        <f t="shared" si="386"/>
        <v>2022</v>
      </c>
      <c r="O1827" s="18">
        <f t="shared" si="387"/>
        <v>6</v>
      </c>
      <c r="P1827" s="29">
        <f t="shared" si="388"/>
        <v>29</v>
      </c>
      <c r="Q1827" s="12">
        <v>235.22620285998863</v>
      </c>
      <c r="R1827" s="9"/>
      <c r="S1827" s="4"/>
      <c r="T1827" s="13"/>
      <c r="U1827" s="13"/>
      <c r="V1827" s="13"/>
      <c r="W1827" s="13"/>
      <c r="X1827" s="13"/>
    </row>
    <row r="1828" spans="1:24" s="51" customFormat="1" x14ac:dyDescent="0.3">
      <c r="A1828" s="4" t="str">
        <f t="shared" si="385"/>
        <v>Puerto Wilches _20227</v>
      </c>
      <c r="B1828" s="32" t="s">
        <v>2287</v>
      </c>
      <c r="C1828" s="4" t="str">
        <f t="shared" si="389"/>
        <v>WILCHES_01_20227</v>
      </c>
      <c r="D1828" s="4" t="s">
        <v>2282</v>
      </c>
      <c r="E1828" s="17">
        <v>-65.400000000000006</v>
      </c>
      <c r="F1828" s="17">
        <v>-9.7200000000000006</v>
      </c>
      <c r="G1828" s="4"/>
      <c r="H1828" s="18">
        <v>7.3598869999999996</v>
      </c>
      <c r="I1828" s="18">
        <v>-73.852472000000006</v>
      </c>
      <c r="J1828" s="18">
        <v>76.53</v>
      </c>
      <c r="K1828" s="20">
        <f t="shared" si="390"/>
        <v>44743</v>
      </c>
      <c r="L1828" s="20">
        <f>K1828+30</f>
        <v>44773</v>
      </c>
      <c r="M1828" s="6">
        <f t="shared" si="391"/>
        <v>44757</v>
      </c>
      <c r="N1828" s="18">
        <f t="shared" si="386"/>
        <v>2022</v>
      </c>
      <c r="O1828" s="18">
        <f t="shared" si="387"/>
        <v>7</v>
      </c>
      <c r="P1828" s="29">
        <f t="shared" si="388"/>
        <v>30</v>
      </c>
      <c r="Q1828" s="12">
        <v>229.00846242205012</v>
      </c>
      <c r="R1828" s="9"/>
      <c r="S1828" s="4"/>
      <c r="T1828" s="13"/>
      <c r="U1828" s="13"/>
      <c r="V1828" s="13"/>
      <c r="W1828" s="13"/>
      <c r="X1828" s="13"/>
    </row>
    <row r="1829" spans="1:24" s="51" customFormat="1" x14ac:dyDescent="0.3">
      <c r="A1829" s="4" t="str">
        <f t="shared" si="385"/>
        <v>Puerto Wilches _20228</v>
      </c>
      <c r="B1829" s="32" t="s">
        <v>2288</v>
      </c>
      <c r="C1829" s="4" t="str">
        <f t="shared" si="389"/>
        <v>WILCHES_01_20228</v>
      </c>
      <c r="D1829" s="4" t="s">
        <v>2282</v>
      </c>
      <c r="E1829" s="17">
        <v>-64.400000000000006</v>
      </c>
      <c r="F1829" s="17">
        <v>-9.35</v>
      </c>
      <c r="G1829" s="4"/>
      <c r="H1829" s="18">
        <v>7.3598869999999996</v>
      </c>
      <c r="I1829" s="18">
        <v>-73.852472000000006</v>
      </c>
      <c r="J1829" s="18">
        <v>76.53</v>
      </c>
      <c r="K1829" s="20">
        <f t="shared" si="390"/>
        <v>44774</v>
      </c>
      <c r="L1829" s="20">
        <f>K1829+30</f>
        <v>44804</v>
      </c>
      <c r="M1829" s="6">
        <f t="shared" si="391"/>
        <v>44788</v>
      </c>
      <c r="N1829" s="18">
        <f t="shared" si="386"/>
        <v>2022</v>
      </c>
      <c r="O1829" s="18">
        <f t="shared" si="387"/>
        <v>8</v>
      </c>
      <c r="P1829" s="29">
        <f t="shared" si="388"/>
        <v>30</v>
      </c>
      <c r="Q1829" s="12">
        <v>279.44900844667495</v>
      </c>
      <c r="R1829" s="9"/>
      <c r="S1829" s="4"/>
      <c r="T1829" s="13"/>
      <c r="U1829" s="13"/>
      <c r="V1829" s="13"/>
      <c r="W1829" s="13"/>
      <c r="X1829" s="13"/>
    </row>
    <row r="1830" spans="1:24" s="51" customFormat="1" x14ac:dyDescent="0.3">
      <c r="A1830" s="4" t="str">
        <f t="shared" si="385"/>
        <v>Puerto Wilches _20229</v>
      </c>
      <c r="B1830" s="32" t="s">
        <v>2289</v>
      </c>
      <c r="C1830" s="4" t="str">
        <f t="shared" si="389"/>
        <v>WILCHES_01_20229</v>
      </c>
      <c r="D1830" s="4" t="s">
        <v>2282</v>
      </c>
      <c r="E1830" s="17">
        <v>-52.9</v>
      </c>
      <c r="F1830" s="17">
        <v>-8.25</v>
      </c>
      <c r="G1830" s="4"/>
      <c r="H1830" s="18">
        <v>7.3598869999999996</v>
      </c>
      <c r="I1830" s="18">
        <v>-73.852472000000006</v>
      </c>
      <c r="J1830" s="18">
        <v>76.53</v>
      </c>
      <c r="K1830" s="20">
        <f t="shared" si="390"/>
        <v>44805</v>
      </c>
      <c r="L1830" s="20">
        <f>K1830+29</f>
        <v>44834</v>
      </c>
      <c r="M1830" s="6">
        <f t="shared" si="391"/>
        <v>44819</v>
      </c>
      <c r="N1830" s="18">
        <f t="shared" si="386"/>
        <v>2022</v>
      </c>
      <c r="O1830" s="18">
        <f t="shared" si="387"/>
        <v>9</v>
      </c>
      <c r="P1830" s="29">
        <f t="shared" si="388"/>
        <v>29</v>
      </c>
      <c r="Q1830" s="12">
        <v>244.51788239084058</v>
      </c>
      <c r="R1830" s="9"/>
      <c r="S1830" s="4"/>
      <c r="T1830" s="13"/>
      <c r="U1830" s="13"/>
      <c r="V1830" s="13"/>
      <c r="W1830" s="13"/>
      <c r="X1830" s="13"/>
    </row>
    <row r="1831" spans="1:24" s="51" customFormat="1" x14ac:dyDescent="0.3">
      <c r="A1831" s="4" t="str">
        <f t="shared" si="385"/>
        <v>Puerto Wilches _202210</v>
      </c>
      <c r="B1831" s="32" t="s">
        <v>2290</v>
      </c>
      <c r="C1831" s="4" t="str">
        <f t="shared" si="389"/>
        <v>WILCHES_01_202210</v>
      </c>
      <c r="D1831" s="4" t="s">
        <v>2282</v>
      </c>
      <c r="E1831" s="17">
        <v>-57.4</v>
      </c>
      <c r="F1831" s="17">
        <v>-8.3800000000000008</v>
      </c>
      <c r="G1831" s="4"/>
      <c r="H1831" s="18">
        <v>7.3598869999999996</v>
      </c>
      <c r="I1831" s="18">
        <v>-73.852472000000006</v>
      </c>
      <c r="J1831" s="18">
        <v>76.53</v>
      </c>
      <c r="K1831" s="20">
        <f t="shared" si="390"/>
        <v>44835</v>
      </c>
      <c r="L1831" s="20">
        <f>K1831+29</f>
        <v>44864</v>
      </c>
      <c r="M1831" s="6">
        <f t="shared" si="391"/>
        <v>44849</v>
      </c>
      <c r="N1831" s="18">
        <f t="shared" si="386"/>
        <v>2022</v>
      </c>
      <c r="O1831" s="18">
        <f t="shared" si="387"/>
        <v>10</v>
      </c>
      <c r="P1831" s="29">
        <f t="shared" si="388"/>
        <v>29</v>
      </c>
      <c r="Q1831" s="12">
        <v>153.69695464567121</v>
      </c>
      <c r="R1831" s="9"/>
      <c r="S1831" s="4"/>
      <c r="T1831" s="13"/>
      <c r="U1831" s="13"/>
      <c r="V1831" s="13"/>
      <c r="W1831" s="13"/>
      <c r="X1831" s="13"/>
    </row>
    <row r="1832" spans="1:24" s="51" customFormat="1" x14ac:dyDescent="0.3">
      <c r="A1832" s="4" t="str">
        <f t="shared" si="385"/>
        <v>Puerto Wilches _202211</v>
      </c>
      <c r="B1832" s="32"/>
      <c r="C1832" s="4" t="str">
        <f>"WILCHES_01_"&amp;YEAR(M1832)&amp;""&amp;MONTH(M1832)</f>
        <v>WILCHES_01_202211</v>
      </c>
      <c r="D1832" s="4" t="s">
        <v>2282</v>
      </c>
      <c r="E1832" s="17">
        <v>-55.17</v>
      </c>
      <c r="F1832" s="17">
        <v>-8.26</v>
      </c>
      <c r="G1832" s="4"/>
      <c r="H1832" s="18">
        <v>7.3598869999999996</v>
      </c>
      <c r="I1832" s="18">
        <v>-73.852472000000006</v>
      </c>
      <c r="J1832" s="18">
        <v>76.53</v>
      </c>
      <c r="K1832" s="20">
        <f>L1831+1</f>
        <v>44865</v>
      </c>
      <c r="L1832" s="20">
        <f>K1832+30</f>
        <v>44895</v>
      </c>
      <c r="M1832" s="6">
        <f>K1832+14</f>
        <v>44879</v>
      </c>
      <c r="N1832" s="18">
        <f t="shared" si="386"/>
        <v>2022</v>
      </c>
      <c r="O1832" s="18">
        <f t="shared" si="387"/>
        <v>11</v>
      </c>
      <c r="P1832" s="29">
        <f t="shared" si="388"/>
        <v>30</v>
      </c>
      <c r="Q1832" s="12"/>
      <c r="R1832" s="9"/>
      <c r="S1832" s="4"/>
      <c r="T1832" s="13"/>
      <c r="U1832" s="13"/>
      <c r="V1832" s="13"/>
      <c r="W1832" s="13"/>
      <c r="X1832" s="13"/>
    </row>
    <row r="1833" spans="1:24" s="51" customFormat="1" x14ac:dyDescent="0.3">
      <c r="A1833" s="4"/>
      <c r="B1833" s="32"/>
      <c r="C1833" s="4"/>
      <c r="D1833" s="4" t="s">
        <v>2282</v>
      </c>
      <c r="E1833" s="32"/>
      <c r="F1833" s="32"/>
      <c r="G1833" s="4"/>
      <c r="H1833" s="18"/>
      <c r="I1833" s="18"/>
      <c r="J1833" s="18"/>
      <c r="K1833" s="20"/>
      <c r="L1833" s="20"/>
      <c r="M1833" s="6"/>
      <c r="N1833" s="18"/>
      <c r="O1833" s="18"/>
      <c r="P1833" s="29"/>
      <c r="Q1833" s="12"/>
      <c r="R1833" s="9"/>
      <c r="S1833" s="4"/>
      <c r="T1833" s="13"/>
      <c r="U1833" s="13"/>
      <c r="V1833" s="13"/>
      <c r="W1833" s="13"/>
      <c r="X1833" s="13"/>
    </row>
    <row r="1834" spans="1:24" s="51" customFormat="1" x14ac:dyDescent="0.3">
      <c r="A1834" s="4"/>
      <c r="B1834" s="32"/>
      <c r="C1834" s="4"/>
      <c r="D1834" s="4"/>
      <c r="E1834" s="32"/>
      <c r="F1834" s="32"/>
      <c r="G1834" s="4"/>
      <c r="H1834" s="18"/>
      <c r="I1834" s="18"/>
      <c r="J1834" s="18"/>
      <c r="K1834" s="20"/>
      <c r="L1834" s="20"/>
      <c r="M1834" s="6"/>
      <c r="N1834" s="18"/>
      <c r="O1834" s="18"/>
      <c r="P1834" s="29"/>
      <c r="Q1834" s="12"/>
      <c r="R1834" s="9"/>
      <c r="S1834" s="4"/>
      <c r="T1834" s="13"/>
      <c r="U1834" s="13"/>
      <c r="V1834" s="13"/>
      <c r="W1834" s="13"/>
      <c r="X1834" s="13"/>
    </row>
    <row r="1835" spans="1:24" s="51" customFormat="1" x14ac:dyDescent="0.3">
      <c r="A1835" s="4" t="str">
        <f t="shared" ref="A1835:A1846" si="392">D1835&amp;"_"&amp;YEAR(M1835)&amp;MONTH(M1835)</f>
        <v>San Pablo _20221</v>
      </c>
      <c r="B1835" s="4"/>
      <c r="C1835" s="4" t="str">
        <f t="shared" ref="C1835:C1846" si="393">"S/PABLO_01_"&amp;YEAR(M1835)&amp;""&amp;MONTH(M1835)</f>
        <v>S/PABLO_01_20221</v>
      </c>
      <c r="D1835" s="4" t="s">
        <v>2291</v>
      </c>
      <c r="E1835" s="17">
        <v>12.63</v>
      </c>
      <c r="F1835" s="17">
        <v>0.59</v>
      </c>
      <c r="G1835" s="4"/>
      <c r="H1835" s="18">
        <v>7.6206370000000003</v>
      </c>
      <c r="I1835" s="18">
        <v>-74.074883</v>
      </c>
      <c r="J1835" s="18">
        <v>416.357574</v>
      </c>
      <c r="K1835" s="20">
        <v>44564</v>
      </c>
      <c r="L1835" s="20">
        <v>44594</v>
      </c>
      <c r="M1835" s="6">
        <f t="shared" ref="M1835:M1846" si="394">K1835+14</f>
        <v>44578</v>
      </c>
      <c r="N1835" s="18">
        <f t="shared" si="386"/>
        <v>2022</v>
      </c>
      <c r="O1835" s="18">
        <f t="shared" si="387"/>
        <v>1</v>
      </c>
      <c r="P1835" s="29">
        <f t="shared" si="388"/>
        <v>30</v>
      </c>
      <c r="Q1835" s="4"/>
      <c r="R1835" s="9"/>
      <c r="S1835" s="4"/>
      <c r="T1835" s="13"/>
      <c r="U1835" s="13"/>
      <c r="V1835" s="13"/>
      <c r="W1835" s="13"/>
      <c r="X1835" s="13"/>
    </row>
    <row r="1836" spans="1:24" s="51" customFormat="1" x14ac:dyDescent="0.3">
      <c r="A1836" s="4" t="str">
        <f t="shared" si="392"/>
        <v>San Pablo _20222</v>
      </c>
      <c r="B1836" s="32" t="s">
        <v>2292</v>
      </c>
      <c r="C1836" s="4" t="str">
        <f t="shared" si="393"/>
        <v>S/PABLO_01_20222</v>
      </c>
      <c r="D1836" s="4" t="s">
        <v>2291</v>
      </c>
      <c r="E1836" s="17">
        <v>-4.8</v>
      </c>
      <c r="F1836" s="17">
        <v>-1.73</v>
      </c>
      <c r="G1836" s="4"/>
      <c r="H1836" s="18">
        <v>7.6206370000000003</v>
      </c>
      <c r="I1836" s="18">
        <v>-74.074883</v>
      </c>
      <c r="J1836" s="18">
        <v>416.357574</v>
      </c>
      <c r="K1836" s="20">
        <f t="shared" ref="K1836:K1841" si="395">L1835+1</f>
        <v>44595</v>
      </c>
      <c r="L1836" s="20">
        <v>44623</v>
      </c>
      <c r="M1836" s="6">
        <f t="shared" si="394"/>
        <v>44609</v>
      </c>
      <c r="N1836" s="18">
        <f t="shared" si="386"/>
        <v>2022</v>
      </c>
      <c r="O1836" s="18">
        <f t="shared" si="387"/>
        <v>2</v>
      </c>
      <c r="P1836" s="29">
        <f t="shared" si="388"/>
        <v>28</v>
      </c>
      <c r="Q1836" s="12">
        <v>27.933316542659181</v>
      </c>
      <c r="R1836" s="9"/>
      <c r="S1836" s="4"/>
      <c r="T1836" s="13"/>
      <c r="U1836" s="13"/>
      <c r="V1836" s="13"/>
      <c r="W1836" s="13"/>
      <c r="X1836" s="13"/>
    </row>
    <row r="1837" spans="1:24" s="51" customFormat="1" x14ac:dyDescent="0.3">
      <c r="A1837" s="4" t="str">
        <f t="shared" si="392"/>
        <v>San Pablo _20223</v>
      </c>
      <c r="B1837" s="32" t="s">
        <v>2293</v>
      </c>
      <c r="C1837" s="4" t="str">
        <f t="shared" si="393"/>
        <v>S/PABLO_01_20223</v>
      </c>
      <c r="D1837" s="4" t="s">
        <v>2291</v>
      </c>
      <c r="E1837" s="32">
        <v>-24.1</v>
      </c>
      <c r="F1837" s="32">
        <v>-4.09</v>
      </c>
      <c r="G1837" s="4"/>
      <c r="H1837" s="18">
        <v>7.6206370000000003</v>
      </c>
      <c r="I1837" s="18">
        <v>-74.074883</v>
      </c>
      <c r="J1837" s="18">
        <v>416.357574</v>
      </c>
      <c r="K1837" s="20">
        <f t="shared" si="395"/>
        <v>44624</v>
      </c>
      <c r="L1837" s="20">
        <v>44652</v>
      </c>
      <c r="M1837" s="6">
        <f t="shared" si="394"/>
        <v>44638</v>
      </c>
      <c r="N1837" s="18">
        <f t="shared" si="386"/>
        <v>2022</v>
      </c>
      <c r="O1837" s="18">
        <f t="shared" si="387"/>
        <v>3</v>
      </c>
      <c r="P1837" s="29">
        <f t="shared" si="388"/>
        <v>28</v>
      </c>
      <c r="Q1837" s="12">
        <v>85.581258836794206</v>
      </c>
      <c r="R1837" s="9"/>
      <c r="S1837" s="4"/>
      <c r="T1837" s="13"/>
      <c r="U1837" s="13"/>
      <c r="V1837" s="13"/>
      <c r="W1837" s="13"/>
      <c r="X1837" s="13"/>
    </row>
    <row r="1838" spans="1:24" s="51" customFormat="1" x14ac:dyDescent="0.3">
      <c r="A1838" s="4" t="str">
        <f t="shared" si="392"/>
        <v>San Pablo _20224</v>
      </c>
      <c r="B1838" s="32" t="s">
        <v>2294</v>
      </c>
      <c r="C1838" s="4" t="str">
        <f t="shared" si="393"/>
        <v>S/PABLO_01_20224</v>
      </c>
      <c r="D1838" s="4" t="s">
        <v>2291</v>
      </c>
      <c r="E1838" s="32">
        <v>-80.2</v>
      </c>
      <c r="F1838" s="32">
        <v>-11.33</v>
      </c>
      <c r="G1838" s="4"/>
      <c r="H1838" s="18">
        <v>7.6206370000000003</v>
      </c>
      <c r="I1838" s="18">
        <v>-74.074883</v>
      </c>
      <c r="J1838" s="18">
        <v>416.357574</v>
      </c>
      <c r="K1838" s="20">
        <f t="shared" si="395"/>
        <v>44653</v>
      </c>
      <c r="L1838" s="20">
        <f>K1838+28</f>
        <v>44681</v>
      </c>
      <c r="M1838" s="6">
        <f t="shared" si="394"/>
        <v>44667</v>
      </c>
      <c r="N1838" s="18">
        <f t="shared" si="386"/>
        <v>2022</v>
      </c>
      <c r="O1838" s="18">
        <f t="shared" si="387"/>
        <v>4</v>
      </c>
      <c r="P1838" s="29">
        <f t="shared" si="388"/>
        <v>28</v>
      </c>
      <c r="Q1838" s="12">
        <v>144.61486187115429</v>
      </c>
      <c r="R1838" s="9"/>
      <c r="S1838" s="4"/>
      <c r="T1838" s="13"/>
      <c r="U1838" s="13"/>
      <c r="V1838" s="13"/>
      <c r="W1838" s="13"/>
      <c r="X1838" s="13"/>
    </row>
    <row r="1839" spans="1:24" s="51" customFormat="1" x14ac:dyDescent="0.3">
      <c r="A1839" s="4" t="str">
        <f t="shared" si="392"/>
        <v>San Pablo _20225</v>
      </c>
      <c r="B1839" s="32" t="s">
        <v>2295</v>
      </c>
      <c r="C1839" s="4" t="str">
        <f t="shared" si="393"/>
        <v>S/PABLO_01_20225</v>
      </c>
      <c r="D1839" s="4" t="s">
        <v>2291</v>
      </c>
      <c r="E1839" s="32">
        <v>-56</v>
      </c>
      <c r="F1839" s="32">
        <v>-8.5</v>
      </c>
      <c r="G1839" s="4"/>
      <c r="H1839" s="18">
        <v>7.6206370000000003</v>
      </c>
      <c r="I1839" s="18">
        <v>-74.074883</v>
      </c>
      <c r="J1839" s="18">
        <v>416.357574</v>
      </c>
      <c r="K1839" s="20">
        <f t="shared" si="395"/>
        <v>44682</v>
      </c>
      <c r="L1839" s="20">
        <f>K1839+30</f>
        <v>44712</v>
      </c>
      <c r="M1839" s="6">
        <f t="shared" si="394"/>
        <v>44696</v>
      </c>
      <c r="N1839" s="18">
        <f t="shared" si="386"/>
        <v>2022</v>
      </c>
      <c r="O1839" s="18">
        <f t="shared" si="387"/>
        <v>5</v>
      </c>
      <c r="P1839" s="29">
        <f t="shared" si="388"/>
        <v>30</v>
      </c>
      <c r="Q1839" s="12">
        <v>259.8875778554077</v>
      </c>
      <c r="R1839" s="9"/>
      <c r="S1839" s="4"/>
      <c r="T1839" s="13"/>
      <c r="U1839" s="13"/>
      <c r="V1839" s="13"/>
      <c r="W1839" s="13"/>
      <c r="X1839" s="13"/>
    </row>
    <row r="1840" spans="1:24" s="51" customFormat="1" x14ac:dyDescent="0.3">
      <c r="A1840" s="4" t="str">
        <f t="shared" si="392"/>
        <v>San Pablo _20226</v>
      </c>
      <c r="B1840" s="4" t="s">
        <v>2296</v>
      </c>
      <c r="C1840" s="4" t="str">
        <f t="shared" si="393"/>
        <v>S/PABLO_01_20226</v>
      </c>
      <c r="D1840" s="4" t="s">
        <v>2291</v>
      </c>
      <c r="E1840" s="17">
        <v>-60.1</v>
      </c>
      <c r="F1840" s="17">
        <v>-8.6</v>
      </c>
      <c r="G1840" s="4"/>
      <c r="H1840" s="18">
        <v>7.6206370000000003</v>
      </c>
      <c r="I1840" s="18">
        <v>-74.074883</v>
      </c>
      <c r="J1840" s="18">
        <v>416.357574</v>
      </c>
      <c r="K1840" s="20">
        <f t="shared" si="395"/>
        <v>44713</v>
      </c>
      <c r="L1840" s="20">
        <f>K1840+29</f>
        <v>44742</v>
      </c>
      <c r="M1840" s="6">
        <f t="shared" si="394"/>
        <v>44727</v>
      </c>
      <c r="N1840" s="18">
        <f t="shared" si="386"/>
        <v>2022</v>
      </c>
      <c r="O1840" s="18">
        <f t="shared" si="387"/>
        <v>6</v>
      </c>
      <c r="P1840" s="29">
        <f t="shared" si="388"/>
        <v>29</v>
      </c>
      <c r="Q1840" s="12">
        <v>78.944344886185675</v>
      </c>
      <c r="R1840" s="9"/>
      <c r="S1840" s="4"/>
      <c r="T1840" s="13"/>
      <c r="U1840" s="13"/>
      <c r="V1840" s="13"/>
      <c r="W1840" s="13"/>
      <c r="X1840" s="13"/>
    </row>
    <row r="1841" spans="1:24" s="51" customFormat="1" x14ac:dyDescent="0.3">
      <c r="A1841" s="4" t="str">
        <f t="shared" si="392"/>
        <v>San Pablo _20227</v>
      </c>
      <c r="B1841" s="4" t="s">
        <v>2297</v>
      </c>
      <c r="C1841" s="4" t="str">
        <f t="shared" si="393"/>
        <v>S/PABLO_01_20227</v>
      </c>
      <c r="D1841" s="4" t="s">
        <v>2291</v>
      </c>
      <c r="E1841" s="17">
        <v>-98.6</v>
      </c>
      <c r="F1841" s="17">
        <v>-13.65</v>
      </c>
      <c r="G1841" s="4"/>
      <c r="H1841" s="18">
        <v>7.6206370000000003</v>
      </c>
      <c r="I1841" s="18">
        <v>-74.074883</v>
      </c>
      <c r="J1841" s="18">
        <v>416.357574</v>
      </c>
      <c r="K1841" s="20">
        <f t="shared" si="395"/>
        <v>44743</v>
      </c>
      <c r="L1841" s="20">
        <f>K1841+30</f>
        <v>44773</v>
      </c>
      <c r="M1841" s="6">
        <f t="shared" si="394"/>
        <v>44757</v>
      </c>
      <c r="N1841" s="18">
        <f t="shared" si="386"/>
        <v>2022</v>
      </c>
      <c r="O1841" s="18">
        <f t="shared" si="387"/>
        <v>7</v>
      </c>
      <c r="P1841" s="29">
        <f t="shared" si="388"/>
        <v>30</v>
      </c>
      <c r="Q1841" s="12">
        <v>59.382914294918429</v>
      </c>
      <c r="R1841" s="9"/>
      <c r="S1841" s="4"/>
      <c r="T1841" s="13"/>
      <c r="U1841" s="13"/>
      <c r="V1841" s="13"/>
      <c r="W1841" s="13"/>
      <c r="X1841" s="13"/>
    </row>
    <row r="1842" spans="1:24" s="51" customFormat="1" x14ac:dyDescent="0.3">
      <c r="A1842" s="4" t="str">
        <f t="shared" si="392"/>
        <v>San Pablo _20228</v>
      </c>
      <c r="B1842" s="4" t="s">
        <v>2298</v>
      </c>
      <c r="C1842" s="4" t="str">
        <f t="shared" si="393"/>
        <v>S/PABLO_01_20228</v>
      </c>
      <c r="D1842" s="4" t="s">
        <v>2291</v>
      </c>
      <c r="E1842" s="17">
        <v>-53.6</v>
      </c>
      <c r="F1842" s="17">
        <v>-8.36</v>
      </c>
      <c r="G1842" s="4"/>
      <c r="H1842" s="18">
        <v>7.6206370000000003</v>
      </c>
      <c r="I1842" s="18">
        <v>-74.074883</v>
      </c>
      <c r="J1842" s="18">
        <v>416.357574</v>
      </c>
      <c r="K1842" s="20">
        <f>L1841+1</f>
        <v>44774</v>
      </c>
      <c r="L1842" s="20">
        <f>K1842+30</f>
        <v>44804</v>
      </c>
      <c r="M1842" s="6">
        <f t="shared" si="394"/>
        <v>44788</v>
      </c>
      <c r="N1842" s="18">
        <f t="shared" si="386"/>
        <v>2022</v>
      </c>
      <c r="O1842" s="18">
        <f t="shared" si="387"/>
        <v>8</v>
      </c>
      <c r="P1842" s="29">
        <f t="shared" si="388"/>
        <v>30</v>
      </c>
      <c r="Q1842" s="12">
        <v>94.314040350752791</v>
      </c>
      <c r="R1842" s="9"/>
      <c r="S1842" s="4"/>
      <c r="T1842" s="13"/>
      <c r="U1842" s="13"/>
      <c r="V1842" s="13"/>
      <c r="W1842" s="13"/>
      <c r="X1842" s="13"/>
    </row>
    <row r="1843" spans="1:24" s="51" customFormat="1" x14ac:dyDescent="0.3">
      <c r="A1843" s="4" t="str">
        <f t="shared" si="392"/>
        <v>San Pablo _20229</v>
      </c>
      <c r="B1843" s="4" t="s">
        <v>2299</v>
      </c>
      <c r="C1843" s="4" t="str">
        <f t="shared" si="393"/>
        <v>S/PABLO_01_20229</v>
      </c>
      <c r="D1843" s="4" t="s">
        <v>2291</v>
      </c>
      <c r="E1843" s="17">
        <v>-57.6</v>
      </c>
      <c r="F1843" s="17">
        <v>-8.3800000000000008</v>
      </c>
      <c r="G1843" s="4"/>
      <c r="H1843" s="18">
        <v>7.6206370000000003</v>
      </c>
      <c r="I1843" s="18">
        <v>-74.074883</v>
      </c>
      <c r="J1843" s="18">
        <v>416.357574</v>
      </c>
      <c r="K1843" s="20">
        <f>L1842+1</f>
        <v>44805</v>
      </c>
      <c r="L1843" s="20">
        <f>K1843+29</f>
        <v>44834</v>
      </c>
      <c r="M1843" s="6">
        <f t="shared" si="394"/>
        <v>44819</v>
      </c>
      <c r="N1843" s="18">
        <f t="shared" si="386"/>
        <v>2022</v>
      </c>
      <c r="O1843" s="18">
        <f t="shared" si="387"/>
        <v>9</v>
      </c>
      <c r="P1843" s="29">
        <f t="shared" si="388"/>
        <v>29</v>
      </c>
      <c r="Q1843" s="12">
        <v>71.259497153902117</v>
      </c>
      <c r="R1843" s="9"/>
      <c r="S1843" s="4"/>
      <c r="T1843" s="13"/>
      <c r="U1843" s="13"/>
      <c r="V1843" s="13"/>
      <c r="W1843" s="13"/>
      <c r="X1843" s="13"/>
    </row>
    <row r="1844" spans="1:24" s="51" customFormat="1" x14ac:dyDescent="0.3">
      <c r="A1844" s="4" t="str">
        <f t="shared" si="392"/>
        <v>San Pablo _202210</v>
      </c>
      <c r="B1844" s="4" t="s">
        <v>2300</v>
      </c>
      <c r="C1844" s="4" t="str">
        <f t="shared" si="393"/>
        <v>S/PABLO_01_202210</v>
      </c>
      <c r="D1844" s="4" t="s">
        <v>2291</v>
      </c>
      <c r="E1844" s="17">
        <v>-52.7</v>
      </c>
      <c r="F1844" s="13">
        <v>-7.66</v>
      </c>
      <c r="G1844" s="4"/>
      <c r="H1844" s="18">
        <v>7.6206370000000003</v>
      </c>
      <c r="I1844" s="18">
        <v>-74.074883</v>
      </c>
      <c r="J1844" s="18">
        <v>416.357574</v>
      </c>
      <c r="K1844" s="20">
        <f>L1843+1</f>
        <v>44835</v>
      </c>
      <c r="L1844" s="20">
        <f>K1844+30</f>
        <v>44865</v>
      </c>
      <c r="M1844" s="6">
        <f t="shared" si="394"/>
        <v>44849</v>
      </c>
      <c r="N1844" s="18">
        <f t="shared" si="386"/>
        <v>2022</v>
      </c>
      <c r="O1844" s="18">
        <f t="shared" si="387"/>
        <v>10</v>
      </c>
      <c r="P1844" s="29">
        <f t="shared" si="388"/>
        <v>30</v>
      </c>
      <c r="Q1844" s="12">
        <v>64.971894463851925</v>
      </c>
      <c r="R1844" s="9"/>
      <c r="S1844" s="4"/>
      <c r="T1844" s="13"/>
      <c r="U1844" s="13"/>
      <c r="V1844" s="13"/>
      <c r="W1844" s="13"/>
      <c r="X1844" s="13"/>
    </row>
    <row r="1845" spans="1:24" s="51" customFormat="1" x14ac:dyDescent="0.3">
      <c r="A1845" s="4" t="str">
        <f t="shared" si="392"/>
        <v>San Pablo _202211</v>
      </c>
      <c r="B1845" s="4"/>
      <c r="C1845" s="4" t="str">
        <f t="shared" si="393"/>
        <v>S/PABLO_01_202211</v>
      </c>
      <c r="D1845" s="4" t="s">
        <v>2291</v>
      </c>
      <c r="E1845" s="17">
        <v>-78.39</v>
      </c>
      <c r="F1845" s="17">
        <v>-11.08</v>
      </c>
      <c r="G1845" s="4"/>
      <c r="H1845" s="18">
        <v>7.6206370000000003</v>
      </c>
      <c r="I1845" s="18">
        <v>-74.074883</v>
      </c>
      <c r="J1845" s="18">
        <v>416.357574</v>
      </c>
      <c r="K1845" s="20">
        <f>L1844+1</f>
        <v>44866</v>
      </c>
      <c r="L1845" s="20">
        <f>K1845+28</f>
        <v>44894</v>
      </c>
      <c r="M1845" s="6">
        <f t="shared" si="394"/>
        <v>44880</v>
      </c>
      <c r="N1845" s="18">
        <f t="shared" si="386"/>
        <v>2022</v>
      </c>
      <c r="O1845" s="18">
        <f t="shared" si="387"/>
        <v>11</v>
      </c>
      <c r="P1845" s="29">
        <f t="shared" si="388"/>
        <v>28</v>
      </c>
      <c r="Q1845" s="4"/>
      <c r="R1845" s="9"/>
      <c r="S1845" s="4"/>
      <c r="T1845" s="13"/>
      <c r="U1845" s="13"/>
      <c r="V1845" s="13"/>
      <c r="W1845" s="13"/>
      <c r="X1845" s="13"/>
    </row>
    <row r="1846" spans="1:24" s="51" customFormat="1" x14ac:dyDescent="0.3">
      <c r="A1846" s="4" t="str">
        <f t="shared" si="392"/>
        <v>San Pablo _202212</v>
      </c>
      <c r="B1846" s="4"/>
      <c r="C1846" s="4" t="str">
        <f t="shared" si="393"/>
        <v>S/PABLO_01_202212</v>
      </c>
      <c r="D1846" s="4" t="s">
        <v>2291</v>
      </c>
      <c r="E1846" s="17">
        <v>-17.97</v>
      </c>
      <c r="F1846" s="17">
        <v>-3.99</v>
      </c>
      <c r="G1846" s="4"/>
      <c r="H1846" s="18">
        <v>7.6206370000000003</v>
      </c>
      <c r="I1846" s="18">
        <v>-74.074883</v>
      </c>
      <c r="J1846" s="18">
        <v>416.357574</v>
      </c>
      <c r="K1846" s="20">
        <f>L1845+1</f>
        <v>44895</v>
      </c>
      <c r="L1846" s="20">
        <f>K1846+28</f>
        <v>44923</v>
      </c>
      <c r="M1846" s="6">
        <f t="shared" si="394"/>
        <v>44909</v>
      </c>
      <c r="N1846" s="18">
        <f t="shared" si="386"/>
        <v>2022</v>
      </c>
      <c r="O1846" s="18">
        <f t="shared" si="387"/>
        <v>12</v>
      </c>
      <c r="P1846" s="29">
        <f t="shared" si="388"/>
        <v>28</v>
      </c>
      <c r="Q1846" s="4"/>
      <c r="R1846" s="9"/>
      <c r="S1846" s="4"/>
      <c r="T1846" s="13"/>
      <c r="U1846" s="13"/>
      <c r="V1846" s="13"/>
      <c r="W1846" s="13"/>
      <c r="X1846" s="13"/>
    </row>
    <row r="1847" spans="1:24" s="51" customFormat="1" x14ac:dyDescent="0.3">
      <c r="A1847" s="4"/>
      <c r="B1847" s="4"/>
      <c r="C1847" s="4"/>
      <c r="D1847" s="4"/>
      <c r="E1847" s="17"/>
      <c r="F1847" s="17"/>
      <c r="G1847" s="4"/>
      <c r="H1847" s="18"/>
      <c r="I1847" s="18"/>
      <c r="J1847" s="18"/>
      <c r="K1847" s="20"/>
      <c r="L1847" s="20"/>
      <c r="M1847" s="6"/>
      <c r="N1847" s="18"/>
      <c r="O1847" s="18"/>
      <c r="P1847" s="29"/>
      <c r="Q1847" s="4"/>
      <c r="R1847" s="9"/>
      <c r="S1847" s="4"/>
      <c r="T1847" s="13"/>
      <c r="U1847" s="13"/>
      <c r="V1847" s="13"/>
      <c r="W1847" s="13"/>
      <c r="X1847" s="13"/>
    </row>
    <row r="1848" spans="1:24" s="51" customFormat="1" x14ac:dyDescent="0.3">
      <c r="A1848" s="4"/>
      <c r="B1848" s="4"/>
      <c r="C1848" s="4"/>
      <c r="D1848" s="4"/>
      <c r="E1848" s="17"/>
      <c r="F1848" s="17"/>
      <c r="G1848" s="4"/>
      <c r="H1848" s="18"/>
      <c r="I1848" s="18"/>
      <c r="J1848" s="18"/>
      <c r="K1848" s="20"/>
      <c r="L1848" s="20"/>
      <c r="M1848" s="6"/>
      <c r="N1848" s="18"/>
      <c r="O1848" s="18"/>
      <c r="P1848" s="29"/>
      <c r="Q1848" s="4"/>
      <c r="R1848" s="9"/>
      <c r="S1848" s="4"/>
      <c r="T1848" s="13"/>
      <c r="U1848" s="13"/>
      <c r="V1848" s="13"/>
      <c r="W1848" s="13"/>
      <c r="X1848" s="13"/>
    </row>
    <row r="1849" spans="1:24" s="51" customFormat="1" x14ac:dyDescent="0.3">
      <c r="A1849" s="4" t="str">
        <f t="shared" ref="A1849:A1860" si="396">D1849&amp;"_"&amp;YEAR(M1849)&amp;MONTH(M1849)</f>
        <v>Sogamoso _20221</v>
      </c>
      <c r="B1849" s="4"/>
      <c r="C1849" s="4" t="str">
        <f t="shared" ref="C1849:C1860" si="397">"SOGAM_01_"&amp;YEAR(M1849)&amp;""&amp;MONTH(M1849)</f>
        <v>SOGAM_01_20221</v>
      </c>
      <c r="D1849" s="4" t="s">
        <v>2301</v>
      </c>
      <c r="E1849" s="17">
        <v>5.16</v>
      </c>
      <c r="F1849" s="17">
        <v>-1.05</v>
      </c>
      <c r="G1849" s="4"/>
      <c r="H1849" s="18">
        <v>7.1047890000000002</v>
      </c>
      <c r="I1849" s="18">
        <v>-73.394648000000004</v>
      </c>
      <c r="J1849" s="18">
        <v>432.021973</v>
      </c>
      <c r="K1849" s="20">
        <v>44566</v>
      </c>
      <c r="L1849" s="20">
        <v>44594</v>
      </c>
      <c r="M1849" s="6">
        <f t="shared" ref="M1849:M1906" si="398">K1849+14</f>
        <v>44580</v>
      </c>
      <c r="N1849" s="18">
        <f t="shared" ref="N1849:N1874" si="399">YEAR(M1849)</f>
        <v>2022</v>
      </c>
      <c r="O1849" s="18">
        <f t="shared" ref="O1849:O1874" si="400">(MONTH(M1849))</f>
        <v>1</v>
      </c>
      <c r="P1849" s="29">
        <f t="shared" ref="P1849:P1874" si="401">L1849-K1849</f>
        <v>28</v>
      </c>
      <c r="Q1849" s="4"/>
      <c r="R1849" s="9"/>
      <c r="S1849" s="4"/>
      <c r="T1849" s="13"/>
      <c r="U1849" s="13"/>
      <c r="V1849" s="13"/>
      <c r="W1849" s="13"/>
      <c r="X1849" s="13"/>
    </row>
    <row r="1850" spans="1:24" s="51" customFormat="1" x14ac:dyDescent="0.3">
      <c r="A1850" s="4" t="str">
        <f t="shared" si="396"/>
        <v>Sogamoso _20222</v>
      </c>
      <c r="B1850" s="32" t="s">
        <v>2302</v>
      </c>
      <c r="C1850" s="4" t="str">
        <f t="shared" si="397"/>
        <v>SOGAM_01_20222</v>
      </c>
      <c r="D1850" s="4" t="s">
        <v>2301</v>
      </c>
      <c r="E1850" s="17">
        <v>-2.4</v>
      </c>
      <c r="F1850" s="17">
        <v>-1.99</v>
      </c>
      <c r="G1850" s="4"/>
      <c r="H1850" s="18">
        <v>7.1047890000000002</v>
      </c>
      <c r="I1850" s="18">
        <v>-73.394648000000004</v>
      </c>
      <c r="J1850" s="18">
        <v>432.021973</v>
      </c>
      <c r="K1850" s="20">
        <f t="shared" ref="K1850:K1858" si="402">L1849+1</f>
        <v>44595</v>
      </c>
      <c r="L1850" s="20">
        <v>44623</v>
      </c>
      <c r="M1850" s="6">
        <f t="shared" si="398"/>
        <v>44609</v>
      </c>
      <c r="N1850" s="18">
        <f t="shared" si="399"/>
        <v>2022</v>
      </c>
      <c r="O1850" s="18">
        <f t="shared" si="400"/>
        <v>2</v>
      </c>
      <c r="P1850" s="29">
        <f t="shared" si="401"/>
        <v>28</v>
      </c>
      <c r="Q1850" s="12">
        <v>164.54672279664118</v>
      </c>
      <c r="R1850" s="9"/>
      <c r="S1850" s="4"/>
      <c r="T1850" s="13"/>
      <c r="U1850" s="13"/>
      <c r="V1850" s="13"/>
      <c r="W1850" s="13"/>
      <c r="X1850" s="13"/>
    </row>
    <row r="1851" spans="1:24" s="51" customFormat="1" x14ac:dyDescent="0.3">
      <c r="A1851" s="4" t="str">
        <f t="shared" si="396"/>
        <v>Sogamoso _20223</v>
      </c>
      <c r="B1851" s="32" t="s">
        <v>2303</v>
      </c>
      <c r="C1851" s="4" t="str">
        <f t="shared" si="397"/>
        <v>SOGAM_01_20223</v>
      </c>
      <c r="D1851" s="4" t="s">
        <v>2301</v>
      </c>
      <c r="E1851" s="17">
        <v>-22.8</v>
      </c>
      <c r="F1851" s="17">
        <v>-4.37</v>
      </c>
      <c r="G1851" s="4"/>
      <c r="H1851" s="18">
        <v>7.1047890000000002</v>
      </c>
      <c r="I1851" s="18">
        <v>-73.394648000000004</v>
      </c>
      <c r="J1851" s="18">
        <v>432.021973</v>
      </c>
      <c r="K1851" s="20">
        <f t="shared" si="402"/>
        <v>44624</v>
      </c>
      <c r="L1851" s="20">
        <v>44652</v>
      </c>
      <c r="M1851" s="6">
        <f t="shared" si="398"/>
        <v>44638</v>
      </c>
      <c r="N1851" s="18">
        <f t="shared" si="399"/>
        <v>2022</v>
      </c>
      <c r="O1851" s="18">
        <f t="shared" si="400"/>
        <v>3</v>
      </c>
      <c r="P1851" s="29">
        <f t="shared" si="401"/>
        <v>28</v>
      </c>
      <c r="Q1851" s="12">
        <v>163.18253757013923</v>
      </c>
      <c r="R1851" s="9"/>
      <c r="S1851" s="4"/>
      <c r="T1851" s="13"/>
      <c r="U1851" s="13"/>
      <c r="V1851" s="13"/>
      <c r="W1851" s="13"/>
      <c r="X1851" s="13"/>
    </row>
    <row r="1852" spans="1:24" s="51" customFormat="1" x14ac:dyDescent="0.3">
      <c r="A1852" s="4" t="str">
        <f t="shared" si="396"/>
        <v>Sogamoso _20224</v>
      </c>
      <c r="B1852" s="32" t="s">
        <v>2304</v>
      </c>
      <c r="C1852" s="4" t="str">
        <f t="shared" si="397"/>
        <v>SOGAM_01_20224</v>
      </c>
      <c r="D1852" s="4" t="s">
        <v>2301</v>
      </c>
      <c r="E1852" s="32">
        <v>-75.900000000000006</v>
      </c>
      <c r="F1852" s="32">
        <v>-10.94</v>
      </c>
      <c r="G1852" s="4"/>
      <c r="H1852" s="18">
        <v>7.1047890000000002</v>
      </c>
      <c r="I1852" s="18">
        <v>-73.394648000000004</v>
      </c>
      <c r="J1852" s="18">
        <v>432.021973</v>
      </c>
      <c r="K1852" s="20">
        <f t="shared" si="402"/>
        <v>44653</v>
      </c>
      <c r="L1852" s="20">
        <f>K1852+28</f>
        <v>44681</v>
      </c>
      <c r="M1852" s="6">
        <f t="shared" si="398"/>
        <v>44667</v>
      </c>
      <c r="N1852" s="18">
        <f t="shared" si="399"/>
        <v>2022</v>
      </c>
      <c r="O1852" s="18">
        <f t="shared" si="400"/>
        <v>4</v>
      </c>
      <c r="P1852" s="29">
        <f t="shared" si="401"/>
        <v>28</v>
      </c>
      <c r="Q1852" s="12">
        <v>248.01099499642402</v>
      </c>
      <c r="R1852" s="9"/>
      <c r="S1852" s="4"/>
      <c r="T1852" s="13"/>
      <c r="U1852" s="13"/>
      <c r="V1852" s="13"/>
      <c r="W1852" s="13"/>
      <c r="X1852" s="13"/>
    </row>
    <row r="1853" spans="1:24" s="51" customFormat="1" ht="13.5" customHeight="1" x14ac:dyDescent="0.3">
      <c r="A1853" s="4" t="str">
        <f t="shared" si="396"/>
        <v>Sogamoso _20225</v>
      </c>
      <c r="B1853" s="32" t="s">
        <v>2305</v>
      </c>
      <c r="C1853" s="4" t="str">
        <f t="shared" si="397"/>
        <v>SOGAM_01_20225</v>
      </c>
      <c r="D1853" s="4" t="s">
        <v>2301</v>
      </c>
      <c r="E1853" s="32">
        <v>-72.900000000000006</v>
      </c>
      <c r="F1853" s="32">
        <v>-10.44</v>
      </c>
      <c r="G1853" s="4"/>
      <c r="H1853" s="18">
        <v>7.1047890000000002</v>
      </c>
      <c r="I1853" s="18">
        <v>-73.394648000000004</v>
      </c>
      <c r="J1853" s="18">
        <v>432.021973</v>
      </c>
      <c r="K1853" s="20">
        <f t="shared" si="402"/>
        <v>44682</v>
      </c>
      <c r="L1853" s="20">
        <f>K1853+30</f>
        <v>44712</v>
      </c>
      <c r="M1853" s="6">
        <f t="shared" si="398"/>
        <v>44696</v>
      </c>
      <c r="N1853" s="18">
        <f t="shared" si="399"/>
        <v>2022</v>
      </c>
      <c r="O1853" s="18">
        <f t="shared" si="400"/>
        <v>5</v>
      </c>
      <c r="P1853" s="29">
        <f t="shared" si="401"/>
        <v>30</v>
      </c>
      <c r="Q1853" s="12">
        <v>186.53221313815553</v>
      </c>
      <c r="R1853" s="9"/>
      <c r="S1853" s="4"/>
      <c r="T1853" s="13"/>
      <c r="U1853" s="13"/>
      <c r="V1853" s="13"/>
      <c r="W1853" s="13"/>
      <c r="X1853" s="13"/>
    </row>
    <row r="1854" spans="1:24" s="51" customFormat="1" x14ac:dyDescent="0.3">
      <c r="A1854" s="4" t="str">
        <f t="shared" si="396"/>
        <v>Sogamoso _20226</v>
      </c>
      <c r="B1854" s="32" t="s">
        <v>2306</v>
      </c>
      <c r="C1854" s="4" t="str">
        <f t="shared" si="397"/>
        <v>SOGAM_01_20226</v>
      </c>
      <c r="D1854" s="4" t="s">
        <v>2301</v>
      </c>
      <c r="E1854" s="17">
        <v>-74</v>
      </c>
      <c r="F1854" s="17">
        <v>-10.25</v>
      </c>
      <c r="G1854" s="4"/>
      <c r="H1854" s="18">
        <v>7.1047890000000002</v>
      </c>
      <c r="I1854" s="18">
        <v>-73.394648000000004</v>
      </c>
      <c r="J1854" s="18">
        <v>432.021973</v>
      </c>
      <c r="K1854" s="20">
        <f t="shared" si="402"/>
        <v>44713</v>
      </c>
      <c r="L1854" s="20">
        <f>K1854+29</f>
        <v>44742</v>
      </c>
      <c r="M1854" s="6">
        <f t="shared" si="398"/>
        <v>44727</v>
      </c>
      <c r="N1854" s="18">
        <f t="shared" si="399"/>
        <v>2022</v>
      </c>
      <c r="O1854" s="18">
        <f t="shared" si="400"/>
        <v>6</v>
      </c>
      <c r="P1854" s="29">
        <f t="shared" si="401"/>
        <v>29</v>
      </c>
      <c r="Q1854" s="12">
        <v>251.50410760200745</v>
      </c>
      <c r="R1854" s="9"/>
      <c r="S1854" s="4"/>
      <c r="T1854" s="13"/>
      <c r="U1854" s="13"/>
      <c r="V1854" s="13"/>
      <c r="W1854" s="13"/>
      <c r="X1854" s="13"/>
    </row>
    <row r="1855" spans="1:24" s="51" customFormat="1" x14ac:dyDescent="0.3">
      <c r="A1855" s="4" t="str">
        <f t="shared" si="396"/>
        <v>Sogamoso _20227</v>
      </c>
      <c r="B1855" s="32" t="s">
        <v>2307</v>
      </c>
      <c r="C1855" s="4" t="str">
        <f t="shared" si="397"/>
        <v>SOGAM_01_20227</v>
      </c>
      <c r="D1855" s="4" t="s">
        <v>2301</v>
      </c>
      <c r="E1855" s="17">
        <v>-75</v>
      </c>
      <c r="F1855" s="17">
        <v>-10.55</v>
      </c>
      <c r="G1855" s="4"/>
      <c r="H1855" s="18">
        <v>7.1047890000000002</v>
      </c>
      <c r="I1855" s="18">
        <v>-73.394648000000004</v>
      </c>
      <c r="J1855" s="18">
        <v>432.021973</v>
      </c>
      <c r="K1855" s="20">
        <f t="shared" si="402"/>
        <v>44743</v>
      </c>
      <c r="L1855" s="20">
        <f t="shared" ref="L1855:L1860" si="403">K1855+30</f>
        <v>44773</v>
      </c>
      <c r="M1855" s="6">
        <f t="shared" si="398"/>
        <v>44757</v>
      </c>
      <c r="N1855" s="18">
        <f t="shared" si="399"/>
        <v>2022</v>
      </c>
      <c r="O1855" s="18">
        <f t="shared" si="400"/>
        <v>7</v>
      </c>
      <c r="P1855" s="29">
        <f t="shared" si="401"/>
        <v>30</v>
      </c>
      <c r="Q1855" s="12">
        <v>246.75347445841399</v>
      </c>
      <c r="R1855" s="9"/>
      <c r="S1855" s="4"/>
      <c r="T1855" s="13"/>
      <c r="U1855" s="13"/>
      <c r="V1855" s="13"/>
      <c r="W1855" s="13"/>
      <c r="X1855" s="13"/>
    </row>
    <row r="1856" spans="1:24" s="51" customFormat="1" x14ac:dyDescent="0.3">
      <c r="A1856" s="4" t="str">
        <f t="shared" si="396"/>
        <v>Sogamoso _20228</v>
      </c>
      <c r="B1856" s="32" t="s">
        <v>2308</v>
      </c>
      <c r="C1856" s="4" t="str">
        <f t="shared" si="397"/>
        <v>SOGAM_01_20228</v>
      </c>
      <c r="D1856" s="4" t="s">
        <v>2301</v>
      </c>
      <c r="E1856" s="17">
        <v>-52</v>
      </c>
      <c r="F1856" s="17">
        <v>-7.48</v>
      </c>
      <c r="G1856" s="4"/>
      <c r="H1856" s="18">
        <v>7.1047890000000002</v>
      </c>
      <c r="I1856" s="18">
        <v>-73.394648000000004</v>
      </c>
      <c r="J1856" s="18">
        <v>432.021973</v>
      </c>
      <c r="K1856" s="20">
        <f t="shared" si="402"/>
        <v>44774</v>
      </c>
      <c r="L1856" s="20">
        <f t="shared" si="403"/>
        <v>44804</v>
      </c>
      <c r="M1856" s="6">
        <f t="shared" si="398"/>
        <v>44788</v>
      </c>
      <c r="N1856" s="18">
        <f t="shared" si="399"/>
        <v>2022</v>
      </c>
      <c r="O1856" s="18">
        <f t="shared" si="400"/>
        <v>8</v>
      </c>
      <c r="P1856" s="29">
        <f t="shared" si="401"/>
        <v>30</v>
      </c>
      <c r="Q1856" s="12">
        <v>279.3092839424516</v>
      </c>
      <c r="R1856" s="9"/>
      <c r="S1856" s="4"/>
      <c r="T1856" s="13"/>
      <c r="U1856" s="13"/>
      <c r="V1856" s="13"/>
      <c r="W1856" s="13"/>
      <c r="X1856" s="13"/>
    </row>
    <row r="1857" spans="1:24" s="51" customFormat="1" x14ac:dyDescent="0.3">
      <c r="A1857" s="4" t="str">
        <f t="shared" si="396"/>
        <v>Sogamoso _20229</v>
      </c>
      <c r="B1857" s="32" t="s">
        <v>2309</v>
      </c>
      <c r="C1857" s="4" t="str">
        <f t="shared" si="397"/>
        <v>SOGAM_01_20229</v>
      </c>
      <c r="D1857" s="4" t="s">
        <v>2301</v>
      </c>
      <c r="E1857" s="17">
        <v>-55.2</v>
      </c>
      <c r="F1857" s="17">
        <v>-7.43</v>
      </c>
      <c r="G1857" s="4"/>
      <c r="H1857" s="18">
        <v>7.1047890000000002</v>
      </c>
      <c r="I1857" s="18">
        <v>-73.394648000000004</v>
      </c>
      <c r="J1857" s="18">
        <v>432.021973</v>
      </c>
      <c r="K1857" s="20">
        <f t="shared" si="402"/>
        <v>44805</v>
      </c>
      <c r="L1857" s="20">
        <f>K1857+29</f>
        <v>44834</v>
      </c>
      <c r="M1857" s="6">
        <f t="shared" si="398"/>
        <v>44819</v>
      </c>
      <c r="N1857" s="18">
        <f t="shared" si="399"/>
        <v>2022</v>
      </c>
      <c r="O1857" s="18">
        <f t="shared" si="400"/>
        <v>9</v>
      </c>
      <c r="P1857" s="29">
        <f t="shared" si="401"/>
        <v>29</v>
      </c>
      <c r="Q1857" s="12">
        <v>90.192167476164343</v>
      </c>
      <c r="R1857" s="9"/>
      <c r="S1857" s="4"/>
      <c r="T1857" s="13"/>
      <c r="U1857" s="13"/>
      <c r="V1857" s="13"/>
      <c r="W1857" s="13"/>
      <c r="X1857" s="13"/>
    </row>
    <row r="1858" spans="1:24" s="51" customFormat="1" x14ac:dyDescent="0.3">
      <c r="A1858" s="4" t="str">
        <f t="shared" si="396"/>
        <v>Sogamoso _202210</v>
      </c>
      <c r="B1858" s="32" t="s">
        <v>2310</v>
      </c>
      <c r="C1858" s="4" t="str">
        <f t="shared" si="397"/>
        <v>SOGAM_01_202210</v>
      </c>
      <c r="D1858" s="4" t="s">
        <v>2301</v>
      </c>
      <c r="E1858" s="17">
        <v>-56.9</v>
      </c>
      <c r="F1858" s="17">
        <v>-7.5</v>
      </c>
      <c r="G1858" s="4"/>
      <c r="H1858" s="18">
        <v>7.1047890000000002</v>
      </c>
      <c r="I1858" s="18">
        <v>-73.394648000000004</v>
      </c>
      <c r="J1858" s="18">
        <v>432.021973</v>
      </c>
      <c r="K1858" s="20">
        <f t="shared" si="402"/>
        <v>44835</v>
      </c>
      <c r="L1858" s="20">
        <f t="shared" si="403"/>
        <v>44865</v>
      </c>
      <c r="M1858" s="6">
        <f t="shared" si="398"/>
        <v>44849</v>
      </c>
      <c r="N1858" s="18">
        <f t="shared" si="399"/>
        <v>2022</v>
      </c>
      <c r="O1858" s="18">
        <f t="shared" si="400"/>
        <v>10</v>
      </c>
      <c r="P1858" s="29">
        <f t="shared" si="401"/>
        <v>30</v>
      </c>
      <c r="Q1858" s="12">
        <v>204.4868119308544</v>
      </c>
      <c r="R1858" s="9"/>
      <c r="S1858" s="4"/>
      <c r="T1858" s="13"/>
      <c r="U1858" s="13"/>
      <c r="V1858" s="13"/>
      <c r="W1858" s="13"/>
      <c r="X1858" s="13"/>
    </row>
    <row r="1859" spans="1:24" s="51" customFormat="1" x14ac:dyDescent="0.3">
      <c r="A1859" s="4" t="str">
        <f t="shared" si="396"/>
        <v>Sogamoso _202211</v>
      </c>
      <c r="B1859" s="32"/>
      <c r="C1859" s="4" t="str">
        <f t="shared" si="397"/>
        <v>SOGAM_01_202211</v>
      </c>
      <c r="D1859" s="4" t="s">
        <v>2301</v>
      </c>
      <c r="E1859" s="17">
        <v>-54.79</v>
      </c>
      <c r="F1859" s="17">
        <v>-8.24</v>
      </c>
      <c r="G1859" s="4"/>
      <c r="H1859" s="18">
        <v>7.1047890000000002</v>
      </c>
      <c r="I1859" s="18">
        <v>-73.394648000000004</v>
      </c>
      <c r="J1859" s="18">
        <v>432.021973</v>
      </c>
      <c r="K1859" s="20">
        <f>L1858+1</f>
        <v>44866</v>
      </c>
      <c r="L1859" s="20">
        <f>K1859+29</f>
        <v>44895</v>
      </c>
      <c r="M1859" s="6">
        <f t="shared" si="398"/>
        <v>44880</v>
      </c>
      <c r="N1859" s="18">
        <f t="shared" si="399"/>
        <v>2022</v>
      </c>
      <c r="O1859" s="18">
        <f t="shared" si="400"/>
        <v>11</v>
      </c>
      <c r="P1859" s="29">
        <f t="shared" si="401"/>
        <v>29</v>
      </c>
      <c r="Q1859" s="12"/>
      <c r="R1859" s="9"/>
      <c r="S1859" s="4"/>
      <c r="T1859" s="13"/>
      <c r="U1859" s="13"/>
      <c r="V1859" s="13"/>
      <c r="W1859" s="13"/>
      <c r="X1859" s="13"/>
    </row>
    <row r="1860" spans="1:24" s="51" customFormat="1" x14ac:dyDescent="0.3">
      <c r="A1860" s="4" t="str">
        <f t="shared" si="396"/>
        <v>Sogamoso _202212</v>
      </c>
      <c r="B1860" s="32"/>
      <c r="C1860" s="4" t="str">
        <f t="shared" si="397"/>
        <v>SOGAM_01_202212</v>
      </c>
      <c r="D1860" s="4" t="s">
        <v>2301</v>
      </c>
      <c r="E1860" s="17">
        <v>-73.099999999999994</v>
      </c>
      <c r="F1860" s="17">
        <v>-10.65</v>
      </c>
      <c r="G1860" s="4"/>
      <c r="H1860" s="18">
        <v>7.1047890000000002</v>
      </c>
      <c r="I1860" s="18">
        <v>-73.394648000000004</v>
      </c>
      <c r="J1860" s="18">
        <v>432.021973</v>
      </c>
      <c r="K1860" s="20">
        <f>L1859+1</f>
        <v>44896</v>
      </c>
      <c r="L1860" s="20">
        <f t="shared" si="403"/>
        <v>44926</v>
      </c>
      <c r="M1860" s="6">
        <f t="shared" si="398"/>
        <v>44910</v>
      </c>
      <c r="N1860" s="18">
        <f t="shared" si="399"/>
        <v>2022</v>
      </c>
      <c r="O1860" s="18">
        <f t="shared" si="400"/>
        <v>12</v>
      </c>
      <c r="P1860" s="29">
        <f t="shared" si="401"/>
        <v>30</v>
      </c>
      <c r="Q1860" s="12"/>
      <c r="R1860" s="9"/>
      <c r="S1860" s="4"/>
      <c r="T1860" s="13"/>
      <c r="U1860" s="13"/>
      <c r="V1860" s="13"/>
      <c r="W1860" s="13"/>
      <c r="X1860" s="13"/>
    </row>
    <row r="1861" spans="1:24" s="51" customFormat="1" x14ac:dyDescent="0.3">
      <c r="A1861" s="4"/>
      <c r="B1861" s="32"/>
      <c r="C1861" s="4"/>
      <c r="D1861" s="4"/>
      <c r="E1861" s="17"/>
      <c r="F1861" s="17"/>
      <c r="G1861" s="4"/>
      <c r="H1861" s="18"/>
      <c r="I1861" s="18"/>
      <c r="J1861" s="18"/>
      <c r="K1861" s="20"/>
      <c r="L1861" s="20"/>
      <c r="M1861" s="6"/>
      <c r="N1861" s="18"/>
      <c r="O1861" s="18"/>
      <c r="P1861" s="29"/>
      <c r="Q1861" s="12"/>
      <c r="R1861" s="9"/>
      <c r="S1861" s="4"/>
      <c r="T1861" s="13"/>
      <c r="U1861" s="13"/>
      <c r="V1861" s="13"/>
      <c r="W1861" s="13"/>
      <c r="X1861" s="13"/>
    </row>
    <row r="1862" spans="1:24" s="51" customFormat="1" x14ac:dyDescent="0.3">
      <c r="A1862" s="4"/>
      <c r="B1862" s="32"/>
      <c r="C1862" s="4"/>
      <c r="D1862" s="4"/>
      <c r="E1862" s="17"/>
      <c r="F1862" s="17"/>
      <c r="G1862" s="4"/>
      <c r="H1862" s="18"/>
      <c r="I1862" s="18"/>
      <c r="J1862" s="18"/>
      <c r="K1862" s="20"/>
      <c r="L1862" s="20"/>
      <c r="M1862" s="6"/>
      <c r="N1862" s="18"/>
      <c r="O1862" s="18"/>
      <c r="P1862" s="29"/>
      <c r="Q1862" s="12"/>
      <c r="R1862" s="9"/>
      <c r="S1862" s="4"/>
      <c r="T1862" s="13"/>
      <c r="U1862" s="13"/>
      <c r="V1862" s="13"/>
      <c r="W1862" s="13"/>
      <c r="X1862" s="13"/>
    </row>
    <row r="1863" spans="1:24" s="51" customFormat="1" ht="13.8" x14ac:dyDescent="0.25">
      <c r="A1863" s="4" t="str">
        <f t="shared" ref="A1863:A1874" si="404">D1863&amp;"_"&amp;YEAR(M1863)&amp;MONTH(M1863)</f>
        <v>Puerto Berrio _202112</v>
      </c>
      <c r="B1863" s="4" t="s">
        <v>2311</v>
      </c>
      <c r="C1863" s="4" t="str">
        <f>"PTO/BERRIO_01_"&amp;YEAR(M1863)&amp;""&amp;MONTH(M1863)</f>
        <v>PTO/BERRIO_01_202112</v>
      </c>
      <c r="D1863" s="4" t="s">
        <v>2312</v>
      </c>
      <c r="E1863" s="32">
        <v>-2.6</v>
      </c>
      <c r="F1863" s="32">
        <v>-0.86</v>
      </c>
      <c r="G1863" s="4"/>
      <c r="H1863" s="18">
        <v>7.0117500000000001</v>
      </c>
      <c r="I1863" s="18">
        <v>-74.716306000000003</v>
      </c>
      <c r="J1863" s="18">
        <v>640</v>
      </c>
      <c r="K1863" s="20">
        <v>44532</v>
      </c>
      <c r="L1863" s="20">
        <v>44563</v>
      </c>
      <c r="M1863" s="23">
        <f t="shared" si="398"/>
        <v>44546</v>
      </c>
      <c r="N1863" s="18">
        <f t="shared" si="399"/>
        <v>2021</v>
      </c>
      <c r="O1863" s="18">
        <f t="shared" si="400"/>
        <v>12</v>
      </c>
      <c r="P1863" s="29">
        <f t="shared" si="401"/>
        <v>31</v>
      </c>
      <c r="Q1863" s="25" t="s">
        <v>881</v>
      </c>
      <c r="R1863" s="9"/>
      <c r="S1863" s="4"/>
      <c r="T1863" s="13"/>
      <c r="U1863" s="13"/>
      <c r="V1863" s="13"/>
      <c r="W1863" s="13"/>
      <c r="X1863" s="13"/>
    </row>
    <row r="1864" spans="1:24" s="51" customFormat="1" ht="13.8" x14ac:dyDescent="0.25">
      <c r="A1864" s="4" t="str">
        <f t="shared" si="404"/>
        <v>Puerto Berrio _20221</v>
      </c>
      <c r="B1864" s="4" t="s">
        <v>2313</v>
      </c>
      <c r="C1864" s="4" t="str">
        <f>"PTO/BERRIO_01_"&amp;YEAR(M1864)&amp;""&amp;MONTH(M1864)</f>
        <v>PTO/BERRIO_01_20221</v>
      </c>
      <c r="D1864" s="4" t="s">
        <v>2312</v>
      </c>
      <c r="E1864" s="32">
        <v>14.1</v>
      </c>
      <c r="F1864" s="32">
        <v>1.02</v>
      </c>
      <c r="G1864" s="4"/>
      <c r="H1864" s="18">
        <v>7.0117500000000001</v>
      </c>
      <c r="I1864" s="18">
        <v>-74.716306000000003</v>
      </c>
      <c r="J1864" s="18">
        <v>640</v>
      </c>
      <c r="K1864" s="20">
        <f t="shared" ref="K1864:K1874" si="405">L1863+1</f>
        <v>44564</v>
      </c>
      <c r="L1864" s="20">
        <v>44594</v>
      </c>
      <c r="M1864" s="23">
        <f t="shared" si="398"/>
        <v>44578</v>
      </c>
      <c r="N1864" s="18">
        <f t="shared" si="399"/>
        <v>2022</v>
      </c>
      <c r="O1864" s="18">
        <f t="shared" si="400"/>
        <v>1</v>
      </c>
      <c r="P1864" s="29">
        <f t="shared" si="401"/>
        <v>30</v>
      </c>
      <c r="Q1864" s="4">
        <v>9.1</v>
      </c>
      <c r="R1864" s="9"/>
      <c r="S1864" s="4"/>
      <c r="T1864" s="13"/>
      <c r="U1864" s="13"/>
      <c r="V1864" s="13"/>
      <c r="W1864" s="13"/>
      <c r="X1864" s="13"/>
    </row>
    <row r="1865" spans="1:24" s="51" customFormat="1" ht="13.8" x14ac:dyDescent="0.25">
      <c r="A1865" s="4" t="str">
        <f t="shared" si="404"/>
        <v>Puerto Berrio _20222</v>
      </c>
      <c r="B1865" s="4" t="s">
        <v>2314</v>
      </c>
      <c r="C1865" s="4" t="str">
        <f>"PTO/BERRIO_01_"&amp;YEAR(M1865)&amp;""&amp;MONTH(M1865)</f>
        <v>PTO/BERRIO_01_20222</v>
      </c>
      <c r="D1865" s="4" t="s">
        <v>2312</v>
      </c>
      <c r="E1865" s="13">
        <v>-5.6</v>
      </c>
      <c r="F1865" s="13">
        <v>-1.76</v>
      </c>
      <c r="G1865" s="4"/>
      <c r="H1865" s="18">
        <v>7.0117500000000001</v>
      </c>
      <c r="I1865" s="18">
        <v>-74.716306000000003</v>
      </c>
      <c r="J1865" s="18">
        <v>640</v>
      </c>
      <c r="K1865" s="20">
        <f t="shared" si="405"/>
        <v>44595</v>
      </c>
      <c r="L1865" s="20">
        <v>44623</v>
      </c>
      <c r="M1865" s="23">
        <f t="shared" si="398"/>
        <v>44609</v>
      </c>
      <c r="N1865" s="18">
        <f t="shared" si="399"/>
        <v>2022</v>
      </c>
      <c r="O1865" s="18">
        <f t="shared" si="400"/>
        <v>2</v>
      </c>
      <c r="P1865" s="29">
        <f t="shared" si="401"/>
        <v>28</v>
      </c>
      <c r="Q1865" s="4">
        <v>68.599999999999994</v>
      </c>
      <c r="R1865" s="9"/>
      <c r="S1865" s="4"/>
      <c r="T1865" s="13"/>
      <c r="U1865" s="13"/>
      <c r="V1865" s="13"/>
      <c r="W1865" s="13"/>
      <c r="X1865" s="13"/>
    </row>
    <row r="1866" spans="1:24" s="51" customFormat="1" x14ac:dyDescent="0.3">
      <c r="A1866" s="4" t="str">
        <f t="shared" si="404"/>
        <v>Puerto Berrio _20223</v>
      </c>
      <c r="B1866" s="4" t="s">
        <v>2315</v>
      </c>
      <c r="C1866" s="4" t="str">
        <f>"PTO/BERRIO_01_"&amp;YEAR(M1866)&amp;""&amp;MONTH(M1866)</f>
        <v>PTO/BERRIO_01_20223</v>
      </c>
      <c r="D1866" s="4" t="s">
        <v>2312</v>
      </c>
      <c r="E1866" s="15">
        <v>-28.1</v>
      </c>
      <c r="F1866" s="32">
        <v>-4.28</v>
      </c>
      <c r="G1866" s="4"/>
      <c r="H1866" s="18">
        <v>7.0117500000000001</v>
      </c>
      <c r="I1866" s="18">
        <v>-74.716306000000003</v>
      </c>
      <c r="J1866" s="18">
        <v>640</v>
      </c>
      <c r="K1866" s="20">
        <f t="shared" si="405"/>
        <v>44624</v>
      </c>
      <c r="L1866" s="20">
        <v>44652</v>
      </c>
      <c r="M1866" s="23">
        <f t="shared" si="398"/>
        <v>44638</v>
      </c>
      <c r="N1866" s="18">
        <f t="shared" si="399"/>
        <v>2022</v>
      </c>
      <c r="O1866" s="18">
        <f t="shared" si="400"/>
        <v>3</v>
      </c>
      <c r="P1866" s="29">
        <f t="shared" si="401"/>
        <v>28</v>
      </c>
      <c r="Q1866" s="4">
        <v>270</v>
      </c>
      <c r="R1866" s="9"/>
      <c r="S1866" s="4"/>
      <c r="T1866" s="13"/>
      <c r="U1866" s="13"/>
      <c r="V1866" s="13"/>
      <c r="W1866" s="13"/>
      <c r="X1866" s="13"/>
    </row>
    <row r="1867" spans="1:24" s="51" customFormat="1" x14ac:dyDescent="0.3">
      <c r="A1867" s="4" t="str">
        <f t="shared" si="404"/>
        <v>Puerto Berrio _20224</v>
      </c>
      <c r="B1867" s="4" t="s">
        <v>2316</v>
      </c>
      <c r="C1867" s="4" t="str">
        <f t="shared" ref="C1867:C1872" si="406">"PTO/BERRIO_01_"&amp;YEAR(M1867)&amp;""&amp;MONTH(M1867)</f>
        <v>PTO/BERRIO_01_20224</v>
      </c>
      <c r="D1867" s="4" t="s">
        <v>2312</v>
      </c>
      <c r="E1867" s="15">
        <v>-61.6</v>
      </c>
      <c r="F1867" s="32">
        <v>-8.7200000000000006</v>
      </c>
      <c r="G1867" s="4"/>
      <c r="H1867" s="18">
        <v>7.0117500000000001</v>
      </c>
      <c r="I1867" s="18">
        <v>-74.716306000000003</v>
      </c>
      <c r="J1867" s="18">
        <v>640</v>
      </c>
      <c r="K1867" s="20">
        <f t="shared" si="405"/>
        <v>44653</v>
      </c>
      <c r="L1867" s="20">
        <v>44681</v>
      </c>
      <c r="M1867" s="23">
        <f t="shared" si="398"/>
        <v>44667</v>
      </c>
      <c r="N1867" s="18">
        <f t="shared" si="399"/>
        <v>2022</v>
      </c>
      <c r="O1867" s="18">
        <f t="shared" si="400"/>
        <v>4</v>
      </c>
      <c r="P1867" s="29">
        <f t="shared" si="401"/>
        <v>28</v>
      </c>
      <c r="Q1867" s="4">
        <v>157.30000000000001</v>
      </c>
      <c r="R1867" s="9"/>
      <c r="S1867" s="4"/>
      <c r="T1867" s="13"/>
      <c r="U1867" s="13"/>
      <c r="V1867" s="13"/>
      <c r="W1867" s="13"/>
      <c r="X1867" s="13"/>
    </row>
    <row r="1868" spans="1:24" s="51" customFormat="1" x14ac:dyDescent="0.3">
      <c r="A1868" s="4" t="str">
        <f t="shared" si="404"/>
        <v>Puerto Berrio _20225</v>
      </c>
      <c r="B1868" s="4" t="s">
        <v>2317</v>
      </c>
      <c r="C1868" s="4" t="str">
        <f t="shared" si="406"/>
        <v>PTO/BERRIO_01_20225</v>
      </c>
      <c r="D1868" s="4" t="s">
        <v>2312</v>
      </c>
      <c r="E1868" s="15">
        <v>-85.2</v>
      </c>
      <c r="F1868" s="32">
        <v>-11.47</v>
      </c>
      <c r="G1868" s="4"/>
      <c r="H1868" s="18">
        <v>7.0117500000000001</v>
      </c>
      <c r="I1868" s="18">
        <v>-74.716306000000003</v>
      </c>
      <c r="J1868" s="18">
        <v>640</v>
      </c>
      <c r="K1868" s="20">
        <f t="shared" si="405"/>
        <v>44682</v>
      </c>
      <c r="L1868" s="20">
        <v>44712</v>
      </c>
      <c r="M1868" s="23">
        <f t="shared" si="398"/>
        <v>44696</v>
      </c>
      <c r="N1868" s="18">
        <f t="shared" si="399"/>
        <v>2022</v>
      </c>
      <c r="O1868" s="18">
        <f t="shared" si="400"/>
        <v>5</v>
      </c>
      <c r="P1868" s="29">
        <f t="shared" si="401"/>
        <v>30</v>
      </c>
      <c r="Q1868" s="4">
        <v>300</v>
      </c>
      <c r="R1868" s="9"/>
      <c r="S1868" s="4"/>
      <c r="T1868" s="13"/>
      <c r="U1868" s="13"/>
      <c r="V1868" s="13"/>
      <c r="W1868" s="13"/>
      <c r="X1868" s="13"/>
    </row>
    <row r="1869" spans="1:24" s="51" customFormat="1" x14ac:dyDescent="0.3">
      <c r="A1869" s="4" t="str">
        <f t="shared" si="404"/>
        <v>Puerto Berrio _20226</v>
      </c>
      <c r="B1869" s="4" t="s">
        <v>2318</v>
      </c>
      <c r="C1869" s="4" t="str">
        <f t="shared" si="406"/>
        <v>PTO/BERRIO_01_20226</v>
      </c>
      <c r="D1869" s="4" t="s">
        <v>2312</v>
      </c>
      <c r="E1869" s="15">
        <v>-102.4</v>
      </c>
      <c r="F1869" s="32">
        <v>-14.05</v>
      </c>
      <c r="G1869" s="4"/>
      <c r="H1869" s="18">
        <v>7.0117500000000001</v>
      </c>
      <c r="I1869" s="18">
        <v>-74.716306000000003</v>
      </c>
      <c r="J1869" s="18">
        <v>640</v>
      </c>
      <c r="K1869" s="20">
        <f t="shared" si="405"/>
        <v>44713</v>
      </c>
      <c r="L1869" s="20">
        <v>44742</v>
      </c>
      <c r="M1869" s="23">
        <f t="shared" si="398"/>
        <v>44727</v>
      </c>
      <c r="N1869" s="18">
        <f t="shared" si="399"/>
        <v>2022</v>
      </c>
      <c r="O1869" s="18">
        <f t="shared" si="400"/>
        <v>6</v>
      </c>
      <c r="P1869" s="29">
        <f t="shared" si="401"/>
        <v>29</v>
      </c>
      <c r="Q1869" s="4">
        <v>262.5</v>
      </c>
      <c r="R1869" s="9"/>
      <c r="S1869" s="4"/>
      <c r="T1869" s="13"/>
      <c r="U1869" s="13"/>
      <c r="V1869" s="13"/>
      <c r="W1869" s="13"/>
      <c r="X1869" s="13"/>
    </row>
    <row r="1870" spans="1:24" s="51" customFormat="1" x14ac:dyDescent="0.3">
      <c r="A1870" s="4" t="str">
        <f t="shared" si="404"/>
        <v>Puerto Berrio _20227</v>
      </c>
      <c r="B1870" s="4" t="s">
        <v>2319</v>
      </c>
      <c r="C1870" s="4" t="str">
        <f t="shared" si="406"/>
        <v>PTO/BERRIO_01_20227</v>
      </c>
      <c r="D1870" s="4" t="s">
        <v>2312</v>
      </c>
      <c r="E1870" s="15">
        <v>-70.5</v>
      </c>
      <c r="F1870" s="32">
        <v>-9.83</v>
      </c>
      <c r="G1870" s="4"/>
      <c r="H1870" s="18">
        <v>7.0117500000000001</v>
      </c>
      <c r="I1870" s="18">
        <v>-74.716306000000003</v>
      </c>
      <c r="J1870" s="18">
        <v>640</v>
      </c>
      <c r="K1870" s="20">
        <f t="shared" si="405"/>
        <v>44743</v>
      </c>
      <c r="L1870" s="20">
        <v>44773</v>
      </c>
      <c r="M1870" s="23">
        <f t="shared" si="398"/>
        <v>44757</v>
      </c>
      <c r="N1870" s="18">
        <f t="shared" si="399"/>
        <v>2022</v>
      </c>
      <c r="O1870" s="18">
        <f t="shared" si="400"/>
        <v>7</v>
      </c>
      <c r="P1870" s="29">
        <f t="shared" si="401"/>
        <v>30</v>
      </c>
      <c r="Q1870" s="4">
        <v>413.7</v>
      </c>
      <c r="R1870" s="9"/>
      <c r="S1870" s="4"/>
      <c r="T1870" s="13"/>
      <c r="U1870" s="13"/>
      <c r="V1870" s="13"/>
      <c r="W1870" s="13"/>
      <c r="X1870" s="13"/>
    </row>
    <row r="1871" spans="1:24" s="51" customFormat="1" x14ac:dyDescent="0.3">
      <c r="A1871" s="4" t="str">
        <f t="shared" si="404"/>
        <v>Puerto Berrio _20228</v>
      </c>
      <c r="B1871" s="4" t="s">
        <v>2320</v>
      </c>
      <c r="C1871" s="4" t="str">
        <f t="shared" si="406"/>
        <v>PTO/BERRIO_01_20228</v>
      </c>
      <c r="D1871" s="4" t="s">
        <v>2312</v>
      </c>
      <c r="E1871" s="15">
        <v>-63.8</v>
      </c>
      <c r="F1871" s="32">
        <v>-9.11</v>
      </c>
      <c r="G1871" s="4"/>
      <c r="H1871" s="18">
        <v>7.0117500000000001</v>
      </c>
      <c r="I1871" s="18">
        <v>-74.716306000000003</v>
      </c>
      <c r="J1871" s="18">
        <v>640</v>
      </c>
      <c r="K1871" s="20">
        <f t="shared" si="405"/>
        <v>44774</v>
      </c>
      <c r="L1871" s="20">
        <v>44804</v>
      </c>
      <c r="M1871" s="23">
        <f t="shared" si="398"/>
        <v>44788</v>
      </c>
      <c r="N1871" s="18">
        <f t="shared" si="399"/>
        <v>2022</v>
      </c>
      <c r="O1871" s="18">
        <f t="shared" si="400"/>
        <v>8</v>
      </c>
      <c r="P1871" s="29">
        <f t="shared" si="401"/>
        <v>30</v>
      </c>
      <c r="Q1871" s="4">
        <v>259</v>
      </c>
      <c r="R1871" s="9"/>
      <c r="S1871" s="4"/>
      <c r="T1871" s="13"/>
      <c r="U1871" s="13"/>
      <c r="V1871" s="13"/>
      <c r="W1871" s="13"/>
      <c r="X1871" s="13"/>
    </row>
    <row r="1872" spans="1:24" s="51" customFormat="1" x14ac:dyDescent="0.3">
      <c r="A1872" s="4" t="str">
        <f t="shared" si="404"/>
        <v>Puerto Berrio _20229</v>
      </c>
      <c r="B1872" s="4" t="s">
        <v>2321</v>
      </c>
      <c r="C1872" s="4" t="str">
        <f t="shared" si="406"/>
        <v>PTO/BERRIO_01_20229</v>
      </c>
      <c r="D1872" s="4" t="s">
        <v>2312</v>
      </c>
      <c r="E1872" s="15">
        <v>-77.400000000000006</v>
      </c>
      <c r="F1872" s="32">
        <v>-10.97</v>
      </c>
      <c r="G1872" s="4"/>
      <c r="H1872" s="18">
        <v>7.0117500000000001</v>
      </c>
      <c r="I1872" s="18">
        <v>-74.716306000000003</v>
      </c>
      <c r="J1872" s="18">
        <v>640</v>
      </c>
      <c r="K1872" s="20">
        <f t="shared" si="405"/>
        <v>44805</v>
      </c>
      <c r="L1872" s="20">
        <v>44834</v>
      </c>
      <c r="M1872" s="23">
        <f t="shared" si="398"/>
        <v>44819</v>
      </c>
      <c r="N1872" s="18">
        <f t="shared" si="399"/>
        <v>2022</v>
      </c>
      <c r="O1872" s="18">
        <f t="shared" si="400"/>
        <v>9</v>
      </c>
      <c r="P1872" s="29">
        <f t="shared" si="401"/>
        <v>29</v>
      </c>
      <c r="Q1872" s="4">
        <v>262.5</v>
      </c>
      <c r="R1872" s="9"/>
      <c r="S1872" s="4"/>
      <c r="T1872" s="13"/>
      <c r="U1872" s="13"/>
      <c r="V1872" s="13"/>
      <c r="W1872" s="13"/>
      <c r="X1872" s="13"/>
    </row>
    <row r="1873" spans="1:24" s="51" customFormat="1" x14ac:dyDescent="0.3">
      <c r="A1873" s="4" t="str">
        <f t="shared" si="404"/>
        <v>Puerto Berrio _202210</v>
      </c>
      <c r="B1873" s="4" t="s">
        <v>2322</v>
      </c>
      <c r="C1873" s="4" t="str">
        <f>"PTO/BERRIO_01_"&amp;YEAR(M1873)&amp;""&amp;MONTH(M1873)</f>
        <v>PTO/BERRIO_01_202210</v>
      </c>
      <c r="D1873" s="4" t="s">
        <v>2312</v>
      </c>
      <c r="E1873" s="15">
        <v>-14</v>
      </c>
      <c r="F1873" s="32">
        <v>-3.38</v>
      </c>
      <c r="G1873" s="4"/>
      <c r="H1873" s="18">
        <v>7.0117500000000001</v>
      </c>
      <c r="I1873" s="18">
        <v>-74.716306000000003</v>
      </c>
      <c r="J1873" s="18">
        <v>640</v>
      </c>
      <c r="K1873" s="20">
        <f t="shared" si="405"/>
        <v>44835</v>
      </c>
      <c r="L1873" s="20">
        <v>44865</v>
      </c>
      <c r="M1873" s="23">
        <f t="shared" si="398"/>
        <v>44849</v>
      </c>
      <c r="N1873" s="18">
        <f t="shared" si="399"/>
        <v>2022</v>
      </c>
      <c r="O1873" s="18">
        <f t="shared" si="400"/>
        <v>10</v>
      </c>
      <c r="P1873" s="29">
        <f t="shared" si="401"/>
        <v>30</v>
      </c>
      <c r="Q1873" s="4">
        <v>213.5</v>
      </c>
      <c r="R1873" s="9"/>
      <c r="S1873" s="4"/>
      <c r="T1873" s="13"/>
      <c r="U1873" s="13"/>
      <c r="V1873" s="13"/>
      <c r="W1873" s="13"/>
      <c r="X1873" s="13"/>
    </row>
    <row r="1874" spans="1:24" s="51" customFormat="1" x14ac:dyDescent="0.3">
      <c r="A1874" s="4" t="str">
        <f t="shared" si="404"/>
        <v>Puerto Berrio _202211</v>
      </c>
      <c r="B1874" s="4" t="s">
        <v>2323</v>
      </c>
      <c r="C1874" s="4" t="str">
        <f>"PTO/BERRIO_01_"&amp;YEAR(M1874)&amp;""&amp;MONTH(M1874)</f>
        <v>PTO/BERRIO_01_202211</v>
      </c>
      <c r="D1874" s="4" t="s">
        <v>2312</v>
      </c>
      <c r="E1874" s="32">
        <v>-78.3</v>
      </c>
      <c r="F1874" s="32">
        <v>-10.38</v>
      </c>
      <c r="G1874" s="4"/>
      <c r="H1874" s="18">
        <v>7.0117500000000001</v>
      </c>
      <c r="I1874" s="18">
        <v>-74.716306000000003</v>
      </c>
      <c r="J1874" s="18">
        <v>640</v>
      </c>
      <c r="K1874" s="6">
        <f t="shared" si="405"/>
        <v>44866</v>
      </c>
      <c r="L1874" s="6">
        <f>K1874+30</f>
        <v>44896</v>
      </c>
      <c r="M1874" s="23">
        <f t="shared" si="398"/>
        <v>44880</v>
      </c>
      <c r="N1874" s="18">
        <f t="shared" si="399"/>
        <v>2022</v>
      </c>
      <c r="O1874" s="18">
        <f t="shared" si="400"/>
        <v>11</v>
      </c>
      <c r="P1874" s="29">
        <f t="shared" si="401"/>
        <v>30</v>
      </c>
      <c r="Q1874" s="4">
        <v>100.2</v>
      </c>
      <c r="R1874" s="9" t="s">
        <v>2324</v>
      </c>
      <c r="S1874" s="4"/>
      <c r="T1874" s="13"/>
      <c r="U1874" s="13"/>
      <c r="V1874" s="13"/>
      <c r="W1874" s="13"/>
      <c r="X1874" s="13"/>
    </row>
    <row r="1875" spans="1:24" s="51" customFormat="1" x14ac:dyDescent="0.3">
      <c r="A1875" s="4"/>
      <c r="B1875" s="4"/>
      <c r="C1875" s="4"/>
      <c r="D1875" s="4"/>
      <c r="E1875" s="32"/>
      <c r="F1875" s="32"/>
      <c r="G1875" s="4"/>
      <c r="H1875" s="18"/>
      <c r="I1875" s="18"/>
      <c r="J1875" s="18"/>
      <c r="K1875" s="6"/>
      <c r="L1875" s="6"/>
      <c r="M1875" s="23"/>
      <c r="N1875" s="18"/>
      <c r="O1875" s="18"/>
      <c r="P1875" s="29"/>
      <c r="Q1875" s="4"/>
      <c r="R1875" s="9"/>
      <c r="S1875" s="4"/>
      <c r="T1875" s="13"/>
      <c r="U1875" s="13"/>
      <c r="V1875" s="13"/>
      <c r="W1875" s="13"/>
      <c r="X1875" s="13"/>
    </row>
    <row r="1876" spans="1:24" s="51" customFormat="1" x14ac:dyDescent="0.3">
      <c r="A1876" s="4"/>
      <c r="B1876" s="4"/>
      <c r="C1876" s="4"/>
      <c r="D1876" s="4"/>
      <c r="E1876" s="32"/>
      <c r="F1876" s="32"/>
      <c r="G1876" s="4"/>
      <c r="H1876" s="18"/>
      <c r="I1876" s="18"/>
      <c r="J1876" s="18"/>
      <c r="K1876" s="6"/>
      <c r="L1876" s="6"/>
      <c r="M1876" s="23"/>
      <c r="N1876" s="18"/>
      <c r="O1876" s="18"/>
      <c r="P1876" s="29"/>
      <c r="Q1876" s="4"/>
      <c r="R1876" s="9"/>
      <c r="S1876" s="4"/>
      <c r="T1876" s="13"/>
      <c r="U1876" s="13"/>
      <c r="V1876" s="13"/>
      <c r="W1876" s="13"/>
      <c r="X1876" s="13"/>
    </row>
    <row r="1877" spans="1:24" s="11" customFormat="1" x14ac:dyDescent="0.3">
      <c r="A1877" s="4" t="str">
        <f>D1877&amp;"_"&amp;YEAR(M1877)&amp;MONTH(M1877)</f>
        <v>Puerto Carreño_20229</v>
      </c>
      <c r="B1877" s="32" t="s">
        <v>2325</v>
      </c>
      <c r="C1877" s="4" t="str">
        <f t="shared" ref="C1877:C1906" si="407">"PTO/CARREÑO_01_"&amp;YEAR(M1877)&amp;""&amp;MONTH(M1877)</f>
        <v>PTO/CARREÑO_01_20229</v>
      </c>
      <c r="D1877" s="4" t="s">
        <v>2326</v>
      </c>
      <c r="E1877" s="5">
        <v>-16</v>
      </c>
      <c r="F1877" s="5">
        <v>-3.44</v>
      </c>
      <c r="G1877" s="4"/>
      <c r="H1877" s="4">
        <v>6.1824361100000003</v>
      </c>
      <c r="I1877" s="4">
        <v>-67.491222219999997</v>
      </c>
      <c r="J1877" s="18">
        <v>57</v>
      </c>
      <c r="K1877" s="20">
        <v>44819</v>
      </c>
      <c r="L1877" s="20">
        <v>44835</v>
      </c>
      <c r="M1877" s="23">
        <f t="shared" si="398"/>
        <v>44833</v>
      </c>
      <c r="N1877" s="4"/>
      <c r="O1877" s="4"/>
      <c r="P1877" s="4"/>
      <c r="Q1877" s="4">
        <v>100</v>
      </c>
      <c r="R1877" s="9"/>
      <c r="S1877" s="4"/>
      <c r="T1877" s="10"/>
      <c r="U1877" s="10"/>
      <c r="V1877" s="10"/>
      <c r="W1877" s="10"/>
      <c r="X1877" s="10"/>
    </row>
    <row r="1878" spans="1:24" s="11" customFormat="1" x14ac:dyDescent="0.3">
      <c r="A1878" s="4" t="str">
        <f>D1878&amp;"_"&amp;YEAR(M1878)&amp;MONTH(M1878)</f>
        <v>Puerto Carreño_202210</v>
      </c>
      <c r="B1878" s="32" t="s">
        <v>2327</v>
      </c>
      <c r="C1878" s="4" t="str">
        <f t="shared" si="407"/>
        <v>PTO/CARREÑO_01_202210</v>
      </c>
      <c r="D1878" s="4" t="s">
        <v>2326</v>
      </c>
      <c r="E1878" s="5">
        <v>-22.7</v>
      </c>
      <c r="F1878" s="5">
        <v>-3.95</v>
      </c>
      <c r="G1878" s="4"/>
      <c r="H1878" s="4">
        <v>6.1824361100000003</v>
      </c>
      <c r="I1878" s="4">
        <v>-67.491222219999997</v>
      </c>
      <c r="J1878" s="18">
        <v>57</v>
      </c>
      <c r="K1878" s="6">
        <f t="shared" ref="K1878:K1885" si="408">L1877+1</f>
        <v>44836</v>
      </c>
      <c r="L1878" s="6">
        <f>K1878+30</f>
        <v>44866</v>
      </c>
      <c r="M1878" s="23">
        <f t="shared" si="398"/>
        <v>44850</v>
      </c>
      <c r="N1878" s="4">
        <f t="shared" ref="N1878:N1906" si="409">YEAR(M1878)</f>
        <v>2022</v>
      </c>
      <c r="O1878" s="4">
        <f t="shared" ref="O1878:O1906" si="410">(MONTH(M1878))</f>
        <v>10</v>
      </c>
      <c r="P1878" s="7">
        <f t="shared" ref="P1878:P1906" si="411">L1878-K1878</f>
        <v>30</v>
      </c>
      <c r="Q1878" s="4">
        <v>100</v>
      </c>
      <c r="R1878" s="9" t="s">
        <v>2328</v>
      </c>
      <c r="S1878" s="4"/>
      <c r="T1878" s="10"/>
      <c r="U1878" s="10"/>
      <c r="V1878" s="10"/>
      <c r="W1878" s="10"/>
      <c r="X1878" s="10"/>
    </row>
    <row r="1879" spans="1:24" s="11" customFormat="1" x14ac:dyDescent="0.3">
      <c r="A1879" s="4" t="str">
        <f>D1879&amp;"_"&amp;YEAR(M1879)&amp;MONTH(M1879)</f>
        <v>Puerto Carreño_202211</v>
      </c>
      <c r="B1879" s="32" t="s">
        <v>2329</v>
      </c>
      <c r="C1879" s="4" t="str">
        <f t="shared" si="407"/>
        <v>PTO/CARREÑO_01_202211</v>
      </c>
      <c r="D1879" s="4" t="s">
        <v>2326</v>
      </c>
      <c r="E1879" s="5">
        <v>-56.5</v>
      </c>
      <c r="F1879" s="5">
        <v>-8.35</v>
      </c>
      <c r="G1879" s="4"/>
      <c r="H1879" s="4">
        <v>6.1824361100000003</v>
      </c>
      <c r="I1879" s="4">
        <v>-67.491222219999997</v>
      </c>
      <c r="J1879" s="18">
        <v>57</v>
      </c>
      <c r="K1879" s="6">
        <f t="shared" si="408"/>
        <v>44867</v>
      </c>
      <c r="L1879" s="6">
        <f>K1879+30</f>
        <v>44897</v>
      </c>
      <c r="M1879" s="23">
        <f t="shared" si="398"/>
        <v>44881</v>
      </c>
      <c r="N1879" s="4">
        <f t="shared" si="409"/>
        <v>2022</v>
      </c>
      <c r="O1879" s="4">
        <f t="shared" si="410"/>
        <v>11</v>
      </c>
      <c r="P1879" s="7">
        <f t="shared" si="411"/>
        <v>30</v>
      </c>
      <c r="Q1879" s="4">
        <v>125</v>
      </c>
      <c r="R1879" s="9" t="s">
        <v>2328</v>
      </c>
      <c r="S1879" s="4"/>
      <c r="T1879" s="10"/>
      <c r="U1879" s="10"/>
      <c r="V1879" s="10"/>
      <c r="W1879" s="10"/>
      <c r="X1879" s="10"/>
    </row>
    <row r="1880" spans="1:24" s="11" customFormat="1" x14ac:dyDescent="0.3">
      <c r="A1880" s="4" t="str">
        <f>D1880&amp;"_"&amp;YEAR(M1880)&amp;MONTH(M1880)</f>
        <v>Puerto Carreño_202212</v>
      </c>
      <c r="B1880" s="32" t="s">
        <v>2330</v>
      </c>
      <c r="C1880" s="4" t="str">
        <f t="shared" si="407"/>
        <v>PTO/CARREÑO_01_202212</v>
      </c>
      <c r="D1880" s="4" t="s">
        <v>2326</v>
      </c>
      <c r="E1880" s="5">
        <v>-16.8</v>
      </c>
      <c r="F1880" s="5">
        <v>-3.46</v>
      </c>
      <c r="G1880" s="4"/>
      <c r="H1880" s="4">
        <v>6.1824361100000003</v>
      </c>
      <c r="I1880" s="4">
        <v>-67.491222219999997</v>
      </c>
      <c r="J1880" s="18">
        <v>57</v>
      </c>
      <c r="K1880" s="6">
        <f t="shared" si="408"/>
        <v>44898</v>
      </c>
      <c r="L1880" s="6">
        <f>K1880+30</f>
        <v>44928</v>
      </c>
      <c r="M1880" s="23">
        <f t="shared" si="398"/>
        <v>44912</v>
      </c>
      <c r="N1880" s="4">
        <f t="shared" si="409"/>
        <v>2022</v>
      </c>
      <c r="O1880" s="4">
        <f t="shared" si="410"/>
        <v>12</v>
      </c>
      <c r="P1880" s="7">
        <f t="shared" si="411"/>
        <v>30</v>
      </c>
      <c r="Q1880" s="4">
        <v>20.2</v>
      </c>
      <c r="R1880" s="9" t="s">
        <v>2328</v>
      </c>
      <c r="S1880" s="4"/>
      <c r="T1880" s="10"/>
      <c r="U1880" s="10"/>
      <c r="V1880" s="10"/>
      <c r="W1880" s="10"/>
      <c r="X1880" s="10"/>
    </row>
    <row r="1881" spans="1:24" s="11" customFormat="1" x14ac:dyDescent="0.3">
      <c r="A1881" s="4" t="str">
        <f t="shared" ref="A1881:A1906" si="412">D1881&amp;"_"&amp;YEAR(M1881)&amp;""&amp;MONTH(M1881)</f>
        <v>Puerto Carreño_20231</v>
      </c>
      <c r="B1881" s="32" t="s">
        <v>2331</v>
      </c>
      <c r="C1881" s="4" t="str">
        <f t="shared" si="407"/>
        <v>PTO/CARREÑO_01_20231</v>
      </c>
      <c r="D1881" s="4" t="s">
        <v>2326</v>
      </c>
      <c r="E1881" s="5">
        <v>-59.2</v>
      </c>
      <c r="F1881" s="5">
        <v>-7.97</v>
      </c>
      <c r="G1881" s="4"/>
      <c r="H1881" s="4">
        <v>6.1824361100000003</v>
      </c>
      <c r="I1881" s="4">
        <v>-67.491222219999997</v>
      </c>
      <c r="J1881" s="18">
        <v>57</v>
      </c>
      <c r="K1881" s="6">
        <f t="shared" si="408"/>
        <v>44929</v>
      </c>
      <c r="L1881" s="6">
        <f>K1881+30</f>
        <v>44959</v>
      </c>
      <c r="M1881" s="23">
        <f t="shared" si="398"/>
        <v>44943</v>
      </c>
      <c r="N1881" s="4">
        <f t="shared" si="409"/>
        <v>2023</v>
      </c>
      <c r="O1881" s="4">
        <f t="shared" si="410"/>
        <v>1</v>
      </c>
      <c r="P1881" s="7">
        <f t="shared" si="411"/>
        <v>30</v>
      </c>
      <c r="Q1881" s="4">
        <v>50</v>
      </c>
      <c r="R1881" s="9" t="s">
        <v>2328</v>
      </c>
      <c r="S1881" s="4"/>
      <c r="T1881" s="10"/>
      <c r="U1881" s="10"/>
      <c r="V1881" s="10"/>
      <c r="W1881" s="10"/>
      <c r="X1881" s="10"/>
    </row>
    <row r="1882" spans="1:24" s="11" customFormat="1" x14ac:dyDescent="0.3">
      <c r="A1882" s="4" t="str">
        <f t="shared" si="412"/>
        <v>Puerto Carreño_20232</v>
      </c>
      <c r="B1882" s="18" t="s">
        <v>2332</v>
      </c>
      <c r="C1882" s="4" t="str">
        <f t="shared" si="407"/>
        <v>PTO/CARREÑO_01_20232</v>
      </c>
      <c r="D1882" s="4" t="s">
        <v>2326</v>
      </c>
      <c r="E1882" s="5">
        <v>5.6</v>
      </c>
      <c r="F1882" s="5">
        <v>0.11</v>
      </c>
      <c r="G1882" s="4"/>
      <c r="H1882" s="4">
        <v>6.1824361100000003</v>
      </c>
      <c r="I1882" s="4">
        <v>-67.491222219999997</v>
      </c>
      <c r="J1882" s="18">
        <v>57</v>
      </c>
      <c r="K1882" s="6">
        <f t="shared" si="408"/>
        <v>44960</v>
      </c>
      <c r="L1882" s="6">
        <f>K1882+25</f>
        <v>44985</v>
      </c>
      <c r="M1882" s="23">
        <f t="shared" si="398"/>
        <v>44974</v>
      </c>
      <c r="N1882" s="4">
        <f t="shared" si="409"/>
        <v>2023</v>
      </c>
      <c r="O1882" s="4">
        <f t="shared" si="410"/>
        <v>2</v>
      </c>
      <c r="P1882" s="7">
        <f t="shared" si="411"/>
        <v>25</v>
      </c>
      <c r="Q1882" s="4">
        <v>3.5</v>
      </c>
      <c r="R1882" s="10"/>
      <c r="S1882" s="4"/>
      <c r="T1882" s="10"/>
      <c r="U1882" s="10"/>
      <c r="V1882" s="10"/>
      <c r="W1882" s="10"/>
      <c r="X1882" s="10"/>
    </row>
    <row r="1883" spans="1:24" s="11" customFormat="1" x14ac:dyDescent="0.3">
      <c r="A1883" s="4" t="str">
        <f t="shared" si="412"/>
        <v>Puerto Carreño_20233</v>
      </c>
      <c r="B1883" s="32" t="s">
        <v>2333</v>
      </c>
      <c r="C1883" s="4" t="str">
        <f t="shared" si="407"/>
        <v>PTO/CARREÑO_01_20233</v>
      </c>
      <c r="D1883" s="4" t="s">
        <v>2326</v>
      </c>
      <c r="E1883" s="5">
        <v>5.7</v>
      </c>
      <c r="F1883" s="5">
        <v>0.11</v>
      </c>
      <c r="G1883" s="4"/>
      <c r="H1883" s="4">
        <v>6.1824361100000003</v>
      </c>
      <c r="I1883" s="4">
        <v>-67.491222219999997</v>
      </c>
      <c r="J1883" s="18">
        <v>57</v>
      </c>
      <c r="K1883" s="6">
        <f t="shared" si="408"/>
        <v>44986</v>
      </c>
      <c r="L1883" s="6">
        <f>K1883+30</f>
        <v>45016</v>
      </c>
      <c r="M1883" s="23">
        <f t="shared" si="398"/>
        <v>45000</v>
      </c>
      <c r="N1883" s="4">
        <f t="shared" si="409"/>
        <v>2023</v>
      </c>
      <c r="O1883" s="4">
        <f t="shared" si="410"/>
        <v>3</v>
      </c>
      <c r="P1883" s="7">
        <f t="shared" si="411"/>
        <v>30</v>
      </c>
      <c r="Q1883" s="4">
        <v>9.3000000000000007</v>
      </c>
      <c r="R1883" s="9"/>
      <c r="S1883" s="4"/>
      <c r="T1883" s="10"/>
      <c r="U1883" s="10"/>
      <c r="V1883" s="10"/>
      <c r="W1883" s="10"/>
      <c r="X1883" s="10"/>
    </row>
    <row r="1884" spans="1:24" s="11" customFormat="1" x14ac:dyDescent="0.3">
      <c r="A1884" s="4" t="str">
        <f t="shared" si="412"/>
        <v>Puerto Carreño_20234</v>
      </c>
      <c r="B1884" s="32" t="s">
        <v>2334</v>
      </c>
      <c r="C1884" s="4" t="str">
        <f t="shared" si="407"/>
        <v>PTO/CARREÑO_01_20234</v>
      </c>
      <c r="D1884" s="4" t="s">
        <v>2326</v>
      </c>
      <c r="E1884" s="5">
        <v>-50.6</v>
      </c>
      <c r="F1884" s="5">
        <v>-7.37</v>
      </c>
      <c r="G1884" s="4"/>
      <c r="H1884" s="4">
        <v>6.1824361100000003</v>
      </c>
      <c r="I1884" s="4">
        <v>-67.491222219999997</v>
      </c>
      <c r="J1884" s="18">
        <v>57</v>
      </c>
      <c r="K1884" s="6">
        <f t="shared" si="408"/>
        <v>45017</v>
      </c>
      <c r="L1884" s="6">
        <f>K1884+30</f>
        <v>45047</v>
      </c>
      <c r="M1884" s="23">
        <f t="shared" si="398"/>
        <v>45031</v>
      </c>
      <c r="N1884" s="4">
        <f t="shared" si="409"/>
        <v>2023</v>
      </c>
      <c r="O1884" s="4">
        <f t="shared" si="410"/>
        <v>4</v>
      </c>
      <c r="P1884" s="7">
        <f t="shared" si="411"/>
        <v>30</v>
      </c>
      <c r="Q1884" s="4">
        <v>78</v>
      </c>
      <c r="R1884" s="9"/>
      <c r="S1884" s="4"/>
      <c r="T1884" s="10"/>
      <c r="U1884" s="10"/>
      <c r="V1884" s="10"/>
      <c r="W1884" s="10"/>
      <c r="X1884" s="10"/>
    </row>
    <row r="1885" spans="1:24" s="11" customFormat="1" x14ac:dyDescent="0.3">
      <c r="A1885" s="4" t="str">
        <f t="shared" si="412"/>
        <v>Puerto Carreño_20235</v>
      </c>
      <c r="B1885" s="32" t="s">
        <v>2335</v>
      </c>
      <c r="C1885" s="4" t="str">
        <f t="shared" si="407"/>
        <v>PTO/CARREÑO_01_20235</v>
      </c>
      <c r="D1885" s="4" t="s">
        <v>2326</v>
      </c>
      <c r="E1885" s="5">
        <v>-70.099999999999994</v>
      </c>
      <c r="F1885" s="5">
        <v>-10.1</v>
      </c>
      <c r="G1885" s="4"/>
      <c r="H1885" s="4">
        <v>6.1824361100000003</v>
      </c>
      <c r="I1885" s="4">
        <v>-67.491222219999997</v>
      </c>
      <c r="J1885" s="18">
        <v>57</v>
      </c>
      <c r="K1885" s="6">
        <f t="shared" si="408"/>
        <v>45048</v>
      </c>
      <c r="L1885" s="6">
        <f>K1885+30</f>
        <v>45078</v>
      </c>
      <c r="M1885" s="23">
        <f t="shared" si="398"/>
        <v>45062</v>
      </c>
      <c r="N1885" s="4">
        <f t="shared" si="409"/>
        <v>2023</v>
      </c>
      <c r="O1885" s="4">
        <f t="shared" si="410"/>
        <v>5</v>
      </c>
      <c r="P1885" s="7">
        <f t="shared" si="411"/>
        <v>30</v>
      </c>
      <c r="Q1885" s="4">
        <v>338.8</v>
      </c>
      <c r="R1885" s="9"/>
      <c r="S1885" s="4"/>
      <c r="T1885" s="10"/>
      <c r="U1885" s="10"/>
      <c r="V1885" s="10"/>
      <c r="W1885" s="10"/>
      <c r="X1885" s="10"/>
    </row>
    <row r="1886" spans="1:24" s="11" customFormat="1" x14ac:dyDescent="0.3">
      <c r="A1886" s="4" t="str">
        <f t="shared" si="412"/>
        <v>Puerto Carreño_20237</v>
      </c>
      <c r="B1886" s="32" t="s">
        <v>2336</v>
      </c>
      <c r="C1886" s="4" t="str">
        <f t="shared" si="407"/>
        <v>PTO/CARREÑO_01_20237</v>
      </c>
      <c r="D1886" s="4" t="s">
        <v>2326</v>
      </c>
      <c r="E1886" s="5">
        <v>-39.4</v>
      </c>
      <c r="F1886" s="5">
        <v>-6.56</v>
      </c>
      <c r="G1886" s="4"/>
      <c r="H1886" s="4">
        <v>6.1824361100000003</v>
      </c>
      <c r="I1886" s="4">
        <v>-67.491222219999997</v>
      </c>
      <c r="J1886" s="18">
        <v>57</v>
      </c>
      <c r="K1886" s="6">
        <v>45108</v>
      </c>
      <c r="L1886" s="6">
        <f>K1886+30</f>
        <v>45138</v>
      </c>
      <c r="M1886" s="23">
        <f t="shared" si="398"/>
        <v>45122</v>
      </c>
      <c r="N1886" s="4">
        <f t="shared" si="409"/>
        <v>2023</v>
      </c>
      <c r="O1886" s="4">
        <f t="shared" si="410"/>
        <v>7</v>
      </c>
      <c r="P1886" s="7">
        <f t="shared" si="411"/>
        <v>30</v>
      </c>
      <c r="Q1886" s="4"/>
      <c r="R1886" s="9"/>
      <c r="S1886" s="4"/>
      <c r="T1886" s="10"/>
      <c r="U1886" s="10"/>
      <c r="V1886" s="10"/>
      <c r="W1886" s="10"/>
      <c r="X1886" s="10"/>
    </row>
    <row r="1887" spans="1:24" s="11" customFormat="1" x14ac:dyDescent="0.3">
      <c r="A1887" s="4" t="str">
        <f t="shared" si="412"/>
        <v>Puerto Carreño_20238</v>
      </c>
      <c r="B1887" s="32" t="s">
        <v>2337</v>
      </c>
      <c r="C1887" s="4" t="str">
        <f t="shared" si="407"/>
        <v>PTO/CARREÑO_01_20238</v>
      </c>
      <c r="D1887" s="4" t="s">
        <v>2326</v>
      </c>
      <c r="E1887" s="5">
        <v>-15.7</v>
      </c>
      <c r="F1887" s="5">
        <v>-3.42</v>
      </c>
      <c r="G1887" s="4"/>
      <c r="H1887" s="4">
        <v>6.1824361100000003</v>
      </c>
      <c r="I1887" s="4">
        <v>-67.491222219999997</v>
      </c>
      <c r="J1887" s="18">
        <v>57</v>
      </c>
      <c r="K1887" s="6">
        <f>L1886+1</f>
        <v>45139</v>
      </c>
      <c r="L1887" s="6">
        <f t="shared" ref="L1887:L1891" si="413">K1887+30</f>
        <v>45169</v>
      </c>
      <c r="M1887" s="23">
        <f t="shared" si="398"/>
        <v>45153</v>
      </c>
      <c r="N1887" s="4">
        <f t="shared" si="409"/>
        <v>2023</v>
      </c>
      <c r="O1887" s="4">
        <f t="shared" si="410"/>
        <v>8</v>
      </c>
      <c r="P1887" s="7">
        <f t="shared" si="411"/>
        <v>30</v>
      </c>
      <c r="Q1887" s="4">
        <v>100</v>
      </c>
      <c r="R1887" s="9"/>
      <c r="S1887" s="4"/>
      <c r="T1887" s="10"/>
      <c r="U1887" s="10"/>
      <c r="V1887" s="10"/>
      <c r="W1887" s="10"/>
      <c r="X1887" s="10"/>
    </row>
    <row r="1888" spans="1:24" s="11" customFormat="1" x14ac:dyDescent="0.3">
      <c r="A1888" s="4" t="str">
        <f t="shared" si="412"/>
        <v>Puerto Carreño_20239</v>
      </c>
      <c r="B1888" s="32" t="s">
        <v>2338</v>
      </c>
      <c r="C1888" s="4" t="str">
        <f t="shared" si="407"/>
        <v>PTO/CARREÑO_01_20239</v>
      </c>
      <c r="D1888" s="4" t="s">
        <v>2326</v>
      </c>
      <c r="E1888" s="5">
        <v>-5.2</v>
      </c>
      <c r="F1888" s="5">
        <v>-2.4</v>
      </c>
      <c r="G1888" s="4"/>
      <c r="H1888" s="4">
        <v>6.1824361100000003</v>
      </c>
      <c r="I1888" s="4">
        <v>-67.491222219999997</v>
      </c>
      <c r="J1888" s="18">
        <v>57</v>
      </c>
      <c r="K1888" s="6">
        <f>L1887+1</f>
        <v>45170</v>
      </c>
      <c r="L1888" s="6">
        <f t="shared" si="413"/>
        <v>45200</v>
      </c>
      <c r="M1888" s="23">
        <f t="shared" si="398"/>
        <v>45184</v>
      </c>
      <c r="N1888" s="4">
        <f t="shared" si="409"/>
        <v>2023</v>
      </c>
      <c r="O1888" s="4">
        <f t="shared" si="410"/>
        <v>9</v>
      </c>
      <c r="P1888" s="7">
        <f t="shared" si="411"/>
        <v>30</v>
      </c>
      <c r="Q1888" s="4">
        <v>115</v>
      </c>
      <c r="R1888" s="9"/>
      <c r="S1888" s="4"/>
      <c r="T1888" s="10"/>
      <c r="U1888" s="10"/>
      <c r="V1888" s="10"/>
      <c r="W1888" s="10"/>
      <c r="X1888" s="10"/>
    </row>
    <row r="1889" spans="1:24" s="11" customFormat="1" x14ac:dyDescent="0.3">
      <c r="A1889" s="4" t="str">
        <f t="shared" si="412"/>
        <v>Puerto Carreño_202310</v>
      </c>
      <c r="B1889" s="32" t="s">
        <v>2339</v>
      </c>
      <c r="C1889" s="4" t="str">
        <f t="shared" si="407"/>
        <v>PTO/CARREÑO_01_202310</v>
      </c>
      <c r="D1889" s="4" t="s">
        <v>2326</v>
      </c>
      <c r="E1889" s="5">
        <v>-17.100000000000001</v>
      </c>
      <c r="F1889" s="5">
        <v>-3.73</v>
      </c>
      <c r="G1889" s="4"/>
      <c r="H1889" s="4">
        <v>6.1824361100000003</v>
      </c>
      <c r="I1889" s="4">
        <v>-67.491222219999997</v>
      </c>
      <c r="J1889" s="18">
        <v>57</v>
      </c>
      <c r="K1889" s="6">
        <f t="shared" ref="K1889:K1906" si="414">L1888+1</f>
        <v>45201</v>
      </c>
      <c r="L1889" s="6">
        <f>K1889+30</f>
        <v>45231</v>
      </c>
      <c r="M1889" s="23">
        <f t="shared" si="398"/>
        <v>45215</v>
      </c>
      <c r="N1889" s="4">
        <f t="shared" si="409"/>
        <v>2023</v>
      </c>
      <c r="O1889" s="4">
        <f t="shared" si="410"/>
        <v>10</v>
      </c>
      <c r="P1889" s="7">
        <f t="shared" si="411"/>
        <v>30</v>
      </c>
      <c r="Q1889" s="4">
        <v>100</v>
      </c>
      <c r="R1889" s="9"/>
      <c r="S1889" s="4"/>
      <c r="T1889" s="10"/>
      <c r="U1889" s="10"/>
      <c r="V1889" s="10"/>
      <c r="W1889" s="10"/>
      <c r="X1889" s="10"/>
    </row>
    <row r="1890" spans="1:24" s="11" customFormat="1" x14ac:dyDescent="0.3">
      <c r="A1890" s="4" t="str">
        <f t="shared" si="412"/>
        <v>Puerto Carreño_202311</v>
      </c>
      <c r="B1890" s="32" t="s">
        <v>2340</v>
      </c>
      <c r="C1890" s="4" t="str">
        <f t="shared" si="407"/>
        <v>PTO/CARREÑO_01_202311</v>
      </c>
      <c r="D1890" s="4" t="s">
        <v>2326</v>
      </c>
      <c r="E1890" s="5">
        <v>-19.899999999999999</v>
      </c>
      <c r="F1890" s="5">
        <v>-3.88</v>
      </c>
      <c r="G1890" s="4"/>
      <c r="H1890" s="4">
        <v>6.1824361100000003</v>
      </c>
      <c r="I1890" s="4">
        <v>-67.491222219999997</v>
      </c>
      <c r="J1890" s="18">
        <v>57</v>
      </c>
      <c r="K1890" s="6">
        <f t="shared" si="414"/>
        <v>45232</v>
      </c>
      <c r="L1890" s="6">
        <f>K1890+28</f>
        <v>45260</v>
      </c>
      <c r="M1890" s="23">
        <f t="shared" si="398"/>
        <v>45246</v>
      </c>
      <c r="N1890" s="4">
        <f t="shared" si="409"/>
        <v>2023</v>
      </c>
      <c r="O1890" s="4">
        <f t="shared" si="410"/>
        <v>11</v>
      </c>
      <c r="P1890" s="7">
        <f t="shared" si="411"/>
        <v>28</v>
      </c>
      <c r="Q1890" s="4">
        <v>100</v>
      </c>
      <c r="R1890" s="9"/>
      <c r="S1890" s="4"/>
      <c r="T1890" s="10"/>
      <c r="U1890" s="10"/>
      <c r="V1890" s="10"/>
      <c r="W1890" s="10"/>
      <c r="X1890" s="10"/>
    </row>
    <row r="1891" spans="1:24" s="11" customFormat="1" x14ac:dyDescent="0.3">
      <c r="A1891" s="4" t="str">
        <f t="shared" si="412"/>
        <v>Puerto Carreño_202312</v>
      </c>
      <c r="B1891" s="32" t="s">
        <v>2341</v>
      </c>
      <c r="C1891" s="4" t="str">
        <f t="shared" si="407"/>
        <v>PTO/CARREÑO_01_202312</v>
      </c>
      <c r="D1891" s="4" t="s">
        <v>2326</v>
      </c>
      <c r="E1891" s="5">
        <v>-11.2</v>
      </c>
      <c r="F1891" s="5">
        <v>-2.39</v>
      </c>
      <c r="G1891" s="4"/>
      <c r="H1891" s="4">
        <v>6.1824361100000003</v>
      </c>
      <c r="I1891" s="4">
        <v>-67.491222219999997</v>
      </c>
      <c r="J1891" s="18">
        <v>57</v>
      </c>
      <c r="K1891" s="6">
        <f>L1890+1</f>
        <v>45261</v>
      </c>
      <c r="L1891" s="6">
        <f t="shared" si="413"/>
        <v>45291</v>
      </c>
      <c r="M1891" s="23">
        <f t="shared" si="398"/>
        <v>45275</v>
      </c>
      <c r="N1891" s="4">
        <f t="shared" si="409"/>
        <v>2023</v>
      </c>
      <c r="O1891" s="4">
        <f t="shared" si="410"/>
        <v>12</v>
      </c>
      <c r="P1891" s="7">
        <f t="shared" si="411"/>
        <v>30</v>
      </c>
      <c r="Q1891" s="4">
        <v>41.7</v>
      </c>
      <c r="R1891" s="9"/>
      <c r="S1891" s="4"/>
      <c r="T1891" s="10"/>
      <c r="U1891" s="10"/>
      <c r="V1891" s="10"/>
      <c r="W1891" s="10"/>
      <c r="X1891" s="10"/>
    </row>
    <row r="1892" spans="1:24" s="11" customFormat="1" x14ac:dyDescent="0.3">
      <c r="A1892" s="4" t="str">
        <f t="shared" si="412"/>
        <v>Puerto Carreño_20242</v>
      </c>
      <c r="B1892" s="32" t="s">
        <v>2342</v>
      </c>
      <c r="C1892" s="4" t="str">
        <f t="shared" si="407"/>
        <v>PTO/CARREÑO_01_20242</v>
      </c>
      <c r="D1892" s="4" t="s">
        <v>2326</v>
      </c>
      <c r="E1892" s="5">
        <v>-13.1</v>
      </c>
      <c r="F1892" s="5">
        <v>-3.32</v>
      </c>
      <c r="G1892" s="4"/>
      <c r="H1892" s="4">
        <v>6.1824361100000003</v>
      </c>
      <c r="I1892" s="4">
        <v>-67.491222219999997</v>
      </c>
      <c r="J1892" s="18">
        <v>57</v>
      </c>
      <c r="K1892" s="6">
        <v>45323</v>
      </c>
      <c r="L1892" s="6">
        <f>K1892+28</f>
        <v>45351</v>
      </c>
      <c r="M1892" s="23">
        <f t="shared" si="398"/>
        <v>45337</v>
      </c>
      <c r="N1892" s="4">
        <f t="shared" si="409"/>
        <v>2024</v>
      </c>
      <c r="O1892" s="4">
        <f t="shared" si="410"/>
        <v>2</v>
      </c>
      <c r="P1892" s="7">
        <f t="shared" si="411"/>
        <v>28</v>
      </c>
      <c r="Q1892" s="4">
        <v>50</v>
      </c>
      <c r="R1892" s="9"/>
      <c r="S1892" s="4"/>
      <c r="T1892" s="10"/>
      <c r="U1892" s="10"/>
      <c r="V1892" s="10"/>
      <c r="W1892" s="10"/>
      <c r="X1892" s="10"/>
    </row>
    <row r="1893" spans="1:24" s="11" customFormat="1" x14ac:dyDescent="0.3">
      <c r="A1893" s="4" t="str">
        <f t="shared" si="412"/>
        <v>Puerto Carreño_20243</v>
      </c>
      <c r="B1893" s="32" t="s">
        <v>2343</v>
      </c>
      <c r="C1893" s="4" t="str">
        <f t="shared" si="407"/>
        <v>PTO/CARREÑO_01_20243</v>
      </c>
      <c r="D1893" s="4" t="s">
        <v>2326</v>
      </c>
      <c r="E1893" s="5">
        <v>16.899999999999999</v>
      </c>
      <c r="F1893" s="5">
        <v>2.73</v>
      </c>
      <c r="G1893" s="4"/>
      <c r="H1893" s="4">
        <v>6.1824361100000003</v>
      </c>
      <c r="I1893" s="4">
        <v>-67.491222219999997</v>
      </c>
      <c r="J1893" s="18">
        <v>57</v>
      </c>
      <c r="K1893" s="6">
        <f t="shared" si="414"/>
        <v>45352</v>
      </c>
      <c r="L1893" s="6">
        <f>K1893+30</f>
        <v>45382</v>
      </c>
      <c r="M1893" s="23">
        <f t="shared" si="398"/>
        <v>45366</v>
      </c>
      <c r="N1893" s="4">
        <f t="shared" si="409"/>
        <v>2024</v>
      </c>
      <c r="O1893" s="4">
        <f t="shared" si="410"/>
        <v>3</v>
      </c>
      <c r="P1893" s="7">
        <f t="shared" si="411"/>
        <v>30</v>
      </c>
      <c r="Q1893" s="4">
        <v>4.8</v>
      </c>
      <c r="R1893" s="9"/>
      <c r="S1893" s="4"/>
      <c r="T1893" s="10"/>
      <c r="U1893" s="10"/>
      <c r="V1893" s="10"/>
      <c r="W1893" s="10"/>
      <c r="X1893" s="10"/>
    </row>
    <row r="1894" spans="1:24" s="11" customFormat="1" x14ac:dyDescent="0.3">
      <c r="A1894" s="4" t="str">
        <f t="shared" si="412"/>
        <v>Puerto Carreño_20244</v>
      </c>
      <c r="B1894" s="32" t="s">
        <v>2344</v>
      </c>
      <c r="C1894" s="4" t="str">
        <f t="shared" si="407"/>
        <v>PTO/CARREÑO_01_20244</v>
      </c>
      <c r="D1894" s="4" t="s">
        <v>2326</v>
      </c>
      <c r="E1894" s="5">
        <v>-29.6</v>
      </c>
      <c r="F1894" s="5">
        <v>-4.96</v>
      </c>
      <c r="G1894" s="4"/>
      <c r="H1894" s="4">
        <v>6.1824361100000003</v>
      </c>
      <c r="I1894" s="4">
        <v>-67.491222219999997</v>
      </c>
      <c r="J1894" s="18">
        <v>57</v>
      </c>
      <c r="K1894" s="6">
        <f t="shared" si="414"/>
        <v>45383</v>
      </c>
      <c r="L1894" s="6">
        <f>K1894+29</f>
        <v>45412</v>
      </c>
      <c r="M1894" s="23">
        <f t="shared" si="398"/>
        <v>45397</v>
      </c>
      <c r="N1894" s="4">
        <f t="shared" si="409"/>
        <v>2024</v>
      </c>
      <c r="O1894" s="4">
        <f t="shared" si="410"/>
        <v>4</v>
      </c>
      <c r="P1894" s="7">
        <f t="shared" si="411"/>
        <v>29</v>
      </c>
      <c r="Q1894" s="4">
        <v>148.5</v>
      </c>
      <c r="R1894" s="9"/>
      <c r="S1894" s="4"/>
      <c r="T1894" s="10"/>
      <c r="U1894" s="10"/>
      <c r="V1894" s="10"/>
      <c r="W1894" s="10"/>
      <c r="X1894" s="10"/>
    </row>
    <row r="1895" spans="1:24" s="11" customFormat="1" x14ac:dyDescent="0.3">
      <c r="A1895" s="4" t="str">
        <f t="shared" si="412"/>
        <v>Puerto Carreño_20245</v>
      </c>
      <c r="B1895" s="32" t="s">
        <v>2345</v>
      </c>
      <c r="C1895" s="4" t="str">
        <f t="shared" si="407"/>
        <v>PTO/CARREÑO_01_20245</v>
      </c>
      <c r="D1895" s="4" t="s">
        <v>2326</v>
      </c>
      <c r="E1895" s="5">
        <v>-50.8</v>
      </c>
      <c r="F1895" s="5">
        <v>-7.89</v>
      </c>
      <c r="G1895" s="4"/>
      <c r="H1895" s="4">
        <v>6.1824361100000003</v>
      </c>
      <c r="I1895" s="4">
        <v>-67.491222219999997</v>
      </c>
      <c r="J1895" s="18">
        <v>57</v>
      </c>
      <c r="K1895" s="6">
        <f t="shared" si="414"/>
        <v>45413</v>
      </c>
      <c r="L1895" s="6">
        <f>K1895+31</f>
        <v>45444</v>
      </c>
      <c r="M1895" s="23">
        <f t="shared" si="398"/>
        <v>45427</v>
      </c>
      <c r="N1895" s="4">
        <f t="shared" si="409"/>
        <v>2024</v>
      </c>
      <c r="O1895" s="4">
        <f t="shared" si="410"/>
        <v>5</v>
      </c>
      <c r="P1895" s="7">
        <f t="shared" si="411"/>
        <v>31</v>
      </c>
      <c r="Q1895" s="4">
        <v>340</v>
      </c>
      <c r="R1895" s="9"/>
      <c r="S1895" s="4"/>
      <c r="T1895" s="10"/>
      <c r="U1895" s="10"/>
      <c r="V1895" s="10"/>
      <c r="W1895" s="10"/>
      <c r="X1895" s="10"/>
    </row>
    <row r="1896" spans="1:24" s="11" customFormat="1" x14ac:dyDescent="0.3">
      <c r="A1896" s="4" t="str">
        <f t="shared" si="412"/>
        <v>Puerto Carreño_20248</v>
      </c>
      <c r="B1896" s="32" t="s">
        <v>2346</v>
      </c>
      <c r="C1896" s="4" t="str">
        <f t="shared" si="407"/>
        <v>PTO/CARREÑO_01_20248</v>
      </c>
      <c r="D1896" s="4" t="s">
        <v>2326</v>
      </c>
      <c r="E1896" s="5">
        <v>-10.7</v>
      </c>
      <c r="F1896" s="5">
        <v>-3.45</v>
      </c>
      <c r="G1896" s="4"/>
      <c r="H1896" s="4">
        <v>6.1824361100000003</v>
      </c>
      <c r="I1896" s="4">
        <v>-67.491222219999997</v>
      </c>
      <c r="J1896" s="18">
        <v>57</v>
      </c>
      <c r="K1896" s="6">
        <v>45505</v>
      </c>
      <c r="L1896" s="6">
        <f>K1896+31</f>
        <v>45536</v>
      </c>
      <c r="M1896" s="23">
        <f t="shared" si="398"/>
        <v>45519</v>
      </c>
      <c r="N1896" s="4">
        <f t="shared" si="409"/>
        <v>2024</v>
      </c>
      <c r="O1896" s="4">
        <f t="shared" si="410"/>
        <v>8</v>
      </c>
      <c r="P1896" s="7">
        <f t="shared" si="411"/>
        <v>31</v>
      </c>
      <c r="Q1896" s="4">
        <v>100</v>
      </c>
      <c r="R1896" s="9"/>
      <c r="S1896" s="4"/>
      <c r="T1896" s="10"/>
      <c r="U1896" s="10"/>
      <c r="V1896" s="10"/>
      <c r="W1896" s="10"/>
      <c r="X1896" s="10"/>
    </row>
    <row r="1897" spans="1:24" s="11" customFormat="1" x14ac:dyDescent="0.3">
      <c r="A1897" s="4" t="str">
        <f t="shared" si="412"/>
        <v>Puerto Carreño_20249</v>
      </c>
      <c r="B1897" s="32" t="s">
        <v>2347</v>
      </c>
      <c r="C1897" s="4" t="str">
        <f t="shared" si="407"/>
        <v>PTO/CARREÑO_01_20249</v>
      </c>
      <c r="D1897" s="4" t="s">
        <v>2326</v>
      </c>
      <c r="E1897" s="5">
        <v>-8.3000000000000007</v>
      </c>
      <c r="F1897" s="5">
        <v>-3.21</v>
      </c>
      <c r="G1897" s="4"/>
      <c r="H1897" s="4">
        <v>6.1824361100000003</v>
      </c>
      <c r="I1897" s="4">
        <v>-67.491222219999997</v>
      </c>
      <c r="J1897" s="18">
        <v>57</v>
      </c>
      <c r="K1897" s="6">
        <f t="shared" si="414"/>
        <v>45537</v>
      </c>
      <c r="L1897" s="6">
        <f>K1897+28</f>
        <v>45565</v>
      </c>
      <c r="M1897" s="23">
        <f t="shared" si="398"/>
        <v>45551</v>
      </c>
      <c r="N1897" s="4">
        <f t="shared" si="409"/>
        <v>2024</v>
      </c>
      <c r="O1897" s="4">
        <f t="shared" si="410"/>
        <v>9</v>
      </c>
      <c r="P1897" s="7">
        <f t="shared" si="411"/>
        <v>28</v>
      </c>
      <c r="Q1897" s="4">
        <v>180</v>
      </c>
      <c r="R1897" s="9"/>
      <c r="S1897" s="4"/>
      <c r="T1897" s="10"/>
      <c r="U1897" s="10"/>
      <c r="V1897" s="10"/>
      <c r="W1897" s="10"/>
      <c r="X1897" s="10"/>
    </row>
    <row r="1898" spans="1:24" s="11" customFormat="1" x14ac:dyDescent="0.3">
      <c r="A1898" s="4" t="str">
        <f t="shared" si="412"/>
        <v>Puerto Carreño_202410</v>
      </c>
      <c r="B1898" s="32" t="s">
        <v>2348</v>
      </c>
      <c r="C1898" s="4" t="str">
        <f t="shared" si="407"/>
        <v>PTO/CARREÑO_01_202410</v>
      </c>
      <c r="D1898" s="4" t="s">
        <v>2326</v>
      </c>
      <c r="E1898" s="5">
        <v>-11.5</v>
      </c>
      <c r="F1898" s="5">
        <v>-3.09</v>
      </c>
      <c r="G1898" s="4"/>
      <c r="H1898" s="4">
        <v>6.1824361100000003</v>
      </c>
      <c r="I1898" s="4">
        <v>-67.491222219999997</v>
      </c>
      <c r="J1898" s="18">
        <v>57</v>
      </c>
      <c r="K1898" s="6">
        <f t="shared" si="414"/>
        <v>45566</v>
      </c>
      <c r="L1898" s="6">
        <f>K1898+30</f>
        <v>45596</v>
      </c>
      <c r="M1898" s="23">
        <f t="shared" si="398"/>
        <v>45580</v>
      </c>
      <c r="N1898" s="4">
        <f t="shared" si="409"/>
        <v>2024</v>
      </c>
      <c r="O1898" s="4">
        <f t="shared" si="410"/>
        <v>10</v>
      </c>
      <c r="P1898" s="7">
        <f t="shared" si="411"/>
        <v>30</v>
      </c>
      <c r="Q1898" s="4">
        <v>80</v>
      </c>
      <c r="R1898" s="9"/>
      <c r="S1898" s="4"/>
      <c r="T1898" s="10"/>
      <c r="U1898" s="10"/>
      <c r="V1898" s="10"/>
      <c r="W1898" s="10"/>
      <c r="X1898" s="10"/>
    </row>
    <row r="1899" spans="1:24" s="11" customFormat="1" x14ac:dyDescent="0.3">
      <c r="A1899" s="4" t="str">
        <f t="shared" si="412"/>
        <v>Puerto Carreño_202411</v>
      </c>
      <c r="B1899" s="32" t="s">
        <v>2349</v>
      </c>
      <c r="C1899" s="4" t="str">
        <f t="shared" si="407"/>
        <v>PTO/CARREÑO_01_202411</v>
      </c>
      <c r="D1899" s="4" t="s">
        <v>2326</v>
      </c>
      <c r="E1899" s="5">
        <v>-11.8</v>
      </c>
      <c r="F1899" s="4">
        <v>-3.07</v>
      </c>
      <c r="G1899" s="4"/>
      <c r="H1899" s="4">
        <v>6.1824361100000003</v>
      </c>
      <c r="I1899" s="4">
        <v>-67.491222219999997</v>
      </c>
      <c r="J1899" s="18">
        <v>57</v>
      </c>
      <c r="K1899" s="6">
        <f t="shared" si="414"/>
        <v>45597</v>
      </c>
      <c r="L1899" s="6">
        <f>K1899+29</f>
        <v>45626</v>
      </c>
      <c r="M1899" s="23">
        <f t="shared" si="398"/>
        <v>45611</v>
      </c>
      <c r="N1899" s="4">
        <f t="shared" si="409"/>
        <v>2024</v>
      </c>
      <c r="O1899" s="4">
        <f t="shared" si="410"/>
        <v>11</v>
      </c>
      <c r="P1899" s="7">
        <f t="shared" si="411"/>
        <v>29</v>
      </c>
      <c r="Q1899" s="4">
        <v>80.2</v>
      </c>
      <c r="R1899" s="9"/>
      <c r="S1899" s="4"/>
      <c r="T1899" s="10"/>
      <c r="U1899" s="10"/>
      <c r="V1899" s="10"/>
      <c r="W1899" s="10"/>
      <c r="X1899" s="10"/>
    </row>
    <row r="1900" spans="1:24" s="11" customFormat="1" x14ac:dyDescent="0.3">
      <c r="A1900" s="4" t="str">
        <f t="shared" si="412"/>
        <v>Puerto Carreño_202412</v>
      </c>
      <c r="B1900" s="32" t="s">
        <v>2350</v>
      </c>
      <c r="C1900" s="4" t="str">
        <f t="shared" si="407"/>
        <v>PTO/CARREÑO_01_202412</v>
      </c>
      <c r="D1900" s="4" t="s">
        <v>2326</v>
      </c>
      <c r="E1900" s="5">
        <v>10.5</v>
      </c>
      <c r="F1900" s="4">
        <v>2.25</v>
      </c>
      <c r="G1900" s="4"/>
      <c r="H1900" s="4">
        <v>6.1824361100000003</v>
      </c>
      <c r="I1900" s="4">
        <v>-67.491222219999997</v>
      </c>
      <c r="J1900" s="18">
        <v>57</v>
      </c>
      <c r="K1900" s="6">
        <f t="shared" si="414"/>
        <v>45627</v>
      </c>
      <c r="L1900" s="6">
        <f>K1900+30</f>
        <v>45657</v>
      </c>
      <c r="M1900" s="23">
        <f t="shared" si="398"/>
        <v>45641</v>
      </c>
      <c r="N1900" s="4">
        <f t="shared" si="409"/>
        <v>2024</v>
      </c>
      <c r="O1900" s="4">
        <f t="shared" si="410"/>
        <v>12</v>
      </c>
      <c r="P1900" s="7">
        <f t="shared" si="411"/>
        <v>30</v>
      </c>
      <c r="Q1900" s="4">
        <v>1</v>
      </c>
      <c r="R1900" s="9" t="s">
        <v>2351</v>
      </c>
      <c r="S1900" s="4"/>
      <c r="T1900" s="10"/>
      <c r="U1900" s="10"/>
      <c r="V1900" s="10"/>
      <c r="W1900" s="10"/>
      <c r="X1900" s="10"/>
    </row>
    <row r="1901" spans="1:24" s="11" customFormat="1" x14ac:dyDescent="0.3">
      <c r="A1901" s="4" t="str">
        <f t="shared" si="412"/>
        <v>Puerto Carreño_20251</v>
      </c>
      <c r="B1901" s="32" t="s">
        <v>2352</v>
      </c>
      <c r="C1901" s="4" t="str">
        <f t="shared" si="407"/>
        <v>PTO/CARREÑO_01_20251</v>
      </c>
      <c r="D1901" s="4" t="s">
        <v>2326</v>
      </c>
      <c r="E1901" s="5">
        <v>-29.1</v>
      </c>
      <c r="F1901" s="4">
        <v>-4.9800000000000004</v>
      </c>
      <c r="G1901" s="4"/>
      <c r="H1901" s="4">
        <v>6.1824361100000003</v>
      </c>
      <c r="I1901" s="4">
        <v>-67.491222219999997</v>
      </c>
      <c r="J1901" s="18">
        <v>57</v>
      </c>
      <c r="K1901" s="6">
        <f t="shared" si="414"/>
        <v>45658</v>
      </c>
      <c r="L1901" s="6">
        <f>K1901+30</f>
        <v>45688</v>
      </c>
      <c r="M1901" s="23">
        <f t="shared" si="398"/>
        <v>45672</v>
      </c>
      <c r="N1901" s="4">
        <f t="shared" si="409"/>
        <v>2025</v>
      </c>
      <c r="O1901" s="4">
        <f t="shared" si="410"/>
        <v>1</v>
      </c>
      <c r="P1901" s="7">
        <f t="shared" si="411"/>
        <v>30</v>
      </c>
      <c r="Q1901" s="4">
        <v>5.2</v>
      </c>
      <c r="R1901" s="9"/>
      <c r="S1901" s="4"/>
      <c r="T1901" s="10"/>
      <c r="U1901" s="10"/>
      <c r="V1901" s="10"/>
      <c r="W1901" s="10"/>
      <c r="X1901" s="10"/>
    </row>
    <row r="1902" spans="1:24" s="11" customFormat="1" x14ac:dyDescent="0.3">
      <c r="A1902" s="4" t="str">
        <f t="shared" si="412"/>
        <v>Puerto Carreño_20253</v>
      </c>
      <c r="B1902" s="32" t="s">
        <v>2353</v>
      </c>
      <c r="C1902" s="4" t="str">
        <f t="shared" si="407"/>
        <v>PTO/CARREÑO_01_20253</v>
      </c>
      <c r="D1902" s="4" t="s">
        <v>2326</v>
      </c>
      <c r="E1902" s="5">
        <v>-22.6</v>
      </c>
      <c r="F1902" s="4">
        <v>-4.1399999999999997</v>
      </c>
      <c r="G1902" s="4"/>
      <c r="H1902" s="4">
        <v>6.1824361100000003</v>
      </c>
      <c r="I1902" s="4">
        <v>-67.491222219999997</v>
      </c>
      <c r="J1902" s="18">
        <v>57</v>
      </c>
      <c r="K1902" s="6">
        <v>45718</v>
      </c>
      <c r="L1902" s="6">
        <f>K1902+29</f>
        <v>45747</v>
      </c>
      <c r="M1902" s="23">
        <f t="shared" si="398"/>
        <v>45732</v>
      </c>
      <c r="N1902" s="4">
        <f t="shared" si="409"/>
        <v>2025</v>
      </c>
      <c r="O1902" s="4">
        <f t="shared" si="410"/>
        <v>3</v>
      </c>
      <c r="P1902" s="7">
        <f t="shared" si="411"/>
        <v>29</v>
      </c>
      <c r="Q1902" s="4">
        <v>50</v>
      </c>
      <c r="R1902" s="9"/>
      <c r="S1902" s="4"/>
      <c r="T1902" s="10"/>
      <c r="U1902" s="10"/>
      <c r="V1902" s="10"/>
      <c r="W1902" s="10"/>
      <c r="X1902" s="10"/>
    </row>
    <row r="1903" spans="1:24" s="11" customFormat="1" x14ac:dyDescent="0.3">
      <c r="A1903" s="4" t="str">
        <f t="shared" si="412"/>
        <v>Puerto Carreño_20254</v>
      </c>
      <c r="B1903" s="32" t="s">
        <v>2354</v>
      </c>
      <c r="C1903" s="4" t="str">
        <f t="shared" si="407"/>
        <v>PTO/CARREÑO_01_20254</v>
      </c>
      <c r="D1903" s="4" t="s">
        <v>2326</v>
      </c>
      <c r="E1903" s="5">
        <v>-33.700000000000003</v>
      </c>
      <c r="F1903" s="4">
        <v>-5.47</v>
      </c>
      <c r="G1903" s="4"/>
      <c r="H1903" s="4">
        <v>6.1824361100000003</v>
      </c>
      <c r="I1903" s="4">
        <v>-67.491222219999997</v>
      </c>
      <c r="J1903" s="18">
        <v>57</v>
      </c>
      <c r="K1903" s="6">
        <f t="shared" si="414"/>
        <v>45748</v>
      </c>
      <c r="L1903" s="6">
        <f>K1903+29</f>
        <v>45777</v>
      </c>
      <c r="M1903" s="23">
        <f t="shared" si="398"/>
        <v>45762</v>
      </c>
      <c r="N1903" s="4">
        <f t="shared" si="409"/>
        <v>2025</v>
      </c>
      <c r="O1903" s="4">
        <f t="shared" si="410"/>
        <v>4</v>
      </c>
      <c r="P1903" s="7">
        <f t="shared" si="411"/>
        <v>29</v>
      </c>
      <c r="Q1903" s="4">
        <v>164.4</v>
      </c>
      <c r="R1903" s="9"/>
      <c r="S1903" s="4"/>
      <c r="T1903" s="10"/>
      <c r="U1903" s="10"/>
      <c r="V1903" s="10"/>
      <c r="W1903" s="10"/>
      <c r="X1903" s="10"/>
    </row>
    <row r="1904" spans="1:24" s="11" customFormat="1" x14ac:dyDescent="0.3">
      <c r="A1904" s="4" t="str">
        <f t="shared" si="412"/>
        <v>Puerto Carreño_20255</v>
      </c>
      <c r="B1904" s="32" t="s">
        <v>2355</v>
      </c>
      <c r="C1904" s="4" t="str">
        <f t="shared" si="407"/>
        <v>PTO/CARREÑO_01_20255</v>
      </c>
      <c r="D1904" s="4" t="s">
        <v>2326</v>
      </c>
      <c r="E1904" s="5">
        <v>-67.099999999999994</v>
      </c>
      <c r="F1904" s="4">
        <v>-9.74</v>
      </c>
      <c r="G1904" s="4"/>
      <c r="H1904" s="4">
        <v>6.1824361100000003</v>
      </c>
      <c r="I1904" s="4">
        <v>-67.491222219999997</v>
      </c>
      <c r="J1904" s="18">
        <v>57</v>
      </c>
      <c r="K1904" s="6">
        <f t="shared" si="414"/>
        <v>45778</v>
      </c>
      <c r="L1904" s="6">
        <f>K1904+30</f>
        <v>45808</v>
      </c>
      <c r="M1904" s="23">
        <f t="shared" si="398"/>
        <v>45792</v>
      </c>
      <c r="N1904" s="4">
        <f t="shared" si="409"/>
        <v>2025</v>
      </c>
      <c r="O1904" s="4">
        <f t="shared" si="410"/>
        <v>5</v>
      </c>
      <c r="P1904" s="7">
        <f t="shared" si="411"/>
        <v>30</v>
      </c>
      <c r="Q1904" s="4">
        <v>430</v>
      </c>
      <c r="R1904" s="9"/>
      <c r="S1904" s="4"/>
      <c r="T1904" s="10"/>
      <c r="U1904" s="10"/>
      <c r="V1904" s="10"/>
      <c r="W1904" s="10"/>
      <c r="X1904" s="10"/>
    </row>
    <row r="1905" spans="1:24" s="11" customFormat="1" x14ac:dyDescent="0.3">
      <c r="A1905" s="4" t="str">
        <f t="shared" si="412"/>
        <v>Puerto Carreño_20256</v>
      </c>
      <c r="B1905" s="32" t="s">
        <v>2356</v>
      </c>
      <c r="C1905" s="4" t="str">
        <f t="shared" si="407"/>
        <v>PTO/CARREÑO_01_20256</v>
      </c>
      <c r="D1905" s="4" t="s">
        <v>2326</v>
      </c>
      <c r="E1905" s="5">
        <v>-48.7</v>
      </c>
      <c r="F1905" s="4">
        <v>-7.58</v>
      </c>
      <c r="G1905" s="4"/>
      <c r="H1905" s="4">
        <v>6.1824361100000003</v>
      </c>
      <c r="I1905" s="4">
        <v>-67.491222219999997</v>
      </c>
      <c r="J1905" s="18">
        <v>57</v>
      </c>
      <c r="K1905" s="6">
        <f t="shared" si="414"/>
        <v>45809</v>
      </c>
      <c r="L1905" s="6">
        <f>K1905+29</f>
        <v>45838</v>
      </c>
      <c r="M1905" s="23">
        <f t="shared" si="398"/>
        <v>45823</v>
      </c>
      <c r="N1905" s="4">
        <f t="shared" si="409"/>
        <v>2025</v>
      </c>
      <c r="O1905" s="4">
        <f t="shared" si="410"/>
        <v>6</v>
      </c>
      <c r="P1905" s="7">
        <f t="shared" si="411"/>
        <v>29</v>
      </c>
      <c r="Q1905" s="4">
        <v>460</v>
      </c>
      <c r="R1905" s="9"/>
      <c r="S1905" s="4"/>
      <c r="T1905" s="10"/>
      <c r="U1905" s="10"/>
      <c r="V1905" s="10"/>
      <c r="W1905" s="10"/>
      <c r="X1905" s="10"/>
    </row>
    <row r="1906" spans="1:24" s="11" customFormat="1" x14ac:dyDescent="0.3">
      <c r="A1906" s="4" t="str">
        <f t="shared" si="412"/>
        <v>Puerto Carreño_20257</v>
      </c>
      <c r="B1906" s="32" t="s">
        <v>2357</v>
      </c>
      <c r="C1906" s="4" t="str">
        <f t="shared" si="407"/>
        <v>PTO/CARREÑO_01_20257</v>
      </c>
      <c r="D1906" s="4" t="s">
        <v>2326</v>
      </c>
      <c r="E1906" s="5">
        <v>-41.8</v>
      </c>
      <c r="F1906" s="4">
        <v>-7.14</v>
      </c>
      <c r="G1906" s="4"/>
      <c r="H1906" s="4">
        <v>6.1824361100000003</v>
      </c>
      <c r="I1906" s="4">
        <v>-67.491222219999997</v>
      </c>
      <c r="J1906" s="18">
        <v>57</v>
      </c>
      <c r="K1906" s="6">
        <f t="shared" si="414"/>
        <v>45839</v>
      </c>
      <c r="L1906" s="6">
        <f>K1906+30</f>
        <v>45869</v>
      </c>
      <c r="M1906" s="23">
        <f t="shared" si="398"/>
        <v>45853</v>
      </c>
      <c r="N1906" s="4">
        <f t="shared" si="409"/>
        <v>2025</v>
      </c>
      <c r="O1906" s="4">
        <f t="shared" si="410"/>
        <v>7</v>
      </c>
      <c r="P1906" s="7">
        <f t="shared" si="411"/>
        <v>30</v>
      </c>
      <c r="Q1906" s="4">
        <v>275</v>
      </c>
      <c r="R1906" s="9"/>
      <c r="S1906" s="4"/>
      <c r="T1906" s="10"/>
      <c r="U1906" s="10"/>
      <c r="V1906" s="10"/>
      <c r="W1906" s="10"/>
      <c r="X1906" s="10"/>
    </row>
    <row r="1907" spans="1:24" s="11" customFormat="1" x14ac:dyDescent="0.3">
      <c r="A1907" s="4"/>
      <c r="B1907" s="4"/>
      <c r="C1907" s="4"/>
      <c r="D1907" s="4"/>
      <c r="E1907" s="5"/>
      <c r="F1907" s="5"/>
      <c r="G1907" s="4"/>
      <c r="H1907" s="4"/>
      <c r="I1907" s="4"/>
      <c r="J1907" s="4"/>
      <c r="K1907" s="4"/>
      <c r="L1907" s="4"/>
      <c r="M1907" s="4"/>
      <c r="N1907" s="4"/>
      <c r="O1907" s="4"/>
      <c r="P1907" s="4"/>
      <c r="Q1907" s="4"/>
      <c r="R1907" s="9"/>
      <c r="S1907" s="4"/>
      <c r="T1907" s="10"/>
      <c r="U1907" s="10"/>
      <c r="V1907" s="10"/>
      <c r="W1907" s="10"/>
      <c r="X1907" s="10"/>
    </row>
    <row r="1908" spans="1:24" s="11" customFormat="1" x14ac:dyDescent="0.3">
      <c r="A1908" s="4" t="str">
        <f t="shared" ref="A1908:A1916" si="415">D1908&amp;"_"&amp;YEAR(M1908)&amp;""&amp;MONTH(M1908)</f>
        <v>Barranquilla _20233</v>
      </c>
      <c r="B1908" s="5" t="s">
        <v>2358</v>
      </c>
      <c r="C1908" s="4" t="str">
        <f>"B/QUILLA_01_"&amp;YEAR(M1908)&amp;""&amp;MONTH(M1908)</f>
        <v>B/QUILLA_01_20233</v>
      </c>
      <c r="D1908" s="4" t="s">
        <v>2359</v>
      </c>
      <c r="E1908" s="22">
        <v>0.9</v>
      </c>
      <c r="F1908" s="22">
        <v>2.52</v>
      </c>
      <c r="G1908" s="4"/>
      <c r="H1908" s="4">
        <v>10.997610999999999</v>
      </c>
      <c r="I1908" s="4">
        <v>-74.796722220000007</v>
      </c>
      <c r="J1908" s="18">
        <v>12</v>
      </c>
      <c r="K1908" s="6">
        <v>44986</v>
      </c>
      <c r="L1908" s="20">
        <f>K1908+32</f>
        <v>45018</v>
      </c>
      <c r="M1908" s="6">
        <f t="shared" ref="M1908:M1916" si="416">K1908+14</f>
        <v>45000</v>
      </c>
      <c r="N1908" s="4">
        <f>YEAR(M1908)</f>
        <v>2023</v>
      </c>
      <c r="O1908" s="4">
        <f>(MONTH(M1908))</f>
        <v>3</v>
      </c>
      <c r="P1908" s="7">
        <f>L1908-K1908</f>
        <v>32</v>
      </c>
      <c r="Q1908" s="25" t="s">
        <v>37</v>
      </c>
      <c r="R1908" s="9"/>
      <c r="S1908" s="4"/>
      <c r="T1908" s="10"/>
      <c r="U1908" s="10"/>
      <c r="V1908" s="10"/>
      <c r="W1908" s="10"/>
      <c r="X1908" s="10"/>
    </row>
    <row r="1909" spans="1:24" s="11" customFormat="1" x14ac:dyDescent="0.3">
      <c r="A1909" s="4" t="str">
        <f t="shared" si="415"/>
        <v>Barranquilla _20234</v>
      </c>
      <c r="B1909" s="5" t="s">
        <v>2360</v>
      </c>
      <c r="C1909" s="4" t="str">
        <f t="shared" ref="C1909:C1916" si="417">"B/QUILLA_01_"&amp;YEAR(M1909)&amp;""&amp;MONTH(M1909)</f>
        <v>B/QUILLA_01_20234</v>
      </c>
      <c r="D1909" s="4" t="s">
        <v>2359</v>
      </c>
      <c r="E1909" s="22">
        <v>21</v>
      </c>
      <c r="F1909" s="22">
        <v>4.7300000000000004</v>
      </c>
      <c r="G1909" s="4"/>
      <c r="H1909" s="4">
        <v>10.997610999999999</v>
      </c>
      <c r="I1909" s="4">
        <v>-74.796722220000007</v>
      </c>
      <c r="J1909" s="18">
        <v>12</v>
      </c>
      <c r="K1909" s="6">
        <f>L1908+1</f>
        <v>45019</v>
      </c>
      <c r="L1909" s="20">
        <f>K1909+28</f>
        <v>45047</v>
      </c>
      <c r="M1909" s="6">
        <f t="shared" si="416"/>
        <v>45033</v>
      </c>
      <c r="N1909" s="4">
        <f t="shared" ref="N1909:N1916" si="418">YEAR(M1909)</f>
        <v>2023</v>
      </c>
      <c r="O1909" s="4">
        <f t="shared" ref="O1909:O1916" si="419">(MONTH(M1909))</f>
        <v>4</v>
      </c>
      <c r="P1909" s="7">
        <f t="shared" ref="P1909:P1916" si="420">L1909-K1909</f>
        <v>28</v>
      </c>
      <c r="Q1909" s="25" t="s">
        <v>37</v>
      </c>
      <c r="R1909" s="9"/>
      <c r="S1909" s="4"/>
      <c r="T1909" s="10"/>
      <c r="U1909" s="10"/>
      <c r="V1909" s="10"/>
      <c r="W1909" s="10"/>
      <c r="X1909" s="10"/>
    </row>
    <row r="1910" spans="1:24" s="11" customFormat="1" x14ac:dyDescent="0.3">
      <c r="A1910" s="4" t="str">
        <f t="shared" si="415"/>
        <v>Barranquilla _20236</v>
      </c>
      <c r="B1910" s="5" t="s">
        <v>2361</v>
      </c>
      <c r="C1910" s="4" t="str">
        <f t="shared" si="417"/>
        <v>B/QUILLA_01_20236</v>
      </c>
      <c r="D1910" s="4" t="s">
        <v>2359</v>
      </c>
      <c r="E1910" s="22">
        <v>-37.799999999999997</v>
      </c>
      <c r="F1910" s="22">
        <v>-5.41</v>
      </c>
      <c r="G1910" s="4"/>
      <c r="H1910" s="4">
        <v>10.997610999999999</v>
      </c>
      <c r="I1910" s="4">
        <v>-74.796722220000007</v>
      </c>
      <c r="J1910" s="18">
        <v>12</v>
      </c>
      <c r="K1910" s="6">
        <f>L1909+32</f>
        <v>45079</v>
      </c>
      <c r="L1910" s="20">
        <f>K1910+30</f>
        <v>45109</v>
      </c>
      <c r="M1910" s="6">
        <f t="shared" si="416"/>
        <v>45093</v>
      </c>
      <c r="N1910" s="4">
        <f t="shared" si="418"/>
        <v>2023</v>
      </c>
      <c r="O1910" s="4">
        <f t="shared" si="419"/>
        <v>6</v>
      </c>
      <c r="P1910" s="7">
        <f t="shared" si="420"/>
        <v>30</v>
      </c>
      <c r="Q1910" s="25" t="s">
        <v>37</v>
      </c>
      <c r="R1910" s="9" t="s">
        <v>2362</v>
      </c>
      <c r="S1910" s="4"/>
      <c r="T1910" s="10"/>
      <c r="U1910" s="10"/>
      <c r="V1910" s="10"/>
      <c r="W1910" s="10"/>
      <c r="X1910" s="10"/>
    </row>
    <row r="1911" spans="1:24" s="11" customFormat="1" x14ac:dyDescent="0.3">
      <c r="A1911" s="4" t="str">
        <f t="shared" si="415"/>
        <v>Barranquilla _20237</v>
      </c>
      <c r="B1911" s="5" t="s">
        <v>2363</v>
      </c>
      <c r="C1911" s="4" t="str">
        <f t="shared" si="417"/>
        <v>B/QUILLA_01_20237</v>
      </c>
      <c r="D1911" s="4" t="s">
        <v>2359</v>
      </c>
      <c r="E1911" s="22">
        <v>10.9</v>
      </c>
      <c r="F1911" s="22">
        <v>1.71</v>
      </c>
      <c r="G1911" s="4"/>
      <c r="H1911" s="4">
        <v>10.997610999999999</v>
      </c>
      <c r="I1911" s="4">
        <v>-74.796722220000007</v>
      </c>
      <c r="J1911" s="18">
        <v>12</v>
      </c>
      <c r="K1911" s="6">
        <f>L1910+1</f>
        <v>45110</v>
      </c>
      <c r="L1911" s="20">
        <f>K1911+31</f>
        <v>45141</v>
      </c>
      <c r="M1911" s="6">
        <f t="shared" si="416"/>
        <v>45124</v>
      </c>
      <c r="N1911" s="4">
        <f t="shared" si="418"/>
        <v>2023</v>
      </c>
      <c r="O1911" s="4">
        <f t="shared" si="419"/>
        <v>7</v>
      </c>
      <c r="P1911" s="7">
        <f t="shared" si="420"/>
        <v>31</v>
      </c>
      <c r="Q1911" s="4">
        <v>22</v>
      </c>
      <c r="R1911" s="9" t="s">
        <v>2364</v>
      </c>
      <c r="S1911" s="4"/>
      <c r="T1911" s="10"/>
      <c r="U1911" s="10"/>
      <c r="V1911" s="10"/>
      <c r="W1911" s="10"/>
      <c r="X1911" s="10"/>
    </row>
    <row r="1912" spans="1:24" s="11" customFormat="1" x14ac:dyDescent="0.3">
      <c r="A1912" s="4" t="str">
        <f t="shared" si="415"/>
        <v>Barranquilla _20238</v>
      </c>
      <c r="B1912" s="5" t="s">
        <v>2365</v>
      </c>
      <c r="C1912" s="4" t="str">
        <f t="shared" si="417"/>
        <v>B/QUILLA_01_20238</v>
      </c>
      <c r="D1912" s="4" t="s">
        <v>2359</v>
      </c>
      <c r="E1912" s="22">
        <v>-25.9</v>
      </c>
      <c r="F1912" s="22">
        <v>-4.2300000000000004</v>
      </c>
      <c r="G1912" s="4"/>
      <c r="H1912" s="4">
        <v>10.997610999999999</v>
      </c>
      <c r="I1912" s="4">
        <v>-74.796722220000007</v>
      </c>
      <c r="J1912" s="18">
        <v>12</v>
      </c>
      <c r="K1912" s="6">
        <f>L1911+1</f>
        <v>45142</v>
      </c>
      <c r="L1912" s="20">
        <f>K1912+30</f>
        <v>45172</v>
      </c>
      <c r="M1912" s="6">
        <f t="shared" si="416"/>
        <v>45156</v>
      </c>
      <c r="N1912" s="4">
        <f t="shared" si="418"/>
        <v>2023</v>
      </c>
      <c r="O1912" s="4">
        <f t="shared" si="419"/>
        <v>8</v>
      </c>
      <c r="P1912" s="7">
        <f t="shared" si="420"/>
        <v>30</v>
      </c>
      <c r="Q1912" s="4"/>
      <c r="R1912" s="9"/>
      <c r="S1912" s="4"/>
      <c r="T1912" s="10"/>
      <c r="U1912" s="10"/>
      <c r="V1912" s="10"/>
      <c r="W1912" s="10"/>
      <c r="X1912" s="10"/>
    </row>
    <row r="1913" spans="1:24" s="11" customFormat="1" x14ac:dyDescent="0.3">
      <c r="A1913" s="4" t="str">
        <f t="shared" si="415"/>
        <v>Barranquilla _20239</v>
      </c>
      <c r="B1913" s="5" t="s">
        <v>2366</v>
      </c>
      <c r="C1913" s="4" t="str">
        <f t="shared" si="417"/>
        <v>B/QUILLA_01_20239</v>
      </c>
      <c r="D1913" s="4" t="s">
        <v>2359</v>
      </c>
      <c r="E1913" s="22">
        <v>-0.7</v>
      </c>
      <c r="F1913" s="22">
        <v>-0.62</v>
      </c>
      <c r="G1913" s="4"/>
      <c r="H1913" s="4">
        <v>10.997610999999999</v>
      </c>
      <c r="I1913" s="4">
        <v>-74.796722220000007</v>
      </c>
      <c r="J1913" s="18">
        <v>12</v>
      </c>
      <c r="K1913" s="6">
        <f>L1912+1</f>
        <v>45173</v>
      </c>
      <c r="L1913" s="20">
        <f>K1913+28</f>
        <v>45201</v>
      </c>
      <c r="M1913" s="6">
        <f t="shared" si="416"/>
        <v>45187</v>
      </c>
      <c r="N1913" s="4">
        <f t="shared" si="418"/>
        <v>2023</v>
      </c>
      <c r="O1913" s="4">
        <f t="shared" si="419"/>
        <v>9</v>
      </c>
      <c r="P1913" s="7">
        <f t="shared" si="420"/>
        <v>28</v>
      </c>
      <c r="Q1913" s="4"/>
      <c r="R1913" s="9"/>
      <c r="S1913" s="4"/>
      <c r="T1913" s="10"/>
      <c r="U1913" s="10"/>
      <c r="V1913" s="10"/>
      <c r="W1913" s="10"/>
      <c r="X1913" s="10"/>
    </row>
    <row r="1914" spans="1:24" s="11" customFormat="1" x14ac:dyDescent="0.3">
      <c r="A1914" s="4" t="str">
        <f t="shared" si="415"/>
        <v>Barranquilla _202310</v>
      </c>
      <c r="B1914" s="5" t="s">
        <v>2367</v>
      </c>
      <c r="C1914" s="4" t="str">
        <f t="shared" si="417"/>
        <v>B/QUILLA_01_202310</v>
      </c>
      <c r="D1914" s="4" t="s">
        <v>2359</v>
      </c>
      <c r="E1914" s="22">
        <v>-48.4</v>
      </c>
      <c r="F1914" s="22">
        <v>-7.45</v>
      </c>
      <c r="G1914" s="4"/>
      <c r="H1914" s="4">
        <v>10.997610999999999</v>
      </c>
      <c r="I1914" s="4">
        <v>-74.796722220000007</v>
      </c>
      <c r="J1914" s="18">
        <v>12</v>
      </c>
      <c r="K1914" s="6">
        <f>L1913+1</f>
        <v>45202</v>
      </c>
      <c r="L1914" s="20">
        <f>K1914+29</f>
        <v>45231</v>
      </c>
      <c r="M1914" s="6">
        <f t="shared" si="416"/>
        <v>45216</v>
      </c>
      <c r="N1914" s="4">
        <f t="shared" si="418"/>
        <v>2023</v>
      </c>
      <c r="O1914" s="4">
        <f t="shared" si="419"/>
        <v>10</v>
      </c>
      <c r="P1914" s="7">
        <f t="shared" si="420"/>
        <v>29</v>
      </c>
      <c r="Q1914" s="4"/>
      <c r="R1914" s="9"/>
      <c r="S1914" s="4"/>
      <c r="T1914" s="10"/>
      <c r="U1914" s="10"/>
      <c r="V1914" s="10"/>
      <c r="W1914" s="10"/>
      <c r="X1914" s="10"/>
    </row>
    <row r="1915" spans="1:24" s="11" customFormat="1" x14ac:dyDescent="0.3">
      <c r="A1915" s="4" t="str">
        <f t="shared" si="415"/>
        <v>Barranquilla _202311</v>
      </c>
      <c r="B1915" s="5" t="s">
        <v>2368</v>
      </c>
      <c r="C1915" s="4" t="str">
        <f t="shared" si="417"/>
        <v>B/QUILLA_01_202311</v>
      </c>
      <c r="D1915" s="4" t="s">
        <v>2359</v>
      </c>
      <c r="E1915" s="22">
        <v>-45.2</v>
      </c>
      <c r="F1915" s="22">
        <v>-7.01</v>
      </c>
      <c r="G1915" s="4"/>
      <c r="H1915" s="4">
        <v>10.997610999999999</v>
      </c>
      <c r="I1915" s="4">
        <v>-74.796722220000007</v>
      </c>
      <c r="J1915" s="18">
        <v>12</v>
      </c>
      <c r="K1915" s="6">
        <f>L1914+1</f>
        <v>45232</v>
      </c>
      <c r="L1915" s="20">
        <f>K1915+29</f>
        <v>45261</v>
      </c>
      <c r="M1915" s="6">
        <f t="shared" si="416"/>
        <v>45246</v>
      </c>
      <c r="N1915" s="4">
        <f t="shared" si="418"/>
        <v>2023</v>
      </c>
      <c r="O1915" s="4">
        <f t="shared" si="419"/>
        <v>11</v>
      </c>
      <c r="P1915" s="7">
        <f t="shared" si="420"/>
        <v>29</v>
      </c>
      <c r="Q1915" s="4">
        <v>169.2</v>
      </c>
      <c r="R1915" s="9"/>
      <c r="S1915" s="4"/>
      <c r="T1915" s="10"/>
      <c r="U1915" s="10"/>
      <c r="V1915" s="10"/>
      <c r="W1915" s="10"/>
      <c r="X1915" s="10"/>
    </row>
    <row r="1916" spans="1:24" s="11" customFormat="1" x14ac:dyDescent="0.3">
      <c r="A1916" s="4" t="str">
        <f t="shared" si="415"/>
        <v>Barranquilla _20242</v>
      </c>
      <c r="B1916" s="5" t="s">
        <v>2369</v>
      </c>
      <c r="C1916" s="4" t="str">
        <f t="shared" si="417"/>
        <v>B/QUILLA_01_20242</v>
      </c>
      <c r="D1916" s="4" t="s">
        <v>2359</v>
      </c>
      <c r="E1916" s="22">
        <v>9.5</v>
      </c>
      <c r="F1916" s="22">
        <v>-0.15</v>
      </c>
      <c r="G1916" s="4"/>
      <c r="H1916" s="4">
        <v>10.997610999999999</v>
      </c>
      <c r="I1916" s="4">
        <v>-74.796722220000007</v>
      </c>
      <c r="J1916" s="18">
        <v>12</v>
      </c>
      <c r="K1916" s="6">
        <v>45323</v>
      </c>
      <c r="L1916" s="20">
        <f>K1916+29</f>
        <v>45352</v>
      </c>
      <c r="M1916" s="6">
        <f t="shared" si="416"/>
        <v>45337</v>
      </c>
      <c r="N1916" s="4">
        <f t="shared" si="418"/>
        <v>2024</v>
      </c>
      <c r="O1916" s="4">
        <f t="shared" si="419"/>
        <v>2</v>
      </c>
      <c r="P1916" s="7">
        <f t="shared" si="420"/>
        <v>29</v>
      </c>
      <c r="Q1916" s="4">
        <v>90</v>
      </c>
      <c r="R1916" s="9" t="s">
        <v>2370</v>
      </c>
      <c r="S1916" s="4"/>
      <c r="T1916" s="10"/>
      <c r="U1916" s="10"/>
      <c r="V1916" s="10"/>
      <c r="W1916" s="10"/>
      <c r="X1916" s="10"/>
    </row>
    <row r="1917" spans="1:24" s="11" customFormat="1" x14ac:dyDescent="0.3">
      <c r="A1917" s="4"/>
      <c r="B1917" s="4"/>
      <c r="C1917" s="4"/>
      <c r="D1917" s="4"/>
      <c r="E1917" s="5"/>
      <c r="F1917" s="5"/>
      <c r="G1917" s="4"/>
      <c r="H1917" s="4"/>
      <c r="I1917" s="4"/>
      <c r="J1917" s="4"/>
      <c r="K1917" s="6"/>
      <c r="L1917" s="20"/>
      <c r="M1917" s="6"/>
      <c r="N1917" s="4"/>
      <c r="O1917" s="4"/>
      <c r="P1917" s="7"/>
      <c r="Q1917" s="4"/>
      <c r="R1917" s="9"/>
      <c r="S1917" s="4"/>
      <c r="T1917" s="10"/>
      <c r="U1917" s="10"/>
      <c r="V1917" s="10"/>
      <c r="W1917" s="10"/>
      <c r="X1917" s="10"/>
    </row>
    <row r="1918" spans="1:24" s="11" customFormat="1" x14ac:dyDescent="0.3">
      <c r="A1918" s="4" t="str">
        <f t="shared" ref="A1918:A1945" si="421">D1918&amp;"_"&amp;YEAR(M1918)&amp;""&amp;MONTH(M1918)</f>
        <v>Leticia_20232</v>
      </c>
      <c r="B1918" s="44" t="s">
        <v>2371</v>
      </c>
      <c r="C1918" s="4" t="str">
        <f>"LET_01_"&amp;YEAR(M1918)&amp;""&amp;MONTH(M1918)</f>
        <v>LET_01_20232</v>
      </c>
      <c r="D1918" s="4" t="s">
        <v>2372</v>
      </c>
      <c r="E1918" s="22">
        <v>-55.9</v>
      </c>
      <c r="F1918" s="22">
        <v>-8.3800000000000008</v>
      </c>
      <c r="G1918" s="4"/>
      <c r="H1918" s="4">
        <v>-4.1938611000000003</v>
      </c>
      <c r="I1918" s="4">
        <v>-69.940916669999993</v>
      </c>
      <c r="J1918" s="18">
        <v>84</v>
      </c>
      <c r="K1918" s="6">
        <v>44958</v>
      </c>
      <c r="L1918" s="20">
        <f>K1918+27</f>
        <v>44985</v>
      </c>
      <c r="M1918" s="6">
        <f t="shared" ref="M1918:M1946" si="422">K1918+14</f>
        <v>44972</v>
      </c>
      <c r="N1918" s="4">
        <f>YEAR(M1918)</f>
        <v>2023</v>
      </c>
      <c r="O1918" s="4">
        <f>(MONTH(M1918))</f>
        <v>2</v>
      </c>
      <c r="P1918" s="7">
        <f>L1918-K1918</f>
        <v>27</v>
      </c>
      <c r="Q1918" s="4">
        <v>315</v>
      </c>
      <c r="R1918" s="9"/>
      <c r="S1918" s="4"/>
      <c r="T1918" s="10"/>
      <c r="U1918" s="10"/>
      <c r="V1918" s="10"/>
      <c r="W1918" s="10"/>
      <c r="X1918" s="10"/>
    </row>
    <row r="1919" spans="1:24" s="11" customFormat="1" x14ac:dyDescent="0.3">
      <c r="A1919" s="4" t="str">
        <f t="shared" si="421"/>
        <v>Leticia_20233</v>
      </c>
      <c r="B1919" s="44" t="s">
        <v>2373</v>
      </c>
      <c r="C1919" s="4" t="str">
        <f t="shared" ref="C1919:C1925" si="423">"LET_01_"&amp;YEAR(M1919)&amp;""&amp;MONTH(M1919)</f>
        <v>LET_01_20233</v>
      </c>
      <c r="D1919" s="4" t="s">
        <v>2372</v>
      </c>
      <c r="E1919" s="22">
        <v>-56</v>
      </c>
      <c r="F1919" s="22">
        <v>-8.3699999999999992</v>
      </c>
      <c r="G1919" s="4"/>
      <c r="H1919" s="4">
        <v>-4.1938611000000003</v>
      </c>
      <c r="I1919" s="4">
        <v>-69.940916669999993</v>
      </c>
      <c r="J1919" s="18">
        <v>84</v>
      </c>
      <c r="K1919" s="6">
        <f>L1918+1</f>
        <v>44986</v>
      </c>
      <c r="L1919" s="20">
        <f>K1919+30</f>
        <v>45016</v>
      </c>
      <c r="M1919" s="6">
        <f t="shared" si="422"/>
        <v>45000</v>
      </c>
      <c r="N1919" s="4">
        <f t="shared" ref="N1919:N1946" si="424">YEAR(M1919)</f>
        <v>2023</v>
      </c>
      <c r="O1919" s="4">
        <f t="shared" ref="O1919:O1945" si="425">(MONTH(M1919))</f>
        <v>3</v>
      </c>
      <c r="P1919" s="7">
        <f t="shared" ref="P1919:P1945" si="426">L1919-K1919</f>
        <v>30</v>
      </c>
      <c r="Q1919" s="4">
        <v>159</v>
      </c>
      <c r="R1919" s="9"/>
      <c r="S1919" s="4"/>
      <c r="T1919" s="10"/>
      <c r="U1919" s="10"/>
      <c r="V1919" s="10"/>
      <c r="W1919" s="10"/>
      <c r="X1919" s="10"/>
    </row>
    <row r="1920" spans="1:24" s="11" customFormat="1" x14ac:dyDescent="0.3">
      <c r="A1920" s="4" t="str">
        <f t="shared" si="421"/>
        <v>Leticia_20234</v>
      </c>
      <c r="B1920" s="44" t="s">
        <v>2374</v>
      </c>
      <c r="C1920" s="4" t="str">
        <f t="shared" si="423"/>
        <v>LET_01_20234</v>
      </c>
      <c r="D1920" s="4" t="s">
        <v>2372</v>
      </c>
      <c r="E1920" s="22">
        <v>-93.8</v>
      </c>
      <c r="F1920" s="22">
        <v>-13.18</v>
      </c>
      <c r="G1920" s="4"/>
      <c r="H1920" s="4">
        <v>-4.1938611000000003</v>
      </c>
      <c r="I1920" s="4">
        <v>-69.940916669999993</v>
      </c>
      <c r="J1920" s="18">
        <v>84</v>
      </c>
      <c r="K1920" s="6">
        <f t="shared" ref="K1920:K1946" si="427">L1919+1</f>
        <v>45017</v>
      </c>
      <c r="L1920" s="20">
        <f t="shared" ref="L1920:L1930" si="428">K1920+29</f>
        <v>45046</v>
      </c>
      <c r="M1920" s="6">
        <f t="shared" si="422"/>
        <v>45031</v>
      </c>
      <c r="N1920" s="4">
        <f t="shared" si="424"/>
        <v>2023</v>
      </c>
      <c r="O1920" s="4">
        <f t="shared" si="425"/>
        <v>4</v>
      </c>
      <c r="P1920" s="7">
        <f t="shared" si="426"/>
        <v>29</v>
      </c>
      <c r="Q1920" s="4">
        <v>382</v>
      </c>
      <c r="R1920" s="9"/>
      <c r="S1920" s="4"/>
      <c r="T1920" s="10"/>
      <c r="U1920" s="10"/>
      <c r="V1920" s="10"/>
      <c r="W1920" s="10"/>
      <c r="X1920" s="10"/>
    </row>
    <row r="1921" spans="1:24" s="11" customFormat="1" x14ac:dyDescent="0.3">
      <c r="A1921" s="4" t="str">
        <f t="shared" si="421"/>
        <v>Leticia_20235</v>
      </c>
      <c r="B1921" s="44" t="s">
        <v>2375</v>
      </c>
      <c r="C1921" s="4" t="str">
        <f t="shared" si="423"/>
        <v>LET_01_20235</v>
      </c>
      <c r="D1921" s="4" t="s">
        <v>2372</v>
      </c>
      <c r="E1921" s="22">
        <v>-46.7</v>
      </c>
      <c r="F1921" s="22">
        <v>-7.36</v>
      </c>
      <c r="G1921" s="4"/>
      <c r="H1921" s="4">
        <v>-4.1938611000000003</v>
      </c>
      <c r="I1921" s="4">
        <v>-69.940916669999993</v>
      </c>
      <c r="J1921" s="18">
        <v>84</v>
      </c>
      <c r="K1921" s="6">
        <f t="shared" si="427"/>
        <v>45047</v>
      </c>
      <c r="L1921" s="20">
        <f>K1921+30</f>
        <v>45077</v>
      </c>
      <c r="M1921" s="6">
        <f t="shared" si="422"/>
        <v>45061</v>
      </c>
      <c r="N1921" s="4">
        <f t="shared" si="424"/>
        <v>2023</v>
      </c>
      <c r="O1921" s="4">
        <f t="shared" si="425"/>
        <v>5</v>
      </c>
      <c r="P1921" s="7">
        <f t="shared" si="426"/>
        <v>30</v>
      </c>
      <c r="Q1921" s="4">
        <v>376.4</v>
      </c>
      <c r="R1921" s="9"/>
      <c r="S1921" s="4"/>
      <c r="T1921" s="10"/>
      <c r="U1921" s="10"/>
      <c r="V1921" s="10"/>
      <c r="W1921" s="10"/>
      <c r="X1921" s="10"/>
    </row>
    <row r="1922" spans="1:24" s="11" customFormat="1" x14ac:dyDescent="0.3">
      <c r="A1922" s="4" t="str">
        <f t="shared" si="421"/>
        <v>Leticia_20236</v>
      </c>
      <c r="B1922" s="44" t="s">
        <v>2376</v>
      </c>
      <c r="C1922" s="4" t="str">
        <f t="shared" si="423"/>
        <v>LET_01_20236</v>
      </c>
      <c r="D1922" s="4" t="s">
        <v>2372</v>
      </c>
      <c r="E1922" s="22">
        <v>-16.2</v>
      </c>
      <c r="F1922" s="22">
        <v>-3.63</v>
      </c>
      <c r="G1922" s="4"/>
      <c r="H1922" s="4">
        <v>-4.1938611000000003</v>
      </c>
      <c r="I1922" s="4">
        <v>-69.940916669999993</v>
      </c>
      <c r="J1922" s="18">
        <v>84</v>
      </c>
      <c r="K1922" s="6">
        <f t="shared" si="427"/>
        <v>45078</v>
      </c>
      <c r="L1922" s="20">
        <f t="shared" si="428"/>
        <v>45107</v>
      </c>
      <c r="M1922" s="6">
        <f t="shared" si="422"/>
        <v>45092</v>
      </c>
      <c r="N1922" s="4">
        <f t="shared" si="424"/>
        <v>2023</v>
      </c>
      <c r="O1922" s="4">
        <f t="shared" si="425"/>
        <v>6</v>
      </c>
      <c r="P1922" s="7">
        <f t="shared" si="426"/>
        <v>29</v>
      </c>
      <c r="Q1922" s="4">
        <v>133.5</v>
      </c>
      <c r="R1922" s="9" t="s">
        <v>2377</v>
      </c>
      <c r="S1922" s="4"/>
      <c r="T1922" s="10"/>
      <c r="U1922" s="10"/>
      <c r="V1922" s="10"/>
      <c r="W1922" s="10"/>
      <c r="X1922" s="10"/>
    </row>
    <row r="1923" spans="1:24" s="11" customFormat="1" x14ac:dyDescent="0.3">
      <c r="A1923" s="4" t="str">
        <f t="shared" si="421"/>
        <v>Leticia_20237</v>
      </c>
      <c r="B1923" s="44" t="s">
        <v>2378</v>
      </c>
      <c r="C1923" s="4" t="str">
        <f t="shared" si="423"/>
        <v>LET_01_20237</v>
      </c>
      <c r="D1923" s="4" t="s">
        <v>2372</v>
      </c>
      <c r="E1923" s="22">
        <v>1.6</v>
      </c>
      <c r="F1923" s="22">
        <v>-1.1399999999999999</v>
      </c>
      <c r="G1923" s="4"/>
      <c r="H1923" s="4">
        <v>-4.1938611000000003</v>
      </c>
      <c r="I1923" s="4">
        <v>-69.940916669999993</v>
      </c>
      <c r="J1923" s="18">
        <v>84</v>
      </c>
      <c r="K1923" s="6">
        <f t="shared" si="427"/>
        <v>45108</v>
      </c>
      <c r="L1923" s="20">
        <f>K1923+30</f>
        <v>45138</v>
      </c>
      <c r="M1923" s="6">
        <f t="shared" si="422"/>
        <v>45122</v>
      </c>
      <c r="N1923" s="4">
        <f t="shared" si="424"/>
        <v>2023</v>
      </c>
      <c r="O1923" s="4">
        <f t="shared" si="425"/>
        <v>7</v>
      </c>
      <c r="P1923" s="7">
        <f t="shared" si="426"/>
        <v>30</v>
      </c>
      <c r="Q1923" s="4">
        <v>133.30000000000001</v>
      </c>
      <c r="R1923" s="9"/>
      <c r="S1923" s="4"/>
      <c r="T1923" s="10"/>
      <c r="U1923" s="10"/>
      <c r="V1923" s="10"/>
      <c r="W1923" s="10"/>
      <c r="X1923" s="10"/>
    </row>
    <row r="1924" spans="1:24" s="11" customFormat="1" x14ac:dyDescent="0.3">
      <c r="A1924" s="4" t="str">
        <f t="shared" si="421"/>
        <v>Leticia_20238</v>
      </c>
      <c r="B1924" s="44" t="s">
        <v>2379</v>
      </c>
      <c r="C1924" s="4" t="str">
        <f t="shared" si="423"/>
        <v>LET_01_20238</v>
      </c>
      <c r="D1924" s="4" t="s">
        <v>2372</v>
      </c>
      <c r="E1924" s="22">
        <v>-15.2</v>
      </c>
      <c r="F1924" s="22">
        <v>-2.5</v>
      </c>
      <c r="G1924" s="4"/>
      <c r="H1924" s="4">
        <v>-4.1938611000000003</v>
      </c>
      <c r="I1924" s="4">
        <v>-69.940916669999993</v>
      </c>
      <c r="J1924" s="18">
        <v>84</v>
      </c>
      <c r="K1924" s="6">
        <f t="shared" si="427"/>
        <v>45139</v>
      </c>
      <c r="L1924" s="20">
        <f>K1924+30</f>
        <v>45169</v>
      </c>
      <c r="M1924" s="6">
        <f t="shared" si="422"/>
        <v>45153</v>
      </c>
      <c r="N1924" s="4">
        <f t="shared" si="424"/>
        <v>2023</v>
      </c>
      <c r="O1924" s="4">
        <f t="shared" si="425"/>
        <v>8</v>
      </c>
      <c r="P1924" s="7">
        <f t="shared" si="426"/>
        <v>30</v>
      </c>
      <c r="Q1924" s="4">
        <v>55.4</v>
      </c>
      <c r="R1924" s="9"/>
      <c r="S1924" s="4"/>
      <c r="T1924" s="10"/>
      <c r="U1924" s="10"/>
      <c r="V1924" s="10"/>
      <c r="W1924" s="10"/>
      <c r="X1924" s="10"/>
    </row>
    <row r="1925" spans="1:24" s="11" customFormat="1" x14ac:dyDescent="0.3">
      <c r="A1925" s="4" t="str">
        <f t="shared" si="421"/>
        <v>Leticia_20239</v>
      </c>
      <c r="B1925" s="44" t="s">
        <v>2380</v>
      </c>
      <c r="C1925" s="4" t="str">
        <f t="shared" si="423"/>
        <v>LET_01_20239</v>
      </c>
      <c r="D1925" s="4" t="s">
        <v>2372</v>
      </c>
      <c r="E1925" s="22">
        <v>15.4</v>
      </c>
      <c r="F1925" s="22">
        <v>0.59</v>
      </c>
      <c r="G1925" s="4"/>
      <c r="H1925" s="4">
        <v>-4.1938611000000003</v>
      </c>
      <c r="I1925" s="4">
        <v>-69.940916669999993</v>
      </c>
      <c r="J1925" s="18">
        <v>84</v>
      </c>
      <c r="K1925" s="6">
        <f t="shared" si="427"/>
        <v>45170</v>
      </c>
      <c r="L1925" s="20">
        <f t="shared" si="428"/>
        <v>45199</v>
      </c>
      <c r="M1925" s="6">
        <f t="shared" si="422"/>
        <v>45184</v>
      </c>
      <c r="N1925" s="4">
        <f t="shared" si="424"/>
        <v>2023</v>
      </c>
      <c r="O1925" s="4">
        <f t="shared" si="425"/>
        <v>9</v>
      </c>
      <c r="P1925" s="7">
        <f t="shared" si="426"/>
        <v>29</v>
      </c>
      <c r="Q1925" s="4">
        <v>111.8</v>
      </c>
      <c r="R1925" s="9"/>
      <c r="S1925" s="4"/>
      <c r="T1925" s="10"/>
      <c r="U1925" s="10"/>
      <c r="V1925" s="10"/>
      <c r="W1925" s="10"/>
      <c r="X1925" s="10"/>
    </row>
    <row r="1926" spans="1:24" s="11" customFormat="1" x14ac:dyDescent="0.3">
      <c r="A1926" s="4" t="str">
        <f t="shared" si="421"/>
        <v>Leticia_202310</v>
      </c>
      <c r="B1926" s="44" t="s">
        <v>2381</v>
      </c>
      <c r="C1926" s="4" t="str">
        <f>"LET_01_"&amp;YEAR(M1926)&amp;""&amp;MONTH(M1926)</f>
        <v>LET_01_202310</v>
      </c>
      <c r="D1926" s="4" t="s">
        <v>2372</v>
      </c>
      <c r="E1926" s="22">
        <v>2.8</v>
      </c>
      <c r="F1926" s="22">
        <v>-1.46</v>
      </c>
      <c r="G1926" s="4"/>
      <c r="H1926" s="4">
        <v>-4.1938611000000003</v>
      </c>
      <c r="I1926" s="4">
        <v>-69.940916669999993</v>
      </c>
      <c r="J1926" s="18">
        <v>84</v>
      </c>
      <c r="K1926" s="6">
        <f t="shared" si="427"/>
        <v>45200</v>
      </c>
      <c r="L1926" s="20">
        <f>K1926+30</f>
        <v>45230</v>
      </c>
      <c r="M1926" s="6">
        <f t="shared" si="422"/>
        <v>45214</v>
      </c>
      <c r="N1926" s="4">
        <f t="shared" si="424"/>
        <v>2023</v>
      </c>
      <c r="O1926" s="4">
        <f t="shared" si="425"/>
        <v>10</v>
      </c>
      <c r="P1926" s="7">
        <f t="shared" si="426"/>
        <v>30</v>
      </c>
      <c r="Q1926" s="4">
        <v>100.2</v>
      </c>
      <c r="R1926" s="9"/>
      <c r="S1926" s="4"/>
      <c r="T1926" s="10"/>
      <c r="U1926" s="10"/>
      <c r="V1926" s="10"/>
      <c r="W1926" s="10"/>
      <c r="X1926" s="10"/>
    </row>
    <row r="1927" spans="1:24" s="11" customFormat="1" x14ac:dyDescent="0.3">
      <c r="A1927" s="4" t="str">
        <f t="shared" si="421"/>
        <v>Leticia_202311</v>
      </c>
      <c r="B1927" s="44" t="s">
        <v>2382</v>
      </c>
      <c r="C1927" s="4" t="str">
        <f>"LET_01_"&amp;YEAR(M1927)&amp;""&amp;MONTH(M1927)</f>
        <v>LET_01_202311</v>
      </c>
      <c r="D1927" s="4" t="s">
        <v>2372</v>
      </c>
      <c r="E1927" s="22">
        <v>-12.8</v>
      </c>
      <c r="F1927" s="22">
        <v>-2.62</v>
      </c>
      <c r="G1927" s="4"/>
      <c r="H1927" s="4">
        <v>-4.1938611000000003</v>
      </c>
      <c r="I1927" s="4">
        <v>-69.940916669999993</v>
      </c>
      <c r="J1927" s="18">
        <v>84</v>
      </c>
      <c r="K1927" s="6">
        <f t="shared" si="427"/>
        <v>45231</v>
      </c>
      <c r="L1927" s="20">
        <f t="shared" si="428"/>
        <v>45260</v>
      </c>
      <c r="M1927" s="6">
        <f t="shared" si="422"/>
        <v>45245</v>
      </c>
      <c r="N1927" s="4">
        <f t="shared" si="424"/>
        <v>2023</v>
      </c>
      <c r="O1927" s="4">
        <f t="shared" si="425"/>
        <v>11</v>
      </c>
      <c r="P1927" s="7">
        <f t="shared" si="426"/>
        <v>29</v>
      </c>
      <c r="Q1927" s="4">
        <v>164.3</v>
      </c>
      <c r="R1927" s="9"/>
      <c r="S1927" s="4"/>
      <c r="T1927" s="10"/>
      <c r="U1927" s="10"/>
      <c r="V1927" s="10"/>
      <c r="W1927" s="10"/>
      <c r="X1927" s="10"/>
    </row>
    <row r="1928" spans="1:24" s="11" customFormat="1" x14ac:dyDescent="0.3">
      <c r="A1928" s="4" t="str">
        <f t="shared" si="421"/>
        <v>Leticia_202312</v>
      </c>
      <c r="B1928" s="44" t="s">
        <v>2383</v>
      </c>
      <c r="C1928" s="4" t="str">
        <f>"LET_01_"&amp;YEAR(M1928)&amp;""&amp;MONTH(M1928)</f>
        <v>LET_01_202312</v>
      </c>
      <c r="D1928" s="4" t="s">
        <v>2372</v>
      </c>
      <c r="E1928" s="22">
        <v>-32</v>
      </c>
      <c r="F1928" s="22">
        <v>-5.16</v>
      </c>
      <c r="G1928" s="4"/>
      <c r="H1928" s="4">
        <v>-4.1938611000000003</v>
      </c>
      <c r="I1928" s="4">
        <v>-69.940916669999993</v>
      </c>
      <c r="J1928" s="18">
        <v>84</v>
      </c>
      <c r="K1928" s="6">
        <f t="shared" si="427"/>
        <v>45261</v>
      </c>
      <c r="L1928" s="20">
        <f>K1928+31</f>
        <v>45292</v>
      </c>
      <c r="M1928" s="6">
        <f t="shared" si="422"/>
        <v>45275</v>
      </c>
      <c r="N1928" s="4">
        <f t="shared" si="424"/>
        <v>2023</v>
      </c>
      <c r="O1928" s="4">
        <f t="shared" si="425"/>
        <v>12</v>
      </c>
      <c r="P1928" s="7">
        <f t="shared" si="426"/>
        <v>31</v>
      </c>
      <c r="Q1928" s="4">
        <v>338.6</v>
      </c>
      <c r="R1928" s="9"/>
      <c r="S1928" s="4"/>
      <c r="T1928" s="10"/>
      <c r="U1928" s="10"/>
      <c r="V1928" s="10"/>
      <c r="W1928" s="10"/>
      <c r="X1928" s="10"/>
    </row>
    <row r="1929" spans="1:24" s="11" customFormat="1" x14ac:dyDescent="0.3">
      <c r="A1929" s="4" t="str">
        <f t="shared" si="421"/>
        <v>Leticia_20241</v>
      </c>
      <c r="B1929" s="44" t="s">
        <v>2384</v>
      </c>
      <c r="C1929" s="4" t="str">
        <f>"LET_01_"&amp;YEAR(M1929)&amp;""&amp;MONTH(M1929)</f>
        <v>LET_01_20241</v>
      </c>
      <c r="D1929" s="4" t="s">
        <v>2372</v>
      </c>
      <c r="E1929" s="22">
        <v>-21.2</v>
      </c>
      <c r="F1929" s="22">
        <v>-4.2300000000000004</v>
      </c>
      <c r="G1929" s="4"/>
      <c r="H1929" s="4">
        <v>-4.1938611000000003</v>
      </c>
      <c r="I1929" s="4">
        <v>-69.940916669999993</v>
      </c>
      <c r="J1929" s="18">
        <v>84</v>
      </c>
      <c r="K1929" s="6">
        <f t="shared" si="427"/>
        <v>45293</v>
      </c>
      <c r="L1929" s="20">
        <f>K1929+30</f>
        <v>45323</v>
      </c>
      <c r="M1929" s="6">
        <f t="shared" si="422"/>
        <v>45307</v>
      </c>
      <c r="N1929" s="4">
        <f t="shared" si="424"/>
        <v>2024</v>
      </c>
      <c r="O1929" s="4">
        <f t="shared" si="425"/>
        <v>1</v>
      </c>
      <c r="P1929" s="7">
        <f t="shared" si="426"/>
        <v>30</v>
      </c>
      <c r="Q1929" s="4">
        <v>405.2</v>
      </c>
      <c r="R1929" s="9"/>
      <c r="S1929" s="4"/>
      <c r="T1929" s="10"/>
      <c r="U1929" s="10"/>
      <c r="V1929" s="10"/>
      <c r="W1929" s="10"/>
      <c r="X1929" s="10"/>
    </row>
    <row r="1930" spans="1:24" s="11" customFormat="1" x14ac:dyDescent="0.3">
      <c r="A1930" s="4" t="str">
        <f t="shared" si="421"/>
        <v>Leticia_20242</v>
      </c>
      <c r="B1930" s="44" t="s">
        <v>2385</v>
      </c>
      <c r="C1930" s="4" t="str">
        <f>"LET_01_"&amp;YEAR(M1930)&amp;""&amp;MONTH(M1930)</f>
        <v>LET_01_20242</v>
      </c>
      <c r="D1930" s="4" t="s">
        <v>2372</v>
      </c>
      <c r="E1930" s="22">
        <v>-21.3</v>
      </c>
      <c r="F1930" s="22">
        <v>-4.29</v>
      </c>
      <c r="G1930" s="4"/>
      <c r="H1930" s="4">
        <v>-4.1938611000000003</v>
      </c>
      <c r="I1930" s="4">
        <v>-69.940916669999993</v>
      </c>
      <c r="J1930" s="18">
        <v>84</v>
      </c>
      <c r="K1930" s="6">
        <f t="shared" si="427"/>
        <v>45324</v>
      </c>
      <c r="L1930" s="20">
        <f t="shared" si="428"/>
        <v>45353</v>
      </c>
      <c r="M1930" s="6">
        <f t="shared" si="422"/>
        <v>45338</v>
      </c>
      <c r="N1930" s="4">
        <f t="shared" si="424"/>
        <v>2024</v>
      </c>
      <c r="O1930" s="4">
        <f t="shared" si="425"/>
        <v>2</v>
      </c>
      <c r="P1930" s="7">
        <f t="shared" si="426"/>
        <v>29</v>
      </c>
      <c r="Q1930" s="4">
        <v>436.3</v>
      </c>
      <c r="R1930" s="9"/>
      <c r="S1930" s="4"/>
      <c r="T1930" s="10"/>
      <c r="U1930" s="10"/>
      <c r="V1930" s="10"/>
      <c r="W1930" s="10"/>
      <c r="X1930" s="10"/>
    </row>
    <row r="1931" spans="1:24" s="11" customFormat="1" x14ac:dyDescent="0.3">
      <c r="A1931" s="4" t="str">
        <f t="shared" si="421"/>
        <v>Leticia_20243</v>
      </c>
      <c r="B1931" s="44" t="s">
        <v>2386</v>
      </c>
      <c r="C1931" s="4" t="str">
        <f t="shared" ref="C1931:C1945" si="429">"LET_01_"&amp;YEAR(M1931)&amp;""&amp;MONTH(M1931)</f>
        <v>LET_01_20243</v>
      </c>
      <c r="D1931" s="4" t="s">
        <v>2372</v>
      </c>
      <c r="E1931" s="22">
        <v>-48.55</v>
      </c>
      <c r="F1931" s="22">
        <v>-7.5190000000000001</v>
      </c>
      <c r="G1931" s="4"/>
      <c r="H1931" s="4">
        <v>-4.1938611000000003</v>
      </c>
      <c r="I1931" s="4">
        <v>-69.940916669999993</v>
      </c>
      <c r="J1931" s="18">
        <v>84</v>
      </c>
      <c r="K1931" s="6">
        <f t="shared" si="427"/>
        <v>45354</v>
      </c>
      <c r="L1931" s="20">
        <f>K1931+30</f>
        <v>45384</v>
      </c>
      <c r="M1931" s="6">
        <f t="shared" si="422"/>
        <v>45368</v>
      </c>
      <c r="N1931" s="4">
        <f t="shared" si="424"/>
        <v>2024</v>
      </c>
      <c r="O1931" s="4">
        <f t="shared" si="425"/>
        <v>3</v>
      </c>
      <c r="P1931" s="7">
        <f t="shared" si="426"/>
        <v>30</v>
      </c>
      <c r="Q1931" s="4">
        <v>365</v>
      </c>
      <c r="R1931" s="9"/>
      <c r="S1931" s="4"/>
      <c r="T1931" s="10"/>
      <c r="U1931" s="10"/>
      <c r="V1931" s="10"/>
      <c r="W1931" s="10"/>
      <c r="X1931" s="10"/>
    </row>
    <row r="1932" spans="1:24" s="11" customFormat="1" x14ac:dyDescent="0.3">
      <c r="A1932" s="4" t="str">
        <f t="shared" si="421"/>
        <v>Leticia_20244</v>
      </c>
      <c r="B1932" s="44" t="s">
        <v>2387</v>
      </c>
      <c r="C1932" s="4" t="str">
        <f t="shared" si="429"/>
        <v>LET_01_20244</v>
      </c>
      <c r="D1932" s="4" t="s">
        <v>2372</v>
      </c>
      <c r="E1932" s="22">
        <v>-66.67</v>
      </c>
      <c r="F1932" s="22">
        <v>-8.5470000000000006</v>
      </c>
      <c r="G1932" s="4"/>
      <c r="H1932" s="4">
        <v>-4.1938611000000003</v>
      </c>
      <c r="I1932" s="4">
        <v>-69.940916669999993</v>
      </c>
      <c r="J1932" s="18">
        <v>84</v>
      </c>
      <c r="K1932" s="6">
        <f t="shared" si="427"/>
        <v>45385</v>
      </c>
      <c r="L1932" s="20">
        <f>K1932+29</f>
        <v>45414</v>
      </c>
      <c r="M1932" s="6">
        <f t="shared" si="422"/>
        <v>45399</v>
      </c>
      <c r="N1932" s="4">
        <f t="shared" si="424"/>
        <v>2024</v>
      </c>
      <c r="O1932" s="4">
        <f t="shared" si="425"/>
        <v>4</v>
      </c>
      <c r="P1932" s="7">
        <f t="shared" si="426"/>
        <v>29</v>
      </c>
      <c r="Q1932" s="4">
        <v>237</v>
      </c>
      <c r="R1932" s="9"/>
      <c r="S1932" s="4"/>
      <c r="T1932" s="10"/>
      <c r="U1932" s="10"/>
      <c r="V1932" s="10"/>
      <c r="W1932" s="10"/>
      <c r="X1932" s="10"/>
    </row>
    <row r="1933" spans="1:24" s="11" customFormat="1" x14ac:dyDescent="0.3">
      <c r="A1933" s="4" t="str">
        <f t="shared" si="421"/>
        <v>Leticia_20245</v>
      </c>
      <c r="B1933" s="44" t="s">
        <v>2388</v>
      </c>
      <c r="C1933" s="4" t="str">
        <f t="shared" si="429"/>
        <v>LET_01_20245</v>
      </c>
      <c r="D1933" s="4" t="s">
        <v>2372</v>
      </c>
      <c r="E1933" s="22">
        <v>-37.130000000000003</v>
      </c>
      <c r="F1933" s="22">
        <v>-6.1269999999999998</v>
      </c>
      <c r="G1933" s="4"/>
      <c r="H1933" s="4">
        <v>-4.1938611000000003</v>
      </c>
      <c r="I1933" s="4">
        <v>-69.940916669999993</v>
      </c>
      <c r="J1933" s="18">
        <v>84</v>
      </c>
      <c r="K1933" s="6">
        <f t="shared" si="427"/>
        <v>45415</v>
      </c>
      <c r="L1933" s="20">
        <f>K1933+30</f>
        <v>45445</v>
      </c>
      <c r="M1933" s="6">
        <f t="shared" si="422"/>
        <v>45429</v>
      </c>
      <c r="N1933" s="4">
        <f t="shared" si="424"/>
        <v>2024</v>
      </c>
      <c r="O1933" s="4">
        <f t="shared" si="425"/>
        <v>5</v>
      </c>
      <c r="P1933" s="7">
        <f t="shared" si="426"/>
        <v>30</v>
      </c>
      <c r="Q1933" s="4">
        <v>250.6</v>
      </c>
      <c r="R1933" s="9"/>
      <c r="S1933" s="4"/>
      <c r="T1933" s="10"/>
      <c r="U1933" s="10"/>
      <c r="V1933" s="10"/>
      <c r="W1933" s="10"/>
      <c r="X1933" s="10"/>
    </row>
    <row r="1934" spans="1:24" s="11" customFormat="1" x14ac:dyDescent="0.3">
      <c r="A1934" s="4" t="str">
        <f t="shared" si="421"/>
        <v>Leticia_20246</v>
      </c>
      <c r="B1934" s="44" t="s">
        <v>2389</v>
      </c>
      <c r="C1934" s="4" t="str">
        <f t="shared" si="429"/>
        <v>LET_01_20246</v>
      </c>
      <c r="D1934" s="4" t="s">
        <v>2372</v>
      </c>
      <c r="E1934" s="22">
        <v>-3.46</v>
      </c>
      <c r="F1934" s="22">
        <v>-2.1659999999999999</v>
      </c>
      <c r="G1934" s="4"/>
      <c r="H1934" s="4">
        <v>-4.1938611000000003</v>
      </c>
      <c r="I1934" s="4">
        <v>-69.940916669999993</v>
      </c>
      <c r="J1934" s="18">
        <v>84</v>
      </c>
      <c r="K1934" s="6">
        <f t="shared" si="427"/>
        <v>45446</v>
      </c>
      <c r="L1934" s="20">
        <f>K1934+29</f>
        <v>45475</v>
      </c>
      <c r="M1934" s="6">
        <f t="shared" si="422"/>
        <v>45460</v>
      </c>
      <c r="N1934" s="4">
        <f t="shared" si="424"/>
        <v>2024</v>
      </c>
      <c r="O1934" s="4">
        <f t="shared" si="425"/>
        <v>6</v>
      </c>
      <c r="P1934" s="7">
        <f t="shared" si="426"/>
        <v>29</v>
      </c>
      <c r="Q1934" s="4">
        <v>118.8</v>
      </c>
      <c r="R1934" s="9"/>
      <c r="S1934" s="4"/>
      <c r="T1934" s="10"/>
      <c r="U1934" s="10"/>
      <c r="V1934" s="10"/>
      <c r="W1934" s="10"/>
      <c r="X1934" s="10"/>
    </row>
    <row r="1935" spans="1:24" s="11" customFormat="1" x14ac:dyDescent="0.3">
      <c r="A1935" s="4" t="str">
        <f t="shared" si="421"/>
        <v>Leticia_20247</v>
      </c>
      <c r="B1935" s="44" t="s">
        <v>2390</v>
      </c>
      <c r="C1935" s="4" t="str">
        <f t="shared" si="429"/>
        <v>LET_01_20247</v>
      </c>
      <c r="D1935" s="4" t="s">
        <v>2372</v>
      </c>
      <c r="E1935" s="22">
        <v>18.25</v>
      </c>
      <c r="F1935" s="22">
        <v>0.755</v>
      </c>
      <c r="G1935" s="4"/>
      <c r="H1935" s="4">
        <v>-4.1938611000000003</v>
      </c>
      <c r="I1935" s="4">
        <v>-69.940916669999993</v>
      </c>
      <c r="J1935" s="18">
        <v>84</v>
      </c>
      <c r="K1935" s="6">
        <f t="shared" si="427"/>
        <v>45476</v>
      </c>
      <c r="L1935" s="20">
        <f>K1935+30</f>
        <v>45506</v>
      </c>
      <c r="M1935" s="6">
        <f t="shared" si="422"/>
        <v>45490</v>
      </c>
      <c r="N1935" s="4">
        <f t="shared" si="424"/>
        <v>2024</v>
      </c>
      <c r="O1935" s="4">
        <f t="shared" si="425"/>
        <v>7</v>
      </c>
      <c r="P1935" s="7">
        <f t="shared" si="426"/>
        <v>30</v>
      </c>
      <c r="Q1935" s="4">
        <v>15.2</v>
      </c>
      <c r="R1935" s="9"/>
      <c r="S1935" s="4"/>
      <c r="T1935" s="10"/>
      <c r="U1935" s="10"/>
      <c r="V1935" s="10"/>
      <c r="W1935" s="10"/>
      <c r="X1935" s="10"/>
    </row>
    <row r="1936" spans="1:24" s="11" customFormat="1" x14ac:dyDescent="0.3">
      <c r="A1936" s="4" t="str">
        <f t="shared" si="421"/>
        <v>Leticia_20248</v>
      </c>
      <c r="B1936" s="44" t="s">
        <v>2391</v>
      </c>
      <c r="C1936" s="4" t="str">
        <f t="shared" si="429"/>
        <v>LET_01_20248</v>
      </c>
      <c r="D1936" s="4" t="s">
        <v>2372</v>
      </c>
      <c r="E1936" s="22">
        <v>18.12</v>
      </c>
      <c r="F1936" s="22">
        <v>0.45500000000000002</v>
      </c>
      <c r="G1936" s="4"/>
      <c r="H1936" s="4">
        <v>-4.1938611000000003</v>
      </c>
      <c r="I1936" s="4">
        <v>-69.940916669999993</v>
      </c>
      <c r="J1936" s="18">
        <v>84</v>
      </c>
      <c r="K1936" s="6">
        <f t="shared" si="427"/>
        <v>45507</v>
      </c>
      <c r="L1936" s="20">
        <f>K1936+29</f>
        <v>45536</v>
      </c>
      <c r="M1936" s="6">
        <f t="shared" si="422"/>
        <v>45521</v>
      </c>
      <c r="N1936" s="4">
        <f t="shared" si="424"/>
        <v>2024</v>
      </c>
      <c r="O1936" s="4">
        <f t="shared" si="425"/>
        <v>8</v>
      </c>
      <c r="P1936" s="7">
        <f t="shared" si="426"/>
        <v>29</v>
      </c>
      <c r="Q1936" s="4">
        <v>78.2</v>
      </c>
      <c r="R1936" s="9"/>
      <c r="S1936" s="4"/>
      <c r="T1936" s="10"/>
      <c r="U1936" s="10"/>
      <c r="V1936" s="10"/>
      <c r="W1936" s="10"/>
      <c r="X1936" s="10"/>
    </row>
    <row r="1937" spans="1:24" s="11" customFormat="1" x14ac:dyDescent="0.3">
      <c r="A1937" s="4" t="str">
        <f t="shared" si="421"/>
        <v>Leticia_20249</v>
      </c>
      <c r="B1937" s="44" t="s">
        <v>2392</v>
      </c>
      <c r="C1937" s="4" t="str">
        <f t="shared" si="429"/>
        <v>LET_01_20249</v>
      </c>
      <c r="D1937" s="4" t="s">
        <v>2372</v>
      </c>
      <c r="E1937" s="22">
        <v>-1.05</v>
      </c>
      <c r="F1937" s="22">
        <v>-1.9390000000000001</v>
      </c>
      <c r="G1937" s="4"/>
      <c r="H1937" s="4">
        <v>-4.1938611000000003</v>
      </c>
      <c r="I1937" s="4">
        <v>-69.940916669999993</v>
      </c>
      <c r="J1937" s="18">
        <v>84</v>
      </c>
      <c r="K1937" s="6">
        <f t="shared" si="427"/>
        <v>45537</v>
      </c>
      <c r="L1937" s="20">
        <f>K1937+30</f>
        <v>45567</v>
      </c>
      <c r="M1937" s="6">
        <f t="shared" si="422"/>
        <v>45551</v>
      </c>
      <c r="N1937" s="4">
        <f t="shared" si="424"/>
        <v>2024</v>
      </c>
      <c r="O1937" s="4">
        <f t="shared" si="425"/>
        <v>9</v>
      </c>
      <c r="P1937" s="7">
        <f t="shared" si="426"/>
        <v>30</v>
      </c>
      <c r="Q1937" s="4">
        <v>80.099999999999994</v>
      </c>
      <c r="R1937" s="9"/>
      <c r="S1937" s="4"/>
      <c r="T1937" s="10"/>
      <c r="U1937" s="10"/>
      <c r="V1937" s="10"/>
      <c r="W1937" s="10"/>
      <c r="X1937" s="10"/>
    </row>
    <row r="1938" spans="1:24" s="11" customFormat="1" x14ac:dyDescent="0.3">
      <c r="A1938" s="4" t="str">
        <f t="shared" si="421"/>
        <v>Leticia_202410</v>
      </c>
      <c r="B1938" s="44" t="s">
        <v>2393</v>
      </c>
      <c r="C1938" s="4" t="str">
        <f t="shared" si="429"/>
        <v>LET_01_202410</v>
      </c>
      <c r="D1938" s="4" t="s">
        <v>2372</v>
      </c>
      <c r="E1938" s="22">
        <v>-1.02</v>
      </c>
      <c r="F1938" s="22">
        <v>-1.9139999999999999</v>
      </c>
      <c r="G1938" s="4"/>
      <c r="H1938" s="4">
        <v>-4.1938611000000003</v>
      </c>
      <c r="I1938" s="4">
        <v>-69.940916669999993</v>
      </c>
      <c r="J1938" s="18">
        <v>84</v>
      </c>
      <c r="K1938" s="6">
        <f t="shared" si="427"/>
        <v>45568</v>
      </c>
      <c r="L1938" s="20">
        <f>K1938+29</f>
        <v>45597</v>
      </c>
      <c r="M1938" s="6">
        <f t="shared" si="422"/>
        <v>45582</v>
      </c>
      <c r="N1938" s="4">
        <f t="shared" si="424"/>
        <v>2024</v>
      </c>
      <c r="O1938" s="4">
        <f t="shared" si="425"/>
        <v>10</v>
      </c>
      <c r="P1938" s="7">
        <f t="shared" si="426"/>
        <v>29</v>
      </c>
      <c r="Q1938" s="4">
        <v>240.6</v>
      </c>
      <c r="R1938" s="9"/>
      <c r="S1938" s="4"/>
      <c r="T1938" s="10"/>
      <c r="U1938" s="10"/>
      <c r="V1938" s="10"/>
      <c r="W1938" s="10"/>
      <c r="X1938" s="10"/>
    </row>
    <row r="1939" spans="1:24" s="11" customFormat="1" x14ac:dyDescent="0.3">
      <c r="A1939" s="4" t="str">
        <f t="shared" si="421"/>
        <v>Leticia_202411</v>
      </c>
      <c r="B1939" s="44" t="s">
        <v>2394</v>
      </c>
      <c r="C1939" s="4" t="str">
        <f t="shared" si="429"/>
        <v>LET_01_202411</v>
      </c>
      <c r="D1939" s="4" t="s">
        <v>2372</v>
      </c>
      <c r="E1939" s="22">
        <v>-17.059999999999999</v>
      </c>
      <c r="F1939" s="22">
        <v>-2.4409999999999998</v>
      </c>
      <c r="G1939" s="4"/>
      <c r="H1939" s="4">
        <v>-4.1938611000000003</v>
      </c>
      <c r="I1939" s="4">
        <v>-69.940916669999993</v>
      </c>
      <c r="J1939" s="18">
        <v>84</v>
      </c>
      <c r="K1939" s="6">
        <f t="shared" si="427"/>
        <v>45598</v>
      </c>
      <c r="L1939" s="20">
        <f>K1939+28</f>
        <v>45626</v>
      </c>
      <c r="M1939" s="6">
        <f t="shared" si="422"/>
        <v>45612</v>
      </c>
      <c r="N1939" s="4">
        <f t="shared" si="424"/>
        <v>2024</v>
      </c>
      <c r="O1939" s="4">
        <f t="shared" si="425"/>
        <v>11</v>
      </c>
      <c r="P1939" s="7">
        <f t="shared" si="426"/>
        <v>28</v>
      </c>
      <c r="Q1939" s="4">
        <v>190.6</v>
      </c>
      <c r="R1939" s="9"/>
      <c r="S1939" s="4"/>
      <c r="T1939" s="10"/>
      <c r="U1939" s="10"/>
      <c r="V1939" s="10"/>
      <c r="W1939" s="10"/>
      <c r="X1939" s="10"/>
    </row>
    <row r="1940" spans="1:24" s="11" customFormat="1" x14ac:dyDescent="0.3">
      <c r="A1940" s="4" t="str">
        <f t="shared" si="421"/>
        <v>Leticia_202412</v>
      </c>
      <c r="B1940" s="44" t="s">
        <v>2395</v>
      </c>
      <c r="C1940" s="4" t="str">
        <f t="shared" si="429"/>
        <v>LET_01_202412</v>
      </c>
      <c r="D1940" s="4" t="s">
        <v>2372</v>
      </c>
      <c r="E1940" s="22">
        <v>-47.71</v>
      </c>
      <c r="F1940" s="22">
        <v>-7.1870000000000003</v>
      </c>
      <c r="G1940" s="4"/>
      <c r="H1940" s="4">
        <v>-4.1938611000000003</v>
      </c>
      <c r="I1940" s="4">
        <v>-69.940916669999993</v>
      </c>
      <c r="J1940" s="18">
        <v>84</v>
      </c>
      <c r="K1940" s="6">
        <f t="shared" si="427"/>
        <v>45627</v>
      </c>
      <c r="L1940" s="20">
        <f>K1940+31</f>
        <v>45658</v>
      </c>
      <c r="M1940" s="6">
        <f t="shared" si="422"/>
        <v>45641</v>
      </c>
      <c r="N1940" s="4">
        <f t="shared" si="424"/>
        <v>2024</v>
      </c>
      <c r="O1940" s="4">
        <f t="shared" si="425"/>
        <v>12</v>
      </c>
      <c r="P1940" s="7">
        <f t="shared" si="426"/>
        <v>31</v>
      </c>
      <c r="Q1940" s="4">
        <v>268.60000000000002</v>
      </c>
      <c r="R1940" s="9"/>
      <c r="S1940" s="4"/>
      <c r="T1940" s="10"/>
      <c r="U1940" s="10"/>
      <c r="V1940" s="10"/>
      <c r="W1940" s="10"/>
      <c r="X1940" s="10"/>
    </row>
    <row r="1941" spans="1:24" s="11" customFormat="1" x14ac:dyDescent="0.3">
      <c r="A1941" s="4" t="str">
        <f t="shared" si="421"/>
        <v>Leticia_20251</v>
      </c>
      <c r="B1941" s="44" t="s">
        <v>2396</v>
      </c>
      <c r="C1941" s="4" t="str">
        <f t="shared" si="429"/>
        <v>LET_01_20251</v>
      </c>
      <c r="D1941" s="4" t="s">
        <v>2372</v>
      </c>
      <c r="E1941" s="22">
        <v>-23.36</v>
      </c>
      <c r="F1941" s="22">
        <v>-4.2069999999999999</v>
      </c>
      <c r="G1941" s="4"/>
      <c r="H1941" s="4">
        <v>-4.1938611000000003</v>
      </c>
      <c r="I1941" s="4">
        <v>-69.940916669999993</v>
      </c>
      <c r="J1941" s="18">
        <v>84</v>
      </c>
      <c r="K1941" s="6">
        <f t="shared" si="427"/>
        <v>45659</v>
      </c>
      <c r="L1941" s="20">
        <f>K1941+29</f>
        <v>45688</v>
      </c>
      <c r="M1941" s="6">
        <f t="shared" si="422"/>
        <v>45673</v>
      </c>
      <c r="N1941" s="4">
        <f t="shared" si="424"/>
        <v>2025</v>
      </c>
      <c r="O1941" s="4">
        <f t="shared" si="425"/>
        <v>1</v>
      </c>
      <c r="P1941" s="7">
        <f t="shared" si="426"/>
        <v>29</v>
      </c>
      <c r="Q1941" s="4">
        <v>207.6</v>
      </c>
      <c r="R1941" s="9"/>
      <c r="S1941" s="4"/>
      <c r="T1941" s="10"/>
      <c r="U1941" s="10"/>
      <c r="V1941" s="10"/>
      <c r="W1941" s="10"/>
      <c r="X1941" s="10"/>
    </row>
    <row r="1942" spans="1:24" s="11" customFormat="1" x14ac:dyDescent="0.3">
      <c r="A1942" s="4" t="str">
        <f t="shared" si="421"/>
        <v>Leticia_20252</v>
      </c>
      <c r="B1942" s="44" t="s">
        <v>2397</v>
      </c>
      <c r="C1942" s="4" t="str">
        <f t="shared" si="429"/>
        <v>LET_01_20252</v>
      </c>
      <c r="D1942" s="4" t="s">
        <v>2372</v>
      </c>
      <c r="E1942" s="22">
        <v>-55.28</v>
      </c>
      <c r="F1942" s="22">
        <v>-8.3160000000000007</v>
      </c>
      <c r="G1942" s="4"/>
      <c r="H1942" s="4">
        <v>-4.1938611000000003</v>
      </c>
      <c r="I1942" s="4">
        <v>-69.940916669999993</v>
      </c>
      <c r="J1942" s="18">
        <v>84</v>
      </c>
      <c r="K1942" s="6">
        <f t="shared" si="427"/>
        <v>45689</v>
      </c>
      <c r="L1942" s="20">
        <f t="shared" ref="L1942" si="430">K1942+28</f>
        <v>45717</v>
      </c>
      <c r="M1942" s="6">
        <f t="shared" si="422"/>
        <v>45703</v>
      </c>
      <c r="N1942" s="4">
        <f t="shared" si="424"/>
        <v>2025</v>
      </c>
      <c r="O1942" s="4">
        <f t="shared" si="425"/>
        <v>2</v>
      </c>
      <c r="P1942" s="7">
        <f t="shared" si="426"/>
        <v>28</v>
      </c>
      <c r="Q1942" s="4">
        <v>386.3</v>
      </c>
      <c r="R1942" s="9"/>
      <c r="S1942" s="4"/>
      <c r="T1942" s="10"/>
      <c r="U1942" s="10"/>
      <c r="V1942" s="10"/>
      <c r="W1942" s="10"/>
      <c r="X1942" s="10"/>
    </row>
    <row r="1943" spans="1:24" s="11" customFormat="1" x14ac:dyDescent="0.3">
      <c r="A1943" s="4" t="str">
        <f t="shared" si="421"/>
        <v>Leticia_20253</v>
      </c>
      <c r="B1943" s="44" t="s">
        <v>2398</v>
      </c>
      <c r="C1943" s="4" t="str">
        <f t="shared" si="429"/>
        <v>LET_01_20253</v>
      </c>
      <c r="D1943" s="4" t="s">
        <v>2372</v>
      </c>
      <c r="E1943" s="22">
        <v>-94.92</v>
      </c>
      <c r="F1943" s="22">
        <v>-13.13</v>
      </c>
      <c r="G1943" s="4"/>
      <c r="H1943" s="4">
        <v>-4.1938611000000003</v>
      </c>
      <c r="I1943" s="4">
        <v>-69.940916669999993</v>
      </c>
      <c r="J1943" s="18">
        <v>84</v>
      </c>
      <c r="K1943" s="6">
        <f t="shared" si="427"/>
        <v>45718</v>
      </c>
      <c r="L1943" s="20">
        <f>K1943+29</f>
        <v>45747</v>
      </c>
      <c r="M1943" s="6">
        <f t="shared" si="422"/>
        <v>45732</v>
      </c>
      <c r="N1943" s="4">
        <f t="shared" si="424"/>
        <v>2025</v>
      </c>
      <c r="O1943" s="4">
        <f t="shared" si="425"/>
        <v>3</v>
      </c>
      <c r="P1943" s="7">
        <f t="shared" si="426"/>
        <v>29</v>
      </c>
      <c r="Q1943" s="4">
        <v>286.3</v>
      </c>
      <c r="R1943" s="9"/>
      <c r="S1943" s="4"/>
      <c r="T1943" s="10"/>
      <c r="U1943" s="10"/>
      <c r="V1943" s="10"/>
      <c r="W1943" s="10"/>
      <c r="X1943" s="10"/>
    </row>
    <row r="1944" spans="1:24" s="11" customFormat="1" x14ac:dyDescent="0.3">
      <c r="A1944" s="4" t="str">
        <f t="shared" si="421"/>
        <v>Leticia_20254</v>
      </c>
      <c r="B1944" s="44" t="s">
        <v>2399</v>
      </c>
      <c r="C1944" s="4" t="str">
        <f t="shared" si="429"/>
        <v>LET_01_20254</v>
      </c>
      <c r="D1944" s="4" t="s">
        <v>2372</v>
      </c>
      <c r="E1944" s="22">
        <v>-103.5</v>
      </c>
      <c r="F1944" s="22">
        <v>-13.97</v>
      </c>
      <c r="G1944" s="4"/>
      <c r="H1944" s="4">
        <v>-4.1938611000000003</v>
      </c>
      <c r="I1944" s="4">
        <v>-69.940916669999993</v>
      </c>
      <c r="J1944" s="18">
        <v>84</v>
      </c>
      <c r="K1944" s="6">
        <f t="shared" si="427"/>
        <v>45748</v>
      </c>
      <c r="L1944" s="20">
        <f>K1944+29</f>
        <v>45777</v>
      </c>
      <c r="M1944" s="6">
        <f t="shared" si="422"/>
        <v>45762</v>
      </c>
      <c r="N1944" s="4">
        <f t="shared" si="424"/>
        <v>2025</v>
      </c>
      <c r="O1944" s="4">
        <f t="shared" si="425"/>
        <v>4</v>
      </c>
      <c r="P1944" s="7">
        <f t="shared" si="426"/>
        <v>29</v>
      </c>
      <c r="Q1944" s="4">
        <v>279.60000000000002</v>
      </c>
      <c r="R1944" s="9"/>
      <c r="S1944" s="4"/>
      <c r="T1944" s="10"/>
      <c r="U1944" s="10"/>
      <c r="V1944" s="10"/>
      <c r="W1944" s="10"/>
      <c r="X1944" s="10"/>
    </row>
    <row r="1945" spans="1:24" s="11" customFormat="1" x14ac:dyDescent="0.3">
      <c r="A1945" s="4" t="str">
        <f t="shared" si="421"/>
        <v>Leticia_20255</v>
      </c>
      <c r="B1945" s="44" t="s">
        <v>2400</v>
      </c>
      <c r="C1945" s="4" t="str">
        <f t="shared" si="429"/>
        <v>LET_01_20255</v>
      </c>
      <c r="D1945" s="4" t="s">
        <v>2372</v>
      </c>
      <c r="E1945" s="22">
        <v>-35.67</v>
      </c>
      <c r="F1945" s="22">
        <v>-6.04</v>
      </c>
      <c r="G1945" s="4"/>
      <c r="H1945" s="4">
        <v>-4.1938611000000003</v>
      </c>
      <c r="I1945" s="4">
        <v>-69.940916669999993</v>
      </c>
      <c r="J1945" s="18">
        <v>84</v>
      </c>
      <c r="K1945" s="6">
        <f t="shared" si="427"/>
        <v>45778</v>
      </c>
      <c r="L1945" s="20">
        <f>K1945+30</f>
        <v>45808</v>
      </c>
      <c r="M1945" s="6">
        <f t="shared" si="422"/>
        <v>45792</v>
      </c>
      <c r="N1945" s="4">
        <f t="shared" si="424"/>
        <v>2025</v>
      </c>
      <c r="O1945" s="4">
        <f t="shared" si="425"/>
        <v>5</v>
      </c>
      <c r="P1945" s="7">
        <f t="shared" si="426"/>
        <v>30</v>
      </c>
      <c r="Q1945" s="4">
        <v>250.3</v>
      </c>
      <c r="R1945" s="9"/>
      <c r="S1945" s="4"/>
      <c r="T1945" s="10"/>
      <c r="U1945" s="10"/>
      <c r="V1945" s="10"/>
      <c r="W1945" s="10"/>
      <c r="X1945" s="10"/>
    </row>
    <row r="1946" spans="1:24" s="11" customFormat="1" x14ac:dyDescent="0.3">
      <c r="A1946" s="4"/>
      <c r="B1946" s="44"/>
      <c r="C1946" s="4"/>
      <c r="D1946" s="4"/>
      <c r="E1946" s="22"/>
      <c r="F1946" s="22"/>
      <c r="G1946" s="4"/>
      <c r="H1946" s="4"/>
      <c r="I1946" s="4"/>
      <c r="J1946" s="18"/>
      <c r="K1946" s="6">
        <f t="shared" si="427"/>
        <v>45809</v>
      </c>
      <c r="L1946" s="20">
        <f>K1946+29</f>
        <v>45838</v>
      </c>
      <c r="M1946" s="6">
        <f t="shared" si="422"/>
        <v>45823</v>
      </c>
      <c r="N1946" s="4">
        <f t="shared" si="424"/>
        <v>2025</v>
      </c>
      <c r="O1946" s="4"/>
      <c r="P1946" s="7"/>
      <c r="Q1946" s="4"/>
      <c r="R1946" s="9"/>
      <c r="S1946" s="4"/>
      <c r="T1946" s="10"/>
      <c r="U1946" s="10"/>
      <c r="V1946" s="10"/>
      <c r="W1946" s="10"/>
      <c r="X1946" s="10"/>
    </row>
    <row r="1947" spans="1:24" s="11" customFormat="1" x14ac:dyDescent="0.3">
      <c r="A1947" s="4"/>
      <c r="B1947" s="44"/>
      <c r="C1947" s="4"/>
      <c r="D1947" s="4"/>
      <c r="E1947" s="22"/>
      <c r="F1947" s="22"/>
      <c r="G1947" s="4"/>
      <c r="H1947" s="4"/>
      <c r="I1947" s="4"/>
      <c r="J1947" s="18"/>
      <c r="K1947" s="6"/>
      <c r="L1947" s="20"/>
      <c r="M1947" s="6"/>
      <c r="N1947" s="4"/>
      <c r="O1947" s="4"/>
      <c r="P1947" s="7"/>
      <c r="Q1947" s="4"/>
      <c r="R1947" s="9"/>
      <c r="S1947" s="4"/>
      <c r="T1947" s="10"/>
      <c r="U1947" s="10"/>
      <c r="V1947" s="10"/>
      <c r="W1947" s="10"/>
      <c r="X1947" s="10"/>
    </row>
    <row r="1948" spans="1:24" s="11" customFormat="1" x14ac:dyDescent="0.3">
      <c r="A1948" s="4" t="str">
        <f t="shared" ref="A1948:A1983" si="431">D1948&amp;"_"&amp;YEAR(M1948)&amp;""&amp;MONTH(M1948)</f>
        <v>Asomadera_20208</v>
      </c>
      <c r="B1948" s="44" t="s">
        <v>1815</v>
      </c>
      <c r="C1948" s="4" t="str">
        <f t="shared" ref="C1948:C1984" si="432">"ASOM_01_"&amp;YEAR(M1948)&amp;""&amp;MONTH(M1948)</f>
        <v>ASOM_01_20208</v>
      </c>
      <c r="D1948" s="4" t="s">
        <v>2401</v>
      </c>
      <c r="E1948" s="5">
        <v>-91.296713999999994</v>
      </c>
      <c r="F1948" s="5">
        <v>-13.318071</v>
      </c>
      <c r="G1948" s="4"/>
      <c r="H1948" s="4" t="s">
        <v>2402</v>
      </c>
      <c r="I1948" s="4" t="s">
        <v>2403</v>
      </c>
      <c r="J1948" s="4">
        <v>4117</v>
      </c>
      <c r="K1948" s="6">
        <v>44044</v>
      </c>
      <c r="L1948" s="20">
        <v>44074</v>
      </c>
      <c r="M1948" s="6">
        <f t="shared" ref="M1948:M1984" si="433">K1948+14</f>
        <v>44058</v>
      </c>
      <c r="N1948" s="4">
        <f t="shared" ref="N1948:N1984" si="434">YEAR(M1948)</f>
        <v>2020</v>
      </c>
      <c r="O1948" s="4">
        <f t="shared" ref="O1948:O1984" si="435">(MONTH(M1948))</f>
        <v>8</v>
      </c>
      <c r="P1948" s="7">
        <f t="shared" ref="P1948:P1984" si="436">L1948-K1948</f>
        <v>30</v>
      </c>
      <c r="Q1948" s="4">
        <v>214.33738947859968</v>
      </c>
      <c r="R1948" s="9"/>
      <c r="S1948" s="4" t="s">
        <v>2404</v>
      </c>
      <c r="T1948" s="10"/>
      <c r="U1948" s="10"/>
      <c r="V1948" s="10"/>
      <c r="W1948" s="10"/>
      <c r="X1948" s="10"/>
    </row>
    <row r="1949" spans="1:24" s="11" customFormat="1" x14ac:dyDescent="0.3">
      <c r="A1949" s="4" t="str">
        <f t="shared" si="431"/>
        <v>Asomadera_20209</v>
      </c>
      <c r="B1949" s="44" t="s">
        <v>1815</v>
      </c>
      <c r="C1949" s="4" t="str">
        <f t="shared" si="432"/>
        <v>ASOM_01_20209</v>
      </c>
      <c r="D1949" s="4" t="s">
        <v>2401</v>
      </c>
      <c r="E1949" s="5">
        <v>-74.899439000000001</v>
      </c>
      <c r="F1949" s="5">
        <v>-10.948532999999999</v>
      </c>
      <c r="G1949" s="4"/>
      <c r="H1949" s="4" t="s">
        <v>2405</v>
      </c>
      <c r="I1949" s="4" t="s">
        <v>2406</v>
      </c>
      <c r="J1949" s="4">
        <v>4117</v>
      </c>
      <c r="K1949" s="6">
        <f t="shared" ref="K1949:K1971" si="437">L1948+1</f>
        <v>44075</v>
      </c>
      <c r="L1949" s="20">
        <v>44104</v>
      </c>
      <c r="M1949" s="6">
        <f t="shared" si="433"/>
        <v>44089</v>
      </c>
      <c r="N1949" s="4">
        <f t="shared" si="434"/>
        <v>2020</v>
      </c>
      <c r="O1949" s="4">
        <f t="shared" si="435"/>
        <v>9</v>
      </c>
      <c r="P1949" s="7">
        <f t="shared" si="436"/>
        <v>29</v>
      </c>
      <c r="Q1949" s="4">
        <v>193.16912708876404</v>
      </c>
      <c r="R1949" s="9"/>
      <c r="S1949" s="4" t="s">
        <v>2404</v>
      </c>
      <c r="T1949" s="10"/>
      <c r="U1949" s="10"/>
      <c r="V1949" s="10"/>
      <c r="W1949" s="10"/>
      <c r="X1949" s="10"/>
    </row>
    <row r="1950" spans="1:24" s="11" customFormat="1" x14ac:dyDescent="0.3">
      <c r="A1950" s="4" t="str">
        <f t="shared" si="431"/>
        <v>Asomadera_202010</v>
      </c>
      <c r="B1950" s="44" t="s">
        <v>1815</v>
      </c>
      <c r="C1950" s="4" t="str">
        <f t="shared" si="432"/>
        <v>ASOM_01_202010</v>
      </c>
      <c r="D1950" s="4" t="s">
        <v>2401</v>
      </c>
      <c r="E1950" s="5">
        <v>-64.126321000000004</v>
      </c>
      <c r="F1950" s="5">
        <v>-9.9398230000000005</v>
      </c>
      <c r="G1950" s="4"/>
      <c r="H1950" s="4" t="s">
        <v>2407</v>
      </c>
      <c r="I1950" s="4" t="s">
        <v>2408</v>
      </c>
      <c r="J1950" s="4">
        <v>4117</v>
      </c>
      <c r="K1950" s="6">
        <f t="shared" si="437"/>
        <v>44105</v>
      </c>
      <c r="L1950" s="20">
        <v>44134</v>
      </c>
      <c r="M1950" s="6">
        <f t="shared" si="433"/>
        <v>44119</v>
      </c>
      <c r="N1950" s="4">
        <f t="shared" si="434"/>
        <v>2020</v>
      </c>
      <c r="O1950" s="4">
        <f t="shared" si="435"/>
        <v>10</v>
      </c>
      <c r="P1950" s="7">
        <f t="shared" si="436"/>
        <v>29</v>
      </c>
      <c r="Q1950" s="4">
        <v>86.629192618469233</v>
      </c>
      <c r="R1950" s="9"/>
      <c r="S1950" s="4" t="s">
        <v>2404</v>
      </c>
      <c r="T1950" s="10"/>
      <c r="U1950" s="10"/>
      <c r="V1950" s="10"/>
      <c r="W1950" s="10"/>
      <c r="X1950" s="10"/>
    </row>
    <row r="1951" spans="1:24" s="11" customFormat="1" x14ac:dyDescent="0.3">
      <c r="A1951" s="4" t="str">
        <f t="shared" si="431"/>
        <v>Asomadera_202011</v>
      </c>
      <c r="B1951" s="44" t="s">
        <v>1815</v>
      </c>
      <c r="C1951" s="4" t="str">
        <f t="shared" si="432"/>
        <v>ASOM_01_202011</v>
      </c>
      <c r="D1951" s="4" t="s">
        <v>2401</v>
      </c>
      <c r="E1951" s="5">
        <v>-105.834568</v>
      </c>
      <c r="F1951" s="5">
        <v>-15.192276</v>
      </c>
      <c r="G1951" s="4"/>
      <c r="H1951" s="4" t="s">
        <v>2409</v>
      </c>
      <c r="I1951" s="4" t="s">
        <v>2410</v>
      </c>
      <c r="J1951" s="4">
        <v>4117</v>
      </c>
      <c r="K1951" s="6">
        <f t="shared" si="437"/>
        <v>44135</v>
      </c>
      <c r="L1951" s="20">
        <v>44165</v>
      </c>
      <c r="M1951" s="6">
        <f t="shared" si="433"/>
        <v>44149</v>
      </c>
      <c r="N1951" s="4">
        <f t="shared" si="434"/>
        <v>2020</v>
      </c>
      <c r="O1951" s="4">
        <f t="shared" si="435"/>
        <v>11</v>
      </c>
      <c r="P1951" s="7">
        <f t="shared" si="436"/>
        <v>30</v>
      </c>
      <c r="Q1951" s="4">
        <v>269.66829315104133</v>
      </c>
      <c r="R1951" s="9"/>
      <c r="S1951" s="4" t="s">
        <v>2404</v>
      </c>
      <c r="T1951" s="10"/>
      <c r="U1951" s="10"/>
      <c r="V1951" s="10"/>
      <c r="W1951" s="10"/>
      <c r="X1951" s="10"/>
    </row>
    <row r="1952" spans="1:24" s="11" customFormat="1" x14ac:dyDescent="0.3">
      <c r="A1952" s="4" t="str">
        <f t="shared" si="431"/>
        <v>Asomadera_202012</v>
      </c>
      <c r="B1952" s="44" t="s">
        <v>1815</v>
      </c>
      <c r="C1952" s="4" t="str">
        <f t="shared" si="432"/>
        <v>ASOM_01_202012</v>
      </c>
      <c r="D1952" s="4" t="s">
        <v>2401</v>
      </c>
      <c r="E1952" s="5">
        <v>-112.70344799999999</v>
      </c>
      <c r="F1952" s="5">
        <v>-16.142429</v>
      </c>
      <c r="G1952" s="4"/>
      <c r="H1952" s="4" t="s">
        <v>2411</v>
      </c>
      <c r="I1952" s="4" t="s">
        <v>2412</v>
      </c>
      <c r="J1952" s="4">
        <v>4117</v>
      </c>
      <c r="K1952" s="6">
        <f t="shared" si="437"/>
        <v>44166</v>
      </c>
      <c r="L1952" s="20">
        <v>44181</v>
      </c>
      <c r="M1952" s="6">
        <f t="shared" si="433"/>
        <v>44180</v>
      </c>
      <c r="N1952" s="4">
        <f t="shared" si="434"/>
        <v>2020</v>
      </c>
      <c r="O1952" s="4">
        <f t="shared" si="435"/>
        <v>12</v>
      </c>
      <c r="P1952" s="7">
        <f t="shared" si="436"/>
        <v>15</v>
      </c>
      <c r="Q1952" s="4">
        <v>38.424238661417803</v>
      </c>
      <c r="R1952" s="9"/>
      <c r="S1952" s="4" t="s">
        <v>2404</v>
      </c>
      <c r="T1952" s="10"/>
      <c r="U1952" s="10"/>
      <c r="V1952" s="10"/>
      <c r="W1952" s="10"/>
      <c r="X1952" s="10"/>
    </row>
    <row r="1953" spans="1:24" s="11" customFormat="1" x14ac:dyDescent="0.3">
      <c r="A1953" s="4" t="str">
        <f t="shared" si="431"/>
        <v>Asomadera_20211</v>
      </c>
      <c r="B1953" s="44" t="s">
        <v>1815</v>
      </c>
      <c r="C1953" s="4" t="str">
        <f t="shared" si="432"/>
        <v>ASOM_01_20211</v>
      </c>
      <c r="D1953" s="4" t="s">
        <v>2401</v>
      </c>
      <c r="E1953" s="5">
        <v>-75.582134999999994</v>
      </c>
      <c r="F1953" s="5">
        <v>-11.077209999999999</v>
      </c>
      <c r="G1953" s="4"/>
      <c r="H1953" s="4" t="s">
        <v>2413</v>
      </c>
      <c r="I1953" s="4" t="s">
        <v>2414</v>
      </c>
      <c r="J1953" s="4">
        <v>4117</v>
      </c>
      <c r="K1953" s="6">
        <f>L1952+18</f>
        <v>44199</v>
      </c>
      <c r="L1953" s="20">
        <v>44225</v>
      </c>
      <c r="M1953" s="6">
        <f>K1953+20</f>
        <v>44219</v>
      </c>
      <c r="N1953" s="4">
        <f t="shared" si="434"/>
        <v>2021</v>
      </c>
      <c r="O1953" s="4">
        <f t="shared" si="435"/>
        <v>1</v>
      </c>
      <c r="P1953" s="7">
        <f t="shared" si="436"/>
        <v>26</v>
      </c>
      <c r="Q1953" s="4">
        <v>218.66884910952314</v>
      </c>
      <c r="R1953" s="9"/>
      <c r="S1953" s="4" t="s">
        <v>2404</v>
      </c>
      <c r="T1953" s="10"/>
      <c r="U1953" s="10"/>
      <c r="V1953" s="10"/>
      <c r="W1953" s="10"/>
      <c r="X1953" s="10"/>
    </row>
    <row r="1954" spans="1:24" s="11" customFormat="1" x14ac:dyDescent="0.3">
      <c r="A1954" s="4" t="str">
        <f t="shared" si="431"/>
        <v>Asomadera_20212</v>
      </c>
      <c r="B1954" s="44" t="s">
        <v>1815</v>
      </c>
      <c r="C1954" s="4" t="str">
        <f>"ASOM_01_"&amp;YEAR(L1954)&amp;""&amp;MONTH(M1954)&amp;"-"&amp;MONTH(L1954)</f>
        <v>ASOM_01_20212-3</v>
      </c>
      <c r="D1954" s="4" t="s">
        <v>2401</v>
      </c>
      <c r="E1954" s="5">
        <v>-79.193510000000003</v>
      </c>
      <c r="F1954" s="5">
        <v>-11.443152</v>
      </c>
      <c r="G1954" s="4"/>
      <c r="H1954" s="4" t="s">
        <v>2415</v>
      </c>
      <c r="I1954" s="4" t="s">
        <v>2416</v>
      </c>
      <c r="J1954" s="4">
        <v>4117</v>
      </c>
      <c r="K1954" s="6">
        <f t="shared" si="437"/>
        <v>44226</v>
      </c>
      <c r="L1954" s="20">
        <v>44286</v>
      </c>
      <c r="M1954" s="6">
        <f>K1954+20</f>
        <v>44246</v>
      </c>
      <c r="N1954" s="4">
        <f t="shared" si="434"/>
        <v>2021</v>
      </c>
      <c r="O1954" s="19" t="s">
        <v>2417</v>
      </c>
      <c r="P1954" s="7">
        <f t="shared" si="436"/>
        <v>60</v>
      </c>
      <c r="Q1954" s="4">
        <v>516.9806656263487</v>
      </c>
      <c r="R1954" s="9"/>
      <c r="S1954" s="4" t="s">
        <v>2404</v>
      </c>
      <c r="T1954" s="10"/>
      <c r="U1954" s="10"/>
      <c r="V1954" s="10"/>
      <c r="W1954" s="10"/>
      <c r="X1954" s="10"/>
    </row>
    <row r="1955" spans="1:24" s="11" customFormat="1" x14ac:dyDescent="0.3">
      <c r="A1955" s="4" t="str">
        <f t="shared" si="431"/>
        <v>Asomadera_20214</v>
      </c>
      <c r="B1955" s="44" t="s">
        <v>1815</v>
      </c>
      <c r="C1955" s="4" t="str">
        <f>"ASOM_01_"&amp;YEAR(L1955)&amp;""&amp;MONTH(M1955)&amp;"-"&amp;MONTH(L1955)</f>
        <v>ASOM_01_20214-5</v>
      </c>
      <c r="D1955" s="4" t="s">
        <v>2401</v>
      </c>
      <c r="E1955" s="5">
        <v>-131.540165</v>
      </c>
      <c r="F1955" s="5">
        <v>-17.888976</v>
      </c>
      <c r="G1955" s="4"/>
      <c r="H1955" s="4" t="s">
        <v>2418</v>
      </c>
      <c r="I1955" s="4" t="s">
        <v>2419</v>
      </c>
      <c r="J1955" s="4">
        <v>4117</v>
      </c>
      <c r="K1955" s="6">
        <f t="shared" si="437"/>
        <v>44287</v>
      </c>
      <c r="L1955" s="20">
        <v>44347</v>
      </c>
      <c r="M1955" s="6">
        <f t="shared" si="433"/>
        <v>44301</v>
      </c>
      <c r="N1955" s="4">
        <f t="shared" si="434"/>
        <v>2021</v>
      </c>
      <c r="O1955" s="19" t="s">
        <v>1776</v>
      </c>
      <c r="P1955" s="7">
        <f t="shared" si="436"/>
        <v>60</v>
      </c>
      <c r="Q1955" s="4">
        <v>450.61152612026336</v>
      </c>
      <c r="R1955" s="9"/>
      <c r="S1955" s="4" t="s">
        <v>2404</v>
      </c>
      <c r="T1955" s="10"/>
      <c r="U1955" s="10"/>
      <c r="V1955" s="10"/>
      <c r="W1955" s="10"/>
      <c r="X1955" s="10"/>
    </row>
    <row r="1956" spans="1:24" s="11" customFormat="1" x14ac:dyDescent="0.3">
      <c r="A1956" s="4" t="str">
        <f t="shared" si="431"/>
        <v>Asomadera_20216</v>
      </c>
      <c r="B1956" s="44" t="s">
        <v>1815</v>
      </c>
      <c r="C1956" s="4" t="str">
        <f>"ASOM_01_"&amp;YEAR(L1956)&amp;""&amp;MONTH(M1956)&amp;"-"&amp;MONTH(L1956)</f>
        <v>ASOM_01_20216-7</v>
      </c>
      <c r="D1956" s="4" t="s">
        <v>2401</v>
      </c>
      <c r="E1956" s="5">
        <v>-128.637721</v>
      </c>
      <c r="F1956" s="5">
        <v>-17.864225999999999</v>
      </c>
      <c r="G1956" s="4"/>
      <c r="H1956" s="4" t="s">
        <v>2420</v>
      </c>
      <c r="I1956" s="4" t="s">
        <v>2421</v>
      </c>
      <c r="J1956" s="4">
        <v>4117</v>
      </c>
      <c r="K1956" s="6">
        <f t="shared" si="437"/>
        <v>44348</v>
      </c>
      <c r="L1956" s="20">
        <v>44408</v>
      </c>
      <c r="M1956" s="6">
        <f t="shared" si="433"/>
        <v>44362</v>
      </c>
      <c r="N1956" s="4">
        <f t="shared" si="434"/>
        <v>2021</v>
      </c>
      <c r="O1956" s="4">
        <f t="shared" si="435"/>
        <v>6</v>
      </c>
      <c r="P1956" s="7">
        <f t="shared" si="436"/>
        <v>60</v>
      </c>
      <c r="Q1956" s="4">
        <v>394.02310190981166</v>
      </c>
      <c r="R1956" s="9"/>
      <c r="S1956" s="4" t="s">
        <v>2404</v>
      </c>
      <c r="T1956" s="10"/>
      <c r="U1956" s="10"/>
      <c r="V1956" s="10"/>
      <c r="W1956" s="10"/>
      <c r="X1956" s="10"/>
    </row>
    <row r="1957" spans="1:24" s="11" customFormat="1" x14ac:dyDescent="0.3">
      <c r="A1957" s="4" t="str">
        <f t="shared" si="431"/>
        <v>Asomadera_20218</v>
      </c>
      <c r="B1957" s="44" t="s">
        <v>1815</v>
      </c>
      <c r="C1957" s="4" t="str">
        <f t="shared" si="432"/>
        <v>ASOM_01_20218</v>
      </c>
      <c r="D1957" s="4" t="s">
        <v>2401</v>
      </c>
      <c r="E1957" s="5">
        <v>-117.643556</v>
      </c>
      <c r="F1957" s="5">
        <v>-15.861955999999999</v>
      </c>
      <c r="G1957" s="4"/>
      <c r="H1957" s="4" t="s">
        <v>2422</v>
      </c>
      <c r="I1957" s="4" t="s">
        <v>2423</v>
      </c>
      <c r="J1957" s="4">
        <v>4117</v>
      </c>
      <c r="K1957" s="6">
        <f t="shared" si="437"/>
        <v>44409</v>
      </c>
      <c r="L1957" s="20">
        <v>44439</v>
      </c>
      <c r="M1957" s="6">
        <f t="shared" si="433"/>
        <v>44423</v>
      </c>
      <c r="N1957" s="4">
        <f t="shared" si="434"/>
        <v>2021</v>
      </c>
      <c r="O1957" s="4">
        <f t="shared" si="435"/>
        <v>8</v>
      </c>
      <c r="P1957" s="7">
        <f t="shared" si="436"/>
        <v>30</v>
      </c>
      <c r="Q1957" s="4">
        <v>254.29859768647421</v>
      </c>
      <c r="R1957" s="9"/>
      <c r="S1957" s="4" t="s">
        <v>2404</v>
      </c>
      <c r="T1957" s="10"/>
      <c r="U1957" s="10"/>
      <c r="V1957" s="10"/>
      <c r="W1957" s="10"/>
      <c r="X1957" s="10"/>
    </row>
    <row r="1958" spans="1:24" s="11" customFormat="1" x14ac:dyDescent="0.3">
      <c r="A1958" s="4" t="str">
        <f t="shared" si="431"/>
        <v>Asomadera_20219</v>
      </c>
      <c r="B1958" s="44" t="s">
        <v>1815</v>
      </c>
      <c r="C1958" s="4" t="str">
        <f t="shared" si="432"/>
        <v>ASOM_01_20219</v>
      </c>
      <c r="D1958" s="4" t="s">
        <v>2401</v>
      </c>
      <c r="E1958" s="5">
        <v>-89.228031999999999</v>
      </c>
      <c r="F1958" s="5">
        <v>-12.812056999999999</v>
      </c>
      <c r="G1958" s="4"/>
      <c r="H1958" s="4" t="s">
        <v>2424</v>
      </c>
      <c r="I1958" s="4" t="s">
        <v>2425</v>
      </c>
      <c r="J1958" s="4">
        <v>4117</v>
      </c>
      <c r="K1958" s="6">
        <f t="shared" si="437"/>
        <v>44440</v>
      </c>
      <c r="L1958" s="20">
        <v>44470</v>
      </c>
      <c r="M1958" s="6">
        <f t="shared" si="433"/>
        <v>44454</v>
      </c>
      <c r="N1958" s="4">
        <f t="shared" si="434"/>
        <v>2021</v>
      </c>
      <c r="O1958" s="4">
        <f t="shared" si="435"/>
        <v>9</v>
      </c>
      <c r="P1958" s="7">
        <f t="shared" si="436"/>
        <v>30</v>
      </c>
      <c r="Q1958" s="4">
        <v>176.05287532140522</v>
      </c>
      <c r="R1958" s="9"/>
      <c r="S1958" s="4" t="s">
        <v>2404</v>
      </c>
      <c r="T1958" s="10"/>
      <c r="U1958" s="10"/>
      <c r="V1958" s="10"/>
      <c r="W1958" s="10"/>
      <c r="X1958" s="10"/>
    </row>
    <row r="1959" spans="1:24" s="11" customFormat="1" x14ac:dyDescent="0.3">
      <c r="A1959" s="4" t="str">
        <f t="shared" si="431"/>
        <v>Asomadera_202110</v>
      </c>
      <c r="B1959" s="44" t="s">
        <v>1815</v>
      </c>
      <c r="C1959" s="4" t="str">
        <f t="shared" si="432"/>
        <v>ASOM_01_202110</v>
      </c>
      <c r="D1959" s="4" t="s">
        <v>2401</v>
      </c>
      <c r="E1959" s="5">
        <v>-96.574515000000005</v>
      </c>
      <c r="F1959" s="5">
        <v>-13.895152</v>
      </c>
      <c r="G1959" s="4"/>
      <c r="H1959" s="4" t="s">
        <v>2426</v>
      </c>
      <c r="I1959" s="4" t="s">
        <v>2427</v>
      </c>
      <c r="J1959" s="4">
        <v>4117</v>
      </c>
      <c r="K1959" s="6">
        <f t="shared" si="437"/>
        <v>44471</v>
      </c>
      <c r="L1959" s="20">
        <v>44501</v>
      </c>
      <c r="M1959" s="6">
        <f t="shared" si="433"/>
        <v>44485</v>
      </c>
      <c r="N1959" s="4">
        <f t="shared" si="434"/>
        <v>2021</v>
      </c>
      <c r="O1959" s="4">
        <f t="shared" si="435"/>
        <v>10</v>
      </c>
      <c r="P1959" s="7">
        <f t="shared" si="436"/>
        <v>30</v>
      </c>
      <c r="Q1959" s="4">
        <v>238.92890222190707</v>
      </c>
      <c r="R1959" s="9"/>
      <c r="S1959" s="4" t="s">
        <v>2404</v>
      </c>
      <c r="T1959" s="10"/>
      <c r="U1959" s="10"/>
      <c r="V1959" s="10"/>
      <c r="W1959" s="10"/>
      <c r="X1959" s="10"/>
    </row>
    <row r="1960" spans="1:24" s="11" customFormat="1" x14ac:dyDescent="0.3">
      <c r="A1960" s="4" t="str">
        <f t="shared" si="431"/>
        <v>Asomadera_202111</v>
      </c>
      <c r="B1960" s="44" t="s">
        <v>1815</v>
      </c>
      <c r="C1960" s="4" t="str">
        <f t="shared" si="432"/>
        <v>ASOM_01_202111</v>
      </c>
      <c r="D1960" s="4" t="s">
        <v>2401</v>
      </c>
      <c r="E1960" s="5">
        <v>-104.317701</v>
      </c>
      <c r="F1960" s="5">
        <v>-14.857207000000001</v>
      </c>
      <c r="G1960" s="4"/>
      <c r="H1960" s="4" t="s">
        <v>2428</v>
      </c>
      <c r="I1960" s="4" t="s">
        <v>2429</v>
      </c>
      <c r="J1960" s="4">
        <v>4117</v>
      </c>
      <c r="K1960" s="6">
        <f t="shared" si="437"/>
        <v>44502</v>
      </c>
      <c r="L1960" s="20">
        <v>44530</v>
      </c>
      <c r="M1960" s="6">
        <f t="shared" si="433"/>
        <v>44516</v>
      </c>
      <c r="N1960" s="4">
        <f t="shared" si="434"/>
        <v>2021</v>
      </c>
      <c r="O1960" s="4">
        <f t="shared" si="435"/>
        <v>11</v>
      </c>
      <c r="P1960" s="7">
        <f t="shared" si="436"/>
        <v>28</v>
      </c>
      <c r="Q1960" s="4">
        <v>260.5862003765244</v>
      </c>
      <c r="R1960" s="9"/>
      <c r="S1960" s="4" t="s">
        <v>2404</v>
      </c>
      <c r="T1960" s="10"/>
      <c r="U1960" s="10"/>
      <c r="V1960" s="10"/>
      <c r="W1960" s="10"/>
      <c r="X1960" s="10"/>
    </row>
    <row r="1961" spans="1:24" s="11" customFormat="1" x14ac:dyDescent="0.3">
      <c r="A1961" s="4" t="str">
        <f t="shared" si="431"/>
        <v>Asomadera_202112</v>
      </c>
      <c r="B1961" s="44" t="s">
        <v>1815</v>
      </c>
      <c r="C1961" s="4" t="str">
        <f t="shared" si="432"/>
        <v>ASOM_01_202112</v>
      </c>
      <c r="D1961" s="4" t="s">
        <v>2401</v>
      </c>
      <c r="E1961" s="5">
        <v>-45.728085999999998</v>
      </c>
      <c r="F1961" s="5">
        <v>-7.8506720000000003</v>
      </c>
      <c r="G1961" s="4"/>
      <c r="H1961" s="4" t="s">
        <v>2430</v>
      </c>
      <c r="I1961" s="4" t="s">
        <v>2431</v>
      </c>
      <c r="J1961" s="4">
        <v>4117</v>
      </c>
      <c r="K1961" s="6">
        <f t="shared" si="437"/>
        <v>44531</v>
      </c>
      <c r="L1961" s="20">
        <v>44561</v>
      </c>
      <c r="M1961" s="6">
        <f t="shared" si="433"/>
        <v>44545</v>
      </c>
      <c r="N1961" s="4">
        <f t="shared" si="434"/>
        <v>2021</v>
      </c>
      <c r="O1961" s="4">
        <f t="shared" si="435"/>
        <v>12</v>
      </c>
      <c r="P1961" s="7">
        <f t="shared" si="436"/>
        <v>30</v>
      </c>
      <c r="Q1961" s="4">
        <v>78.944344886185675</v>
      </c>
      <c r="R1961" s="9"/>
      <c r="S1961" s="4" t="s">
        <v>2404</v>
      </c>
      <c r="T1961" s="10"/>
      <c r="U1961" s="10"/>
      <c r="V1961" s="10"/>
      <c r="W1961" s="10"/>
      <c r="X1961" s="10"/>
    </row>
    <row r="1962" spans="1:24" s="11" customFormat="1" x14ac:dyDescent="0.3">
      <c r="A1962" s="4" t="str">
        <f t="shared" si="431"/>
        <v>Asomadera_20221</v>
      </c>
      <c r="B1962" s="44" t="s">
        <v>1815</v>
      </c>
      <c r="C1962" s="4" t="str">
        <f>"ASOM_01_"&amp;YEAR(L1962)&amp;""&amp;MONTH(M1962)&amp;"-"&amp;2</f>
        <v>ASOM_01_20221-2</v>
      </c>
      <c r="D1962" s="4" t="s">
        <v>2401</v>
      </c>
      <c r="E1962" s="5">
        <v>-49.211691000000002</v>
      </c>
      <c r="F1962" s="5">
        <v>-7.2620740000000001</v>
      </c>
      <c r="G1962" s="4"/>
      <c r="H1962" s="4" t="s">
        <v>2432</v>
      </c>
      <c r="I1962" s="4" t="s">
        <v>2433</v>
      </c>
      <c r="J1962" s="4">
        <v>4117</v>
      </c>
      <c r="K1962" s="6">
        <f t="shared" si="437"/>
        <v>44562</v>
      </c>
      <c r="L1962" s="20">
        <v>44623</v>
      </c>
      <c r="M1962" s="6">
        <f t="shared" si="433"/>
        <v>44576</v>
      </c>
      <c r="N1962" s="4">
        <f t="shared" si="434"/>
        <v>2022</v>
      </c>
      <c r="O1962" s="19" t="s">
        <v>2434</v>
      </c>
      <c r="P1962" s="7">
        <f t="shared" si="436"/>
        <v>61</v>
      </c>
      <c r="Q1962" s="4"/>
      <c r="R1962" s="9"/>
      <c r="S1962" s="4" t="s">
        <v>2404</v>
      </c>
      <c r="T1962" s="10"/>
      <c r="U1962" s="10"/>
      <c r="V1962" s="10"/>
      <c r="W1962" s="10"/>
      <c r="X1962" s="10"/>
    </row>
    <row r="1963" spans="1:24" s="11" customFormat="1" x14ac:dyDescent="0.3">
      <c r="A1963" s="4" t="str">
        <f t="shared" si="431"/>
        <v>Asomadera_20223</v>
      </c>
      <c r="B1963" s="44" t="s">
        <v>1815</v>
      </c>
      <c r="C1963" s="4" t="str">
        <f t="shared" si="432"/>
        <v>ASOM_01_20223</v>
      </c>
      <c r="D1963" s="4" t="s">
        <v>2401</v>
      </c>
      <c r="E1963" s="5">
        <v>-94.292944000000006</v>
      </c>
      <c r="F1963" s="5">
        <v>-12.70581</v>
      </c>
      <c r="G1963" s="4"/>
      <c r="H1963" s="4" t="s">
        <v>2435</v>
      </c>
      <c r="I1963" s="4" t="s">
        <v>2436</v>
      </c>
      <c r="J1963" s="4">
        <v>4117</v>
      </c>
      <c r="K1963" s="6">
        <f t="shared" si="437"/>
        <v>44624</v>
      </c>
      <c r="L1963" s="20">
        <v>44651</v>
      </c>
      <c r="M1963" s="6">
        <f t="shared" si="433"/>
        <v>44638</v>
      </c>
      <c r="N1963" s="4">
        <f t="shared" si="434"/>
        <v>2022</v>
      </c>
      <c r="O1963" s="4">
        <f t="shared" si="435"/>
        <v>3</v>
      </c>
      <c r="P1963" s="7">
        <f t="shared" si="436"/>
        <v>27</v>
      </c>
      <c r="Q1963" s="4"/>
      <c r="R1963" s="9"/>
      <c r="S1963" s="4" t="s">
        <v>2404</v>
      </c>
      <c r="T1963" s="10"/>
      <c r="U1963" s="10"/>
      <c r="V1963" s="10"/>
      <c r="W1963" s="10"/>
      <c r="X1963" s="10"/>
    </row>
    <row r="1964" spans="1:24" s="11" customFormat="1" x14ac:dyDescent="0.3">
      <c r="A1964" s="4" t="str">
        <f t="shared" si="431"/>
        <v>Asomadera_20224</v>
      </c>
      <c r="B1964" s="44" t="s">
        <v>1815</v>
      </c>
      <c r="C1964" s="4" t="str">
        <f>"ASOM_01_"&amp;YEAR(L1964)&amp;""&amp;MONTH(M1964)&amp;"-"&amp;MONTH(L1964)</f>
        <v>ASOM_01_20224-5</v>
      </c>
      <c r="D1964" s="4" t="s">
        <v>2401</v>
      </c>
      <c r="E1964" s="5">
        <v>-138.50608299999999</v>
      </c>
      <c r="F1964" s="5">
        <v>-18.781475</v>
      </c>
      <c r="G1964" s="4"/>
      <c r="H1964" s="4" t="s">
        <v>2437</v>
      </c>
      <c r="I1964" s="4" t="s">
        <v>2438</v>
      </c>
      <c r="J1964" s="4">
        <v>4117</v>
      </c>
      <c r="K1964" s="6">
        <f t="shared" si="437"/>
        <v>44652</v>
      </c>
      <c r="L1964" s="20">
        <v>44712</v>
      </c>
      <c r="M1964" s="6">
        <f t="shared" si="433"/>
        <v>44666</v>
      </c>
      <c r="N1964" s="4">
        <f t="shared" si="434"/>
        <v>2022</v>
      </c>
      <c r="O1964" s="19" t="s">
        <v>1776</v>
      </c>
      <c r="P1964" s="7">
        <f t="shared" si="436"/>
        <v>60</v>
      </c>
      <c r="Q1964" s="4"/>
      <c r="R1964" s="9"/>
      <c r="S1964" s="4" t="s">
        <v>2404</v>
      </c>
      <c r="T1964" s="10"/>
      <c r="U1964" s="10"/>
      <c r="V1964" s="10"/>
      <c r="W1964" s="10"/>
      <c r="X1964" s="10"/>
    </row>
    <row r="1965" spans="1:24" s="11" customFormat="1" x14ac:dyDescent="0.3">
      <c r="A1965" s="4" t="str">
        <f t="shared" si="431"/>
        <v>Asomadera_20226</v>
      </c>
      <c r="B1965" s="44" t="s">
        <v>1815</v>
      </c>
      <c r="C1965" s="4" t="str">
        <f t="shared" si="432"/>
        <v>ASOM_01_20226</v>
      </c>
      <c r="D1965" s="4" t="s">
        <v>2401</v>
      </c>
      <c r="E1965" s="5">
        <v>-132.594356</v>
      </c>
      <c r="F1965" s="5">
        <v>-18.050377999999998</v>
      </c>
      <c r="G1965" s="4"/>
      <c r="H1965" s="4" t="s">
        <v>2439</v>
      </c>
      <c r="I1965" s="4" t="s">
        <v>2440</v>
      </c>
      <c r="J1965" s="4">
        <v>4117</v>
      </c>
      <c r="K1965" s="6">
        <f t="shared" si="437"/>
        <v>44713</v>
      </c>
      <c r="L1965" s="20">
        <v>44748</v>
      </c>
      <c r="M1965" s="6">
        <f t="shared" si="433"/>
        <v>44727</v>
      </c>
      <c r="N1965" s="4">
        <f t="shared" si="434"/>
        <v>2022</v>
      </c>
      <c r="O1965" s="4">
        <f t="shared" si="435"/>
        <v>6</v>
      </c>
      <c r="P1965" s="7">
        <f t="shared" si="436"/>
        <v>35</v>
      </c>
      <c r="Q1965" s="4"/>
      <c r="R1965" s="9"/>
      <c r="S1965" s="4" t="s">
        <v>2404</v>
      </c>
      <c r="T1965" s="10"/>
      <c r="U1965" s="10"/>
      <c r="V1965" s="10"/>
      <c r="W1965" s="10"/>
      <c r="X1965" s="10"/>
    </row>
    <row r="1966" spans="1:24" s="11" customFormat="1" x14ac:dyDescent="0.3">
      <c r="A1966" s="4" t="str">
        <f t="shared" si="431"/>
        <v>Asomadera_20227</v>
      </c>
      <c r="B1966" s="44" t="s">
        <v>1815</v>
      </c>
      <c r="C1966" s="4" t="str">
        <f t="shared" si="432"/>
        <v>ASOM_01_20227</v>
      </c>
      <c r="D1966" s="4" t="s">
        <v>2401</v>
      </c>
      <c r="E1966" s="5">
        <v>-110.74904100000001</v>
      </c>
      <c r="F1966" s="5">
        <v>-14.836717</v>
      </c>
      <c r="G1966" s="4"/>
      <c r="H1966" s="4" t="s">
        <v>2441</v>
      </c>
      <c r="I1966" s="4" t="s">
        <v>2442</v>
      </c>
      <c r="J1966" s="4">
        <v>4117</v>
      </c>
      <c r="K1966" s="6">
        <f t="shared" si="437"/>
        <v>44749</v>
      </c>
      <c r="L1966" s="20">
        <v>44776</v>
      </c>
      <c r="M1966" s="6">
        <f t="shared" si="433"/>
        <v>44763</v>
      </c>
      <c r="N1966" s="4">
        <f t="shared" si="434"/>
        <v>2022</v>
      </c>
      <c r="O1966" s="4">
        <f t="shared" si="435"/>
        <v>7</v>
      </c>
      <c r="P1966" s="7">
        <f t="shared" si="436"/>
        <v>27</v>
      </c>
      <c r="Q1966" s="4"/>
      <c r="R1966" s="9"/>
      <c r="S1966" s="4" t="s">
        <v>2404</v>
      </c>
      <c r="T1966" s="10"/>
      <c r="U1966" s="10"/>
      <c r="V1966" s="10"/>
      <c r="W1966" s="10"/>
      <c r="X1966" s="10"/>
    </row>
    <row r="1967" spans="1:24" s="11" customFormat="1" x14ac:dyDescent="0.3">
      <c r="A1967" s="4" t="str">
        <f t="shared" si="431"/>
        <v>Asomadera_20228</v>
      </c>
      <c r="B1967" s="44" t="s">
        <v>1815</v>
      </c>
      <c r="C1967" s="4" t="str">
        <f t="shared" si="432"/>
        <v>ASOM_01_20228</v>
      </c>
      <c r="D1967" s="4" t="s">
        <v>2401</v>
      </c>
      <c r="E1967" s="5">
        <v>-88.089072000000002</v>
      </c>
      <c r="F1967" s="5">
        <v>-12.174999</v>
      </c>
      <c r="G1967" s="4"/>
      <c r="H1967" s="4" t="s">
        <v>2443</v>
      </c>
      <c r="I1967" s="4" t="s">
        <v>2444</v>
      </c>
      <c r="J1967" s="4">
        <v>4117</v>
      </c>
      <c r="K1967" s="6">
        <f t="shared" si="437"/>
        <v>44777</v>
      </c>
      <c r="L1967" s="20">
        <v>44805</v>
      </c>
      <c r="M1967" s="6">
        <f t="shared" si="433"/>
        <v>44791</v>
      </c>
      <c r="N1967" s="4">
        <f t="shared" si="434"/>
        <v>2022</v>
      </c>
      <c r="O1967" s="4">
        <f t="shared" si="435"/>
        <v>8</v>
      </c>
      <c r="P1967" s="7">
        <f t="shared" si="436"/>
        <v>28</v>
      </c>
      <c r="Q1967" s="4"/>
      <c r="R1967" s="9"/>
      <c r="S1967" s="4" t="s">
        <v>2404</v>
      </c>
      <c r="T1967" s="10"/>
      <c r="U1967" s="10"/>
      <c r="V1967" s="10"/>
      <c r="W1967" s="10"/>
      <c r="X1967" s="10"/>
    </row>
    <row r="1968" spans="1:24" s="11" customFormat="1" x14ac:dyDescent="0.3">
      <c r="A1968" s="4" t="str">
        <f t="shared" si="431"/>
        <v>Asomadera_20229</v>
      </c>
      <c r="B1968" s="44" t="s">
        <v>1815</v>
      </c>
      <c r="C1968" s="4" t="str">
        <f t="shared" si="432"/>
        <v>ASOM_01_20229</v>
      </c>
      <c r="D1968" s="4" t="s">
        <v>2401</v>
      </c>
      <c r="E1968" s="5">
        <v>-80.049738000000005</v>
      </c>
      <c r="F1968" s="5">
        <v>-11.38959</v>
      </c>
      <c r="G1968" s="4"/>
      <c r="H1968" s="4" t="s">
        <v>2445</v>
      </c>
      <c r="I1968" s="4" t="s">
        <v>2446</v>
      </c>
      <c r="J1968" s="4">
        <v>4117</v>
      </c>
      <c r="K1968" s="6">
        <f t="shared" si="437"/>
        <v>44806</v>
      </c>
      <c r="L1968" s="20">
        <v>44840</v>
      </c>
      <c r="M1968" s="6">
        <f t="shared" si="433"/>
        <v>44820</v>
      </c>
      <c r="N1968" s="4">
        <f t="shared" si="434"/>
        <v>2022</v>
      </c>
      <c r="O1968" s="4">
        <f t="shared" si="435"/>
        <v>9</v>
      </c>
      <c r="P1968" s="7">
        <f t="shared" si="436"/>
        <v>34</v>
      </c>
      <c r="Q1968" s="4"/>
      <c r="R1968" s="9"/>
      <c r="S1968" s="4" t="s">
        <v>2404</v>
      </c>
      <c r="T1968" s="10"/>
      <c r="U1968" s="10"/>
      <c r="V1968" s="10"/>
      <c r="W1968" s="10"/>
      <c r="X1968" s="10"/>
    </row>
    <row r="1969" spans="1:24" s="11" customFormat="1" ht="15.6" customHeight="1" x14ac:dyDescent="0.3">
      <c r="A1969" s="4" t="str">
        <f t="shared" si="431"/>
        <v>Asomadera_202210</v>
      </c>
      <c r="B1969" s="44" t="s">
        <v>1815</v>
      </c>
      <c r="C1969" s="4" t="str">
        <f t="shared" si="432"/>
        <v>ASOM_01_202210</v>
      </c>
      <c r="D1969" s="4" t="s">
        <v>2401</v>
      </c>
      <c r="E1969" s="5">
        <v>-123.912403</v>
      </c>
      <c r="F1969" s="5">
        <v>-17.174198000000001</v>
      </c>
      <c r="G1969" s="4"/>
      <c r="H1969" s="4" t="s">
        <v>2447</v>
      </c>
      <c r="I1969" s="4" t="s">
        <v>2448</v>
      </c>
      <c r="J1969" s="4">
        <v>4117</v>
      </c>
      <c r="K1969" s="6">
        <f t="shared" si="437"/>
        <v>44841</v>
      </c>
      <c r="L1969" s="20">
        <v>44866</v>
      </c>
      <c r="M1969" s="6">
        <f t="shared" si="433"/>
        <v>44855</v>
      </c>
      <c r="N1969" s="4">
        <f t="shared" si="434"/>
        <v>2022</v>
      </c>
      <c r="O1969" s="4">
        <f t="shared" si="435"/>
        <v>10</v>
      </c>
      <c r="P1969" s="7">
        <f t="shared" si="436"/>
        <v>25</v>
      </c>
      <c r="Q1969" s="4"/>
      <c r="R1969" s="9"/>
      <c r="S1969" s="4" t="s">
        <v>2404</v>
      </c>
      <c r="T1969" s="10"/>
      <c r="U1969" s="10"/>
      <c r="V1969" s="10"/>
      <c r="W1969" s="10"/>
      <c r="X1969" s="10"/>
    </row>
    <row r="1970" spans="1:24" s="11" customFormat="1" x14ac:dyDescent="0.3">
      <c r="A1970" s="4" t="str">
        <f t="shared" si="431"/>
        <v>Asomadera_202211</v>
      </c>
      <c r="B1970" s="44" t="s">
        <v>1815</v>
      </c>
      <c r="C1970" s="4" t="str">
        <f t="shared" si="432"/>
        <v>ASOM_01_202211</v>
      </c>
      <c r="D1970" s="4" t="s">
        <v>2401</v>
      </c>
      <c r="E1970" s="5">
        <v>-135.392167</v>
      </c>
      <c r="F1970" s="5">
        <v>-18.705369000000001</v>
      </c>
      <c r="G1970" s="4"/>
      <c r="H1970" s="4" t="s">
        <v>2449</v>
      </c>
      <c r="I1970" s="4" t="s">
        <v>2450</v>
      </c>
      <c r="J1970" s="4">
        <v>4117</v>
      </c>
      <c r="K1970" s="6">
        <f t="shared" si="437"/>
        <v>44867</v>
      </c>
      <c r="L1970" s="20">
        <v>44895</v>
      </c>
      <c r="M1970" s="6">
        <f t="shared" si="433"/>
        <v>44881</v>
      </c>
      <c r="N1970" s="4">
        <f t="shared" si="434"/>
        <v>2022</v>
      </c>
      <c r="O1970" s="4">
        <f t="shared" si="435"/>
        <v>11</v>
      </c>
      <c r="P1970" s="7">
        <f t="shared" si="436"/>
        <v>28</v>
      </c>
      <c r="Q1970" s="4"/>
      <c r="R1970" s="9"/>
      <c r="S1970" s="4" t="s">
        <v>2404</v>
      </c>
      <c r="T1970" s="10"/>
      <c r="U1970" s="10"/>
      <c r="V1970" s="10"/>
      <c r="W1970" s="10"/>
      <c r="X1970" s="10"/>
    </row>
    <row r="1971" spans="1:24" s="11" customFormat="1" x14ac:dyDescent="0.3">
      <c r="A1971" s="4" t="str">
        <f t="shared" si="431"/>
        <v>Asomadera_202212</v>
      </c>
      <c r="B1971" s="44" t="s">
        <v>1815</v>
      </c>
      <c r="C1971" s="4" t="str">
        <f t="shared" si="432"/>
        <v>ASOM_01_202212</v>
      </c>
      <c r="D1971" s="4" t="s">
        <v>2401</v>
      </c>
      <c r="E1971" s="5">
        <v>-68.078647000000004</v>
      </c>
      <c r="F1971" s="5">
        <v>-10.799630000000001</v>
      </c>
      <c r="G1971" s="4"/>
      <c r="H1971" s="4" t="s">
        <v>2451</v>
      </c>
      <c r="I1971" s="4" t="s">
        <v>2452</v>
      </c>
      <c r="J1971" s="4">
        <v>4117</v>
      </c>
      <c r="K1971" s="6">
        <f t="shared" si="437"/>
        <v>44896</v>
      </c>
      <c r="L1971" s="20">
        <v>44917</v>
      </c>
      <c r="M1971" s="6">
        <f t="shared" si="433"/>
        <v>44910</v>
      </c>
      <c r="N1971" s="4">
        <f t="shared" si="434"/>
        <v>2022</v>
      </c>
      <c r="O1971" s="4">
        <f t="shared" si="435"/>
        <v>12</v>
      </c>
      <c r="P1971" s="7">
        <f t="shared" si="436"/>
        <v>21</v>
      </c>
      <c r="Q1971" s="4"/>
      <c r="R1971" s="9"/>
      <c r="S1971" s="4" t="s">
        <v>2404</v>
      </c>
      <c r="T1971" s="10"/>
      <c r="U1971" s="10"/>
      <c r="V1971" s="10"/>
      <c r="W1971" s="10"/>
      <c r="X1971" s="10"/>
    </row>
    <row r="1972" spans="1:24" s="11" customFormat="1" x14ac:dyDescent="0.3">
      <c r="A1972" s="4" t="str">
        <f t="shared" si="431"/>
        <v>Asomadera_20245</v>
      </c>
      <c r="B1972" s="44" t="s">
        <v>1815</v>
      </c>
      <c r="C1972" s="4" t="str">
        <f t="shared" si="432"/>
        <v>ASOM_01_20245</v>
      </c>
      <c r="D1972" s="4" t="s">
        <v>2401</v>
      </c>
      <c r="E1972" s="5">
        <v>-130.15223700000001</v>
      </c>
      <c r="F1972" s="5">
        <v>-17.186796000000001</v>
      </c>
      <c r="G1972" s="4"/>
      <c r="H1972" s="4" t="s">
        <v>2453</v>
      </c>
      <c r="I1972" s="4" t="s">
        <v>2454</v>
      </c>
      <c r="J1972" s="4">
        <v>4117</v>
      </c>
      <c r="K1972" s="6">
        <v>45413</v>
      </c>
      <c r="L1972" s="20">
        <v>45444</v>
      </c>
      <c r="M1972" s="6">
        <f t="shared" si="433"/>
        <v>45427</v>
      </c>
      <c r="N1972" s="4">
        <f t="shared" si="434"/>
        <v>2024</v>
      </c>
      <c r="O1972" s="4">
        <f t="shared" si="435"/>
        <v>5</v>
      </c>
      <c r="P1972" s="7">
        <f t="shared" si="436"/>
        <v>31</v>
      </c>
      <c r="Q1972" s="4"/>
      <c r="R1972" s="9"/>
      <c r="S1972" s="4" t="s">
        <v>2404</v>
      </c>
      <c r="T1972" s="10"/>
      <c r="U1972" s="10"/>
      <c r="V1972" s="10"/>
      <c r="W1972" s="10"/>
      <c r="X1972" s="10"/>
    </row>
    <row r="1973" spans="1:24" s="11" customFormat="1" x14ac:dyDescent="0.3">
      <c r="A1973" s="4" t="str">
        <f t="shared" si="431"/>
        <v>Asomadera_20246</v>
      </c>
      <c r="B1973" s="4" t="s">
        <v>2455</v>
      </c>
      <c r="C1973" s="4" t="str">
        <f t="shared" si="432"/>
        <v>ASOM_01_20246</v>
      </c>
      <c r="D1973" s="4" t="s">
        <v>2401</v>
      </c>
      <c r="E1973" s="5">
        <v>-117.62163</v>
      </c>
      <c r="F1973" s="5">
        <v>-16.000381999999998</v>
      </c>
      <c r="G1973" s="5"/>
      <c r="H1973" s="4" t="s">
        <v>2402</v>
      </c>
      <c r="I1973" s="4" t="s">
        <v>2403</v>
      </c>
      <c r="J1973" s="4">
        <v>4117</v>
      </c>
      <c r="K1973" s="6">
        <f t="shared" ref="K1973:K1984" si="438">L1972+1</f>
        <v>45445</v>
      </c>
      <c r="L1973" s="20">
        <f t="shared" ref="L1973:L1984" si="439">K1973+29</f>
        <v>45474</v>
      </c>
      <c r="M1973" s="6">
        <f t="shared" si="433"/>
        <v>45459</v>
      </c>
      <c r="N1973" s="4">
        <f t="shared" si="434"/>
        <v>2024</v>
      </c>
      <c r="O1973" s="4">
        <f t="shared" si="435"/>
        <v>6</v>
      </c>
      <c r="P1973" s="7">
        <f t="shared" si="436"/>
        <v>29</v>
      </c>
      <c r="Q1973" s="4">
        <v>244.51788239084058</v>
      </c>
      <c r="R1973" s="9" t="s">
        <v>2456</v>
      </c>
      <c r="S1973" s="4" t="s">
        <v>844</v>
      </c>
      <c r="T1973" s="10"/>
      <c r="U1973" s="10"/>
      <c r="V1973" s="10"/>
      <c r="W1973" s="10"/>
      <c r="X1973" s="10"/>
    </row>
    <row r="1974" spans="1:24" s="11" customFormat="1" x14ac:dyDescent="0.3">
      <c r="A1974" s="4" t="str">
        <f t="shared" si="431"/>
        <v>Asomadera_20247</v>
      </c>
      <c r="B1974" s="4" t="s">
        <v>2457</v>
      </c>
      <c r="C1974" s="4" t="str">
        <f t="shared" si="432"/>
        <v>ASOM_01_20247</v>
      </c>
      <c r="D1974" s="4" t="s">
        <v>2401</v>
      </c>
      <c r="E1974" s="5">
        <v>-91.4</v>
      </c>
      <c r="F1974" s="5">
        <v>-12.67</v>
      </c>
      <c r="G1974" s="4"/>
      <c r="H1974" s="4" t="s">
        <v>2402</v>
      </c>
      <c r="I1974" s="4" t="s">
        <v>2403</v>
      </c>
      <c r="J1974" s="4">
        <v>4117</v>
      </c>
      <c r="K1974" s="6">
        <f t="shared" si="438"/>
        <v>45475</v>
      </c>
      <c r="L1974" s="20">
        <f>K1974+30</f>
        <v>45505</v>
      </c>
      <c r="M1974" s="6">
        <f t="shared" si="433"/>
        <v>45489</v>
      </c>
      <c r="N1974" s="4">
        <f t="shared" si="434"/>
        <v>2024</v>
      </c>
      <c r="O1974" s="4">
        <f t="shared" si="435"/>
        <v>7</v>
      </c>
      <c r="P1974" s="7">
        <f t="shared" si="436"/>
        <v>30</v>
      </c>
      <c r="Q1974" s="4">
        <v>127.1492988432371</v>
      </c>
      <c r="R1974" s="9" t="s">
        <v>2208</v>
      </c>
      <c r="S1974" s="4" t="s">
        <v>844</v>
      </c>
      <c r="T1974" s="10"/>
      <c r="U1974" s="10"/>
      <c r="V1974" s="10"/>
      <c r="W1974" s="10"/>
      <c r="X1974" s="10"/>
    </row>
    <row r="1975" spans="1:24" s="11" customFormat="1" x14ac:dyDescent="0.3">
      <c r="A1975" s="4" t="str">
        <f t="shared" si="431"/>
        <v>Asomadera_20248</v>
      </c>
      <c r="B1975" s="4" t="s">
        <v>2458</v>
      </c>
      <c r="C1975" s="4" t="str">
        <f t="shared" si="432"/>
        <v>ASOM_01_20248</v>
      </c>
      <c r="D1975" s="4" t="s">
        <v>2401</v>
      </c>
      <c r="E1975" s="5">
        <v>-52.8</v>
      </c>
      <c r="F1975" s="5">
        <v>-7.99</v>
      </c>
      <c r="G1975" s="4"/>
      <c r="H1975" s="4" t="s">
        <v>2402</v>
      </c>
      <c r="I1975" s="4" t="s">
        <v>2403</v>
      </c>
      <c r="J1975" s="4">
        <v>4117</v>
      </c>
      <c r="K1975" s="6">
        <f t="shared" si="438"/>
        <v>45506</v>
      </c>
      <c r="L1975" s="20">
        <f>K1975+30</f>
        <v>45536</v>
      </c>
      <c r="M1975" s="6">
        <f t="shared" si="433"/>
        <v>45520</v>
      </c>
      <c r="N1975" s="4">
        <f t="shared" si="434"/>
        <v>2024</v>
      </c>
      <c r="O1975" s="4">
        <f t="shared" si="435"/>
        <v>8</v>
      </c>
      <c r="P1975" s="7">
        <f t="shared" si="436"/>
        <v>30</v>
      </c>
      <c r="Q1975" s="4">
        <v>46.109086393701368</v>
      </c>
      <c r="R1975" s="9" t="s">
        <v>2208</v>
      </c>
      <c r="S1975" s="4" t="s">
        <v>844</v>
      </c>
      <c r="T1975" s="10"/>
      <c r="U1975" s="10"/>
      <c r="V1975" s="10"/>
      <c r="W1975" s="10"/>
      <c r="X1975" s="10"/>
    </row>
    <row r="1976" spans="1:24" s="11" customFormat="1" x14ac:dyDescent="0.3">
      <c r="A1976" s="4" t="str">
        <f t="shared" si="431"/>
        <v>Asomadera_20249</v>
      </c>
      <c r="B1976" s="4" t="s">
        <v>2459</v>
      </c>
      <c r="C1976" s="4" t="str">
        <f t="shared" si="432"/>
        <v>ASOM_01_20249</v>
      </c>
      <c r="D1976" s="4" t="s">
        <v>2401</v>
      </c>
      <c r="E1976" s="5">
        <v>-98.4</v>
      </c>
      <c r="F1976" s="5">
        <v>-13.83</v>
      </c>
      <c r="G1976" s="4"/>
      <c r="H1976" s="4" t="s">
        <v>2402</v>
      </c>
      <c r="I1976" s="4" t="s">
        <v>2403</v>
      </c>
      <c r="J1976" s="4">
        <v>4117</v>
      </c>
      <c r="K1976" s="6">
        <f t="shared" si="438"/>
        <v>45537</v>
      </c>
      <c r="L1976" s="20">
        <f t="shared" si="439"/>
        <v>45566</v>
      </c>
      <c r="M1976" s="6">
        <f t="shared" si="433"/>
        <v>45551</v>
      </c>
      <c r="N1976" s="4">
        <f t="shared" si="434"/>
        <v>2024</v>
      </c>
      <c r="O1976" s="4">
        <f t="shared" si="435"/>
        <v>9</v>
      </c>
      <c r="P1976" s="7">
        <f t="shared" si="436"/>
        <v>29</v>
      </c>
      <c r="Q1976" s="4">
        <v>122.25894119542029</v>
      </c>
      <c r="R1976" s="9" t="s">
        <v>2208</v>
      </c>
      <c r="S1976" s="4" t="s">
        <v>844</v>
      </c>
      <c r="T1976" s="10"/>
      <c r="U1976" s="10"/>
      <c r="V1976" s="10"/>
      <c r="W1976" s="10"/>
      <c r="X1976" s="10"/>
    </row>
    <row r="1977" spans="1:24" s="11" customFormat="1" x14ac:dyDescent="0.3">
      <c r="A1977" s="4" t="str">
        <f t="shared" si="431"/>
        <v>Asomadera_202410</v>
      </c>
      <c r="B1977" s="4" t="s">
        <v>2460</v>
      </c>
      <c r="C1977" s="4" t="str">
        <f t="shared" si="432"/>
        <v>ASOM_01_202410</v>
      </c>
      <c r="D1977" s="4" t="s">
        <v>2401</v>
      </c>
      <c r="E1977" s="5">
        <v>-87.8</v>
      </c>
      <c r="F1977" s="5">
        <v>-12.48</v>
      </c>
      <c r="G1977" s="4"/>
      <c r="H1977" s="4" t="s">
        <v>2402</v>
      </c>
      <c r="I1977" s="4" t="s">
        <v>2403</v>
      </c>
      <c r="J1977" s="4">
        <v>4117</v>
      </c>
      <c r="K1977" s="6">
        <f t="shared" si="438"/>
        <v>45567</v>
      </c>
      <c r="L1977" s="20">
        <f>K1977+31</f>
        <v>45598</v>
      </c>
      <c r="M1977" s="6">
        <f t="shared" si="433"/>
        <v>45581</v>
      </c>
      <c r="N1977" s="4">
        <f t="shared" si="434"/>
        <v>2024</v>
      </c>
      <c r="O1977" s="4">
        <f t="shared" si="435"/>
        <v>10</v>
      </c>
      <c r="P1977" s="7">
        <f t="shared" si="436"/>
        <v>31</v>
      </c>
      <c r="Q1977" s="4">
        <v>213.07986894058965</v>
      </c>
      <c r="R1977" s="9" t="s">
        <v>2208</v>
      </c>
      <c r="S1977" s="4" t="s">
        <v>844</v>
      </c>
      <c r="T1977" s="10"/>
      <c r="U1977" s="10"/>
      <c r="V1977" s="10"/>
      <c r="W1977" s="10"/>
      <c r="X1977" s="10"/>
    </row>
    <row r="1978" spans="1:24" s="11" customFormat="1" x14ac:dyDescent="0.3">
      <c r="A1978" s="4" t="str">
        <f t="shared" si="431"/>
        <v>Asomadera_202411</v>
      </c>
      <c r="B1978" s="4" t="s">
        <v>2461</v>
      </c>
      <c r="C1978" s="4" t="str">
        <f t="shared" si="432"/>
        <v>ASOM_01_202411</v>
      </c>
      <c r="D1978" s="4" t="s">
        <v>2401</v>
      </c>
      <c r="E1978" s="5">
        <v>-106.6</v>
      </c>
      <c r="F1978" s="5">
        <v>-14.5</v>
      </c>
      <c r="G1978" s="4"/>
      <c r="H1978" s="4" t="s">
        <v>2402</v>
      </c>
      <c r="I1978" s="4" t="s">
        <v>2403</v>
      </c>
      <c r="J1978" s="4">
        <v>4117</v>
      </c>
      <c r="K1978" s="6">
        <f t="shared" si="438"/>
        <v>45599</v>
      </c>
      <c r="L1978" s="20">
        <f t="shared" si="439"/>
        <v>45628</v>
      </c>
      <c r="M1978" s="6">
        <f t="shared" si="433"/>
        <v>45613</v>
      </c>
      <c r="N1978" s="4">
        <f t="shared" si="434"/>
        <v>2024</v>
      </c>
      <c r="O1978" s="4">
        <f t="shared" si="435"/>
        <v>11</v>
      </c>
      <c r="P1978" s="7">
        <f t="shared" si="436"/>
        <v>29</v>
      </c>
      <c r="Q1978" s="4">
        <v>298.3118165168255</v>
      </c>
      <c r="R1978" s="9" t="s">
        <v>2208</v>
      </c>
      <c r="S1978" s="4" t="s">
        <v>844</v>
      </c>
      <c r="T1978" s="10"/>
      <c r="U1978" s="10"/>
      <c r="V1978" s="10"/>
      <c r="W1978" s="10"/>
      <c r="X1978" s="10"/>
    </row>
    <row r="1979" spans="1:24" s="11" customFormat="1" x14ac:dyDescent="0.3">
      <c r="A1979" s="4" t="str">
        <f t="shared" si="431"/>
        <v>Asomadera_202412</v>
      </c>
      <c r="B1979" s="4" t="s">
        <v>2462</v>
      </c>
      <c r="C1979" s="4" t="str">
        <f t="shared" si="432"/>
        <v>ASOM_01_202412</v>
      </c>
      <c r="D1979" s="4" t="s">
        <v>2401</v>
      </c>
      <c r="E1979" s="5">
        <v>-48.7</v>
      </c>
      <c r="F1979" s="5">
        <v>-7.35</v>
      </c>
      <c r="G1979" s="4"/>
      <c r="H1979" s="4" t="s">
        <v>2402</v>
      </c>
      <c r="I1979" s="4" t="s">
        <v>2403</v>
      </c>
      <c r="J1979" s="4">
        <v>4117</v>
      </c>
      <c r="K1979" s="6">
        <f t="shared" si="438"/>
        <v>45629</v>
      </c>
      <c r="L1979" s="20">
        <f t="shared" si="439"/>
        <v>45658</v>
      </c>
      <c r="M1979" s="6">
        <f t="shared" si="433"/>
        <v>45643</v>
      </c>
      <c r="N1979" s="4">
        <f t="shared" si="434"/>
        <v>2024</v>
      </c>
      <c r="O1979" s="4">
        <f t="shared" si="435"/>
        <v>12</v>
      </c>
      <c r="P1979" s="7">
        <f t="shared" si="436"/>
        <v>29</v>
      </c>
      <c r="Q1979" s="4">
        <v>95.01266287186948</v>
      </c>
      <c r="R1979" s="9"/>
      <c r="S1979" s="4" t="s">
        <v>844</v>
      </c>
      <c r="T1979" s="10"/>
      <c r="U1979" s="10"/>
      <c r="V1979" s="10"/>
      <c r="W1979" s="10"/>
      <c r="X1979" s="10"/>
    </row>
    <row r="1980" spans="1:24" s="11" customFormat="1" x14ac:dyDescent="0.3">
      <c r="A1980" s="4" t="str">
        <f t="shared" si="431"/>
        <v>Asomadera_20251</v>
      </c>
      <c r="B1980" s="4" t="s">
        <v>2463</v>
      </c>
      <c r="C1980" s="4" t="str">
        <f t="shared" si="432"/>
        <v>ASOM_01_20251</v>
      </c>
      <c r="D1980" s="4" t="s">
        <v>2401</v>
      </c>
      <c r="E1980" s="5">
        <v>-27.3</v>
      </c>
      <c r="F1980" s="5">
        <v>-5.07</v>
      </c>
      <c r="G1980" s="4"/>
      <c r="H1980" s="4" t="s">
        <v>2402</v>
      </c>
      <c r="I1980" s="4" t="s">
        <v>2403</v>
      </c>
      <c r="J1980" s="4">
        <v>4117</v>
      </c>
      <c r="K1980" s="6">
        <f t="shared" si="438"/>
        <v>45659</v>
      </c>
      <c r="L1980" s="20">
        <f t="shared" si="439"/>
        <v>45688</v>
      </c>
      <c r="M1980" s="6">
        <f t="shared" si="433"/>
        <v>45673</v>
      </c>
      <c r="N1980" s="4">
        <f t="shared" si="434"/>
        <v>2025</v>
      </c>
      <c r="O1980" s="4">
        <f t="shared" si="435"/>
        <v>1</v>
      </c>
      <c r="P1980" s="7">
        <f t="shared" si="436"/>
        <v>29</v>
      </c>
      <c r="Q1980" s="4">
        <v>48.903576478168112</v>
      </c>
      <c r="R1980" s="9"/>
      <c r="S1980" s="4" t="s">
        <v>844</v>
      </c>
      <c r="T1980" s="10"/>
      <c r="U1980" s="10"/>
      <c r="V1980" s="10"/>
      <c r="W1980" s="10"/>
      <c r="X1980" s="10"/>
    </row>
    <row r="1981" spans="1:24" s="11" customFormat="1" x14ac:dyDescent="0.3">
      <c r="A1981" s="4" t="str">
        <f t="shared" si="431"/>
        <v>Asomadera_20252</v>
      </c>
      <c r="B1981" s="4" t="s">
        <v>2464</v>
      </c>
      <c r="C1981" s="4" t="str">
        <f t="shared" si="432"/>
        <v>ASOM_01_20252</v>
      </c>
      <c r="D1981" s="4" t="s">
        <v>2401</v>
      </c>
      <c r="E1981" s="5">
        <v>-64.8</v>
      </c>
      <c r="F1981" s="5">
        <v>-9.69</v>
      </c>
      <c r="G1981" s="4"/>
      <c r="H1981" s="4" t="s">
        <v>2402</v>
      </c>
      <c r="I1981" s="4" t="s">
        <v>2403</v>
      </c>
      <c r="J1981" s="4">
        <v>4117</v>
      </c>
      <c r="K1981" s="6">
        <f t="shared" si="438"/>
        <v>45689</v>
      </c>
      <c r="L1981" s="20">
        <f t="shared" si="439"/>
        <v>45718</v>
      </c>
      <c r="M1981" s="6">
        <f t="shared" si="433"/>
        <v>45703</v>
      </c>
      <c r="N1981" s="4">
        <f t="shared" si="434"/>
        <v>2025</v>
      </c>
      <c r="O1981" s="4">
        <f t="shared" si="435"/>
        <v>2</v>
      </c>
      <c r="P1981" s="7">
        <f t="shared" si="436"/>
        <v>29</v>
      </c>
      <c r="Q1981" s="4">
        <v>278.05176340444154</v>
      </c>
      <c r="R1981" s="9"/>
      <c r="S1981" s="4" t="s">
        <v>844</v>
      </c>
      <c r="T1981" s="10"/>
      <c r="U1981" s="10"/>
      <c r="V1981" s="10"/>
      <c r="W1981" s="10"/>
      <c r="X1981" s="10"/>
    </row>
    <row r="1982" spans="1:24" s="11" customFormat="1" x14ac:dyDescent="0.3">
      <c r="A1982" s="4" t="str">
        <f t="shared" si="431"/>
        <v>Asomadera_20253</v>
      </c>
      <c r="B1982" s="4" t="s">
        <v>2465</v>
      </c>
      <c r="C1982" s="4" t="str">
        <f t="shared" si="432"/>
        <v>ASOM_01_20253</v>
      </c>
      <c r="D1982" s="4" t="s">
        <v>2401</v>
      </c>
      <c r="E1982" s="5">
        <v>-50.1</v>
      </c>
      <c r="F1982" s="5">
        <v>-8.4600000000000009</v>
      </c>
      <c r="G1982" s="4"/>
      <c r="H1982" s="4" t="s">
        <v>2402</v>
      </c>
      <c r="I1982" s="4" t="s">
        <v>2403</v>
      </c>
      <c r="J1982" s="4">
        <v>4117</v>
      </c>
      <c r="K1982" s="6">
        <f t="shared" si="438"/>
        <v>45719</v>
      </c>
      <c r="L1982" s="20">
        <f t="shared" si="439"/>
        <v>45748</v>
      </c>
      <c r="M1982" s="6">
        <f t="shared" si="433"/>
        <v>45733</v>
      </c>
      <c r="N1982" s="4">
        <f t="shared" si="434"/>
        <v>2025</v>
      </c>
      <c r="O1982" s="4">
        <f t="shared" si="435"/>
        <v>3</v>
      </c>
      <c r="P1982" s="7">
        <f t="shared" si="436"/>
        <v>29</v>
      </c>
      <c r="Q1982" s="4">
        <v>298.3118165168255</v>
      </c>
      <c r="R1982" s="9"/>
      <c r="S1982" s="4" t="s">
        <v>844</v>
      </c>
      <c r="T1982" s="10"/>
      <c r="U1982" s="10"/>
      <c r="V1982" s="10"/>
      <c r="W1982" s="10"/>
      <c r="X1982" s="10"/>
    </row>
    <row r="1983" spans="1:24" s="11" customFormat="1" x14ac:dyDescent="0.3">
      <c r="A1983" s="4" t="str">
        <f t="shared" si="431"/>
        <v>Asomadera_20254</v>
      </c>
      <c r="B1983" s="4" t="s">
        <v>2466</v>
      </c>
      <c r="C1983" s="4" t="str">
        <f t="shared" si="432"/>
        <v>ASOM_01_20254</v>
      </c>
      <c r="D1983" s="4" t="s">
        <v>2401</v>
      </c>
      <c r="E1983" s="5">
        <v>-65.599999999999994</v>
      </c>
      <c r="F1983" s="5">
        <v>-9.35</v>
      </c>
      <c r="G1983" s="4"/>
      <c r="H1983" s="4" t="s">
        <v>2402</v>
      </c>
      <c r="I1983" s="4" t="s">
        <v>2403</v>
      </c>
      <c r="J1983" s="4">
        <v>4117</v>
      </c>
      <c r="K1983" s="6">
        <f t="shared" si="438"/>
        <v>45749</v>
      </c>
      <c r="L1983" s="20">
        <f t="shared" si="439"/>
        <v>45778</v>
      </c>
      <c r="M1983" s="6">
        <f t="shared" si="433"/>
        <v>45763</v>
      </c>
      <c r="N1983" s="4">
        <f t="shared" si="434"/>
        <v>2025</v>
      </c>
      <c r="O1983" s="4">
        <f t="shared" si="435"/>
        <v>4</v>
      </c>
      <c r="P1983" s="7">
        <f t="shared" si="436"/>
        <v>29</v>
      </c>
      <c r="Q1983" s="4">
        <v>289.22972374230858</v>
      </c>
      <c r="R1983" s="9"/>
      <c r="S1983" s="4" t="s">
        <v>844</v>
      </c>
      <c r="T1983" s="10"/>
      <c r="U1983" s="10"/>
      <c r="V1983" s="10"/>
      <c r="W1983" s="10"/>
      <c r="X1983" s="10"/>
    </row>
    <row r="1984" spans="1:24" s="11" customFormat="1" x14ac:dyDescent="0.3">
      <c r="A1984" s="4"/>
      <c r="B1984" s="4"/>
      <c r="C1984" s="4" t="str">
        <f t="shared" si="432"/>
        <v>ASOM_01_20255</v>
      </c>
      <c r="D1984" s="4" t="s">
        <v>2401</v>
      </c>
      <c r="E1984" s="5"/>
      <c r="F1984" s="5"/>
      <c r="G1984" s="4"/>
      <c r="H1984" s="4"/>
      <c r="I1984" s="4"/>
      <c r="J1984" s="4"/>
      <c r="K1984" s="6">
        <f t="shared" si="438"/>
        <v>45779</v>
      </c>
      <c r="L1984" s="20">
        <f t="shared" si="439"/>
        <v>45808</v>
      </c>
      <c r="M1984" s="6">
        <f t="shared" si="433"/>
        <v>45793</v>
      </c>
      <c r="N1984" s="4">
        <f t="shared" si="434"/>
        <v>2025</v>
      </c>
      <c r="O1984" s="4">
        <f t="shared" si="435"/>
        <v>5</v>
      </c>
      <c r="P1984" s="7">
        <f t="shared" si="436"/>
        <v>29</v>
      </c>
      <c r="Q1984" s="4"/>
      <c r="R1984" s="9"/>
      <c r="S1984" s="4"/>
      <c r="T1984" s="10"/>
      <c r="U1984" s="10"/>
      <c r="V1984" s="10"/>
      <c r="W1984" s="10"/>
      <c r="X1984" s="10"/>
    </row>
    <row r="1985" spans="1:24" s="11" customFormat="1" x14ac:dyDescent="0.3">
      <c r="A1985" s="4"/>
      <c r="B1985" s="4"/>
      <c r="C1985" s="4"/>
      <c r="D1985" s="4"/>
      <c r="E1985" s="5"/>
      <c r="F1985" s="5"/>
      <c r="G1985" s="4"/>
      <c r="H1985" s="4"/>
      <c r="I1985" s="4"/>
      <c r="J1985" s="4"/>
      <c r="K1985" s="4"/>
      <c r="L1985" s="4"/>
      <c r="M1985" s="4"/>
      <c r="N1985" s="4"/>
      <c r="O1985" s="4"/>
      <c r="P1985" s="4"/>
      <c r="Q1985" s="4"/>
      <c r="R1985" s="9"/>
      <c r="S1985" s="4"/>
      <c r="T1985" s="10"/>
      <c r="U1985" s="10"/>
      <c r="V1985" s="10"/>
      <c r="W1985" s="10"/>
      <c r="X1985" s="10"/>
    </row>
    <row r="1986" spans="1:24" s="11" customFormat="1" x14ac:dyDescent="0.3">
      <c r="A1986" s="4" t="str">
        <f t="shared" ref="A1986:A1994" si="440">D1986&amp;"_"&amp;YEAR(M1986)&amp;""&amp;MONTH(M1986)</f>
        <v>Landazuri_20231</v>
      </c>
      <c r="B1986" s="4"/>
      <c r="C1986" s="4" t="str">
        <f>"LANDZ_01_"&amp;YEAR(M1986)&amp;""&amp;MONTH(M1986)</f>
        <v>LANDZ_01_20231</v>
      </c>
      <c r="D1986" s="4" t="s">
        <v>2467</v>
      </c>
      <c r="E1986" s="17">
        <v>-14.7</v>
      </c>
      <c r="F1986" s="17">
        <v>-0.86</v>
      </c>
      <c r="G1986" s="4"/>
      <c r="H1986" s="18">
        <v>6.1883330000000001</v>
      </c>
      <c r="I1986" s="18">
        <v>-72.466333000000006</v>
      </c>
      <c r="J1986" s="18">
        <v>2970</v>
      </c>
      <c r="K1986" s="6">
        <v>44929</v>
      </c>
      <c r="L1986" s="6">
        <v>44959</v>
      </c>
      <c r="M1986" s="45">
        <v>44943</v>
      </c>
      <c r="N1986" s="4"/>
      <c r="O1986" s="4"/>
      <c r="P1986" s="4"/>
      <c r="Q1986" s="4"/>
      <c r="R1986" s="9"/>
      <c r="S1986" s="4"/>
      <c r="T1986" s="10"/>
      <c r="U1986" s="10"/>
      <c r="V1986" s="10"/>
      <c r="W1986" s="10"/>
      <c r="X1986" s="10"/>
    </row>
    <row r="1987" spans="1:24" s="11" customFormat="1" x14ac:dyDescent="0.3">
      <c r="A1987" s="4" t="str">
        <f t="shared" si="440"/>
        <v>Landazuri_20232</v>
      </c>
      <c r="B1987" s="4"/>
      <c r="C1987" s="4" t="str">
        <f t="shared" ref="C1987:C1994" si="441">"LANDZ_01_"&amp;YEAR(M1987)&amp;""&amp;MONTH(M1987)</f>
        <v>LANDZ_01_20232</v>
      </c>
      <c r="D1987" s="4" t="s">
        <v>2467</v>
      </c>
      <c r="E1987" s="17">
        <v>-4.5</v>
      </c>
      <c r="F1987" s="17">
        <v>-0.27</v>
      </c>
      <c r="G1987" s="4"/>
      <c r="H1987" s="18">
        <v>6.1883330000000001</v>
      </c>
      <c r="I1987" s="18">
        <v>-72.466333000000006</v>
      </c>
      <c r="J1987" s="18">
        <v>2970</v>
      </c>
      <c r="K1987" s="45">
        <v>44960</v>
      </c>
      <c r="L1987" s="6">
        <v>44985</v>
      </c>
      <c r="M1987" s="45">
        <v>44974</v>
      </c>
      <c r="N1987" s="4"/>
      <c r="O1987" s="4"/>
      <c r="P1987" s="4"/>
      <c r="Q1987" s="4"/>
      <c r="R1987" s="9"/>
      <c r="S1987" s="4"/>
      <c r="T1987" s="10"/>
      <c r="U1987" s="10"/>
      <c r="V1987" s="10"/>
      <c r="W1987" s="10"/>
      <c r="X1987" s="10"/>
    </row>
    <row r="1988" spans="1:24" s="11" customFormat="1" x14ac:dyDescent="0.3">
      <c r="A1988" s="4" t="str">
        <f t="shared" si="440"/>
        <v>Landazuri_20233</v>
      </c>
      <c r="B1988" s="4"/>
      <c r="C1988" s="4" t="str">
        <f t="shared" si="441"/>
        <v>LANDZ_01_20233</v>
      </c>
      <c r="D1988" s="4" t="s">
        <v>2467</v>
      </c>
      <c r="E1988" s="17">
        <v>-36.799999999999997</v>
      </c>
      <c r="F1988" s="17">
        <v>-4.78</v>
      </c>
      <c r="G1988" s="4"/>
      <c r="H1988" s="18">
        <v>6.1883330000000001</v>
      </c>
      <c r="I1988" s="18">
        <v>-72.466333000000006</v>
      </c>
      <c r="J1988" s="18">
        <v>2970</v>
      </c>
      <c r="K1988" s="45">
        <v>44986</v>
      </c>
      <c r="L1988" s="6">
        <v>45016</v>
      </c>
      <c r="M1988" s="45">
        <v>45000</v>
      </c>
      <c r="N1988" s="4"/>
      <c r="O1988" s="4"/>
      <c r="P1988" s="4"/>
      <c r="Q1988" s="4"/>
      <c r="R1988" s="9"/>
      <c r="S1988" s="4"/>
      <c r="T1988" s="10"/>
      <c r="U1988" s="10"/>
      <c r="V1988" s="10"/>
      <c r="W1988" s="10"/>
      <c r="X1988" s="10"/>
    </row>
    <row r="1989" spans="1:24" s="11" customFormat="1" x14ac:dyDescent="0.3">
      <c r="A1989" s="4" t="str">
        <f t="shared" si="440"/>
        <v>Landazuri_20234</v>
      </c>
      <c r="B1989" s="4"/>
      <c r="C1989" s="4" t="str">
        <f t="shared" si="441"/>
        <v>LANDZ_01_20234</v>
      </c>
      <c r="D1989" s="4" t="s">
        <v>2467</v>
      </c>
      <c r="E1989" s="17">
        <v>-70</v>
      </c>
      <c r="F1989" s="17">
        <v>-9.3000000000000007</v>
      </c>
      <c r="G1989" s="4"/>
      <c r="H1989" s="18">
        <v>6.1883330000000001</v>
      </c>
      <c r="I1989" s="18">
        <v>-72.466333000000006</v>
      </c>
      <c r="J1989" s="18">
        <v>2970</v>
      </c>
      <c r="K1989" s="45">
        <v>45017</v>
      </c>
      <c r="L1989" s="6">
        <v>45047</v>
      </c>
      <c r="M1989" s="45">
        <v>45031</v>
      </c>
      <c r="N1989" s="4"/>
      <c r="O1989" s="4"/>
      <c r="P1989" s="4"/>
      <c r="Q1989" s="4"/>
      <c r="R1989" s="9"/>
      <c r="S1989" s="4"/>
      <c r="T1989" s="10"/>
      <c r="U1989" s="10"/>
      <c r="V1989" s="10"/>
      <c r="W1989" s="10"/>
      <c r="X1989" s="10"/>
    </row>
    <row r="1990" spans="1:24" s="11" customFormat="1" x14ac:dyDescent="0.3">
      <c r="A1990" s="4" t="str">
        <f t="shared" si="440"/>
        <v>Landazuri_20235</v>
      </c>
      <c r="B1990" s="4"/>
      <c r="C1990" s="4" t="str">
        <f t="shared" si="441"/>
        <v>LANDZ_01_20235</v>
      </c>
      <c r="D1990" s="4" t="s">
        <v>2467</v>
      </c>
      <c r="E1990" s="17">
        <v>-106.3</v>
      </c>
      <c r="F1990" s="17">
        <v>-12.67</v>
      </c>
      <c r="G1990" s="4"/>
      <c r="H1990" s="18">
        <v>6.1883330000000001</v>
      </c>
      <c r="I1990" s="18">
        <v>-72.466333000000006</v>
      </c>
      <c r="J1990" s="18">
        <v>2970</v>
      </c>
      <c r="K1990" s="45">
        <v>45048</v>
      </c>
      <c r="L1990" s="6">
        <v>45078</v>
      </c>
      <c r="M1990" s="45">
        <v>45062</v>
      </c>
      <c r="N1990" s="4"/>
      <c r="O1990" s="4"/>
      <c r="P1990" s="4"/>
      <c r="Q1990" s="4"/>
      <c r="R1990" s="9"/>
      <c r="S1990" s="4"/>
      <c r="T1990" s="10"/>
      <c r="U1990" s="10"/>
      <c r="V1990" s="10"/>
      <c r="W1990" s="10"/>
      <c r="X1990" s="10"/>
    </row>
    <row r="1991" spans="1:24" s="11" customFormat="1" x14ac:dyDescent="0.3">
      <c r="A1991" s="4" t="str">
        <f t="shared" si="440"/>
        <v>Landazuri_20237</v>
      </c>
      <c r="B1991" s="4"/>
      <c r="C1991" s="4" t="str">
        <f t="shared" si="441"/>
        <v>LANDZ_01_20237</v>
      </c>
      <c r="D1991" s="4" t="s">
        <v>2467</v>
      </c>
      <c r="E1991" s="17">
        <v>-70.599999999999994</v>
      </c>
      <c r="F1991" s="17">
        <v>-7.75</v>
      </c>
      <c r="G1991" s="4"/>
      <c r="H1991" s="18">
        <v>6.1883330000000001</v>
      </c>
      <c r="I1991" s="18">
        <v>-72.466333000000006</v>
      </c>
      <c r="J1991" s="18">
        <v>2970</v>
      </c>
      <c r="K1991" s="45">
        <v>45110</v>
      </c>
      <c r="L1991" s="6">
        <v>45138</v>
      </c>
      <c r="M1991" s="45">
        <v>45124</v>
      </c>
      <c r="N1991" s="4"/>
      <c r="O1991" s="4"/>
      <c r="P1991" s="4"/>
      <c r="Q1991" s="4"/>
      <c r="R1991" s="9"/>
      <c r="S1991" s="4"/>
      <c r="T1991" s="10"/>
      <c r="U1991" s="10"/>
      <c r="V1991" s="10"/>
      <c r="W1991" s="10"/>
      <c r="X1991" s="10"/>
    </row>
    <row r="1992" spans="1:24" s="11" customFormat="1" x14ac:dyDescent="0.3">
      <c r="A1992" s="4" t="str">
        <f t="shared" si="440"/>
        <v>Landazuri_20238</v>
      </c>
      <c r="B1992" s="4"/>
      <c r="C1992" s="4" t="str">
        <f t="shared" si="441"/>
        <v>LANDZ_01_20238</v>
      </c>
      <c r="D1992" s="4" t="s">
        <v>2467</v>
      </c>
      <c r="E1992" s="17">
        <v>-52.7</v>
      </c>
      <c r="F1992" s="17">
        <v>-5.64</v>
      </c>
      <c r="G1992" s="4"/>
      <c r="H1992" s="18">
        <v>6.1883330000000001</v>
      </c>
      <c r="I1992" s="18">
        <v>-72.466333000000006</v>
      </c>
      <c r="J1992" s="18">
        <v>2970</v>
      </c>
      <c r="K1992" s="45">
        <v>45139</v>
      </c>
      <c r="L1992" s="6">
        <v>45169</v>
      </c>
      <c r="M1992" s="45">
        <v>45153</v>
      </c>
      <c r="N1992" s="4"/>
      <c r="O1992" s="4"/>
      <c r="P1992" s="4"/>
      <c r="Q1992" s="4"/>
      <c r="R1992" s="9"/>
      <c r="S1992" s="4"/>
      <c r="T1992" s="10"/>
      <c r="U1992" s="10"/>
      <c r="V1992" s="10"/>
      <c r="W1992" s="10"/>
      <c r="X1992" s="10"/>
    </row>
    <row r="1993" spans="1:24" s="11" customFormat="1" x14ac:dyDescent="0.3">
      <c r="A1993" s="4" t="str">
        <f t="shared" si="440"/>
        <v>Landazuri_20237</v>
      </c>
      <c r="B1993" s="4"/>
      <c r="C1993" s="4" t="str">
        <f t="shared" si="441"/>
        <v>LANDZ_01_20237</v>
      </c>
      <c r="D1993" s="4" t="s">
        <v>2467</v>
      </c>
      <c r="E1993" s="17">
        <v>-29.1</v>
      </c>
      <c r="F1993" s="17">
        <v>-2.99</v>
      </c>
      <c r="G1993" s="4"/>
      <c r="H1993" s="18">
        <v>6.1883330000000001</v>
      </c>
      <c r="I1993" s="18">
        <v>-72.466333000000006</v>
      </c>
      <c r="J1993" s="18">
        <v>2970</v>
      </c>
      <c r="K1993" s="45">
        <v>45110</v>
      </c>
      <c r="L1993" s="6">
        <v>45138</v>
      </c>
      <c r="M1993" s="45">
        <v>45124</v>
      </c>
      <c r="N1993" s="4"/>
      <c r="O1993" s="4"/>
      <c r="P1993" s="4"/>
      <c r="Q1993" s="4"/>
      <c r="R1993" s="9"/>
      <c r="S1993" s="4"/>
      <c r="T1993" s="10"/>
      <c r="U1993" s="10"/>
      <c r="V1993" s="10"/>
      <c r="W1993" s="10"/>
      <c r="X1993" s="10"/>
    </row>
    <row r="1994" spans="1:24" s="11" customFormat="1" x14ac:dyDescent="0.3">
      <c r="A1994" s="4" t="str">
        <f t="shared" si="440"/>
        <v>Landazuri_20238</v>
      </c>
      <c r="B1994" s="4"/>
      <c r="C1994" s="4" t="str">
        <f t="shared" si="441"/>
        <v>LANDZ_01_20238</v>
      </c>
      <c r="D1994" s="4" t="s">
        <v>2467</v>
      </c>
      <c r="E1994" s="17">
        <v>-26.9</v>
      </c>
      <c r="F1994" s="17">
        <v>-4.5599999999999996</v>
      </c>
      <c r="G1994" s="4"/>
      <c r="H1994" s="18">
        <v>6.1883330000000001</v>
      </c>
      <c r="I1994" s="18">
        <v>-72.466333000000006</v>
      </c>
      <c r="J1994" s="18">
        <v>2970</v>
      </c>
      <c r="K1994" s="45">
        <v>45139</v>
      </c>
      <c r="L1994" s="6">
        <v>45169</v>
      </c>
      <c r="M1994" s="45">
        <v>45153</v>
      </c>
      <c r="N1994" s="4"/>
      <c r="O1994" s="4"/>
      <c r="P1994" s="4"/>
      <c r="Q1994" s="4"/>
      <c r="R1994" s="9"/>
      <c r="S1994" s="4"/>
      <c r="T1994" s="10"/>
      <c r="U1994" s="10"/>
      <c r="V1994" s="10"/>
      <c r="W1994" s="10"/>
      <c r="X1994" s="10"/>
    </row>
    <row r="1995" spans="1:24" s="11" customFormat="1" x14ac:dyDescent="0.3">
      <c r="A1995" s="4" t="str">
        <f t="shared" ref="A1995:A2001" si="442">D1995&amp;"_"&amp;YEAR(M1995)&amp;""&amp;MONTH(M1995)</f>
        <v>Landazuri_202410</v>
      </c>
      <c r="B1995" s="4" t="s">
        <v>2472</v>
      </c>
      <c r="C1995" s="4" t="str">
        <f t="shared" ref="C1995:C2001" si="443">"LANDZ_01_"&amp;YEAR(M1995)&amp;""&amp;MONTH(M1995)</f>
        <v>LANDZ_01_202410</v>
      </c>
      <c r="D1995" s="4" t="s">
        <v>2467</v>
      </c>
      <c r="E1995" s="17">
        <v>-40.6</v>
      </c>
      <c r="F1995" s="17">
        <v>-6.54</v>
      </c>
      <c r="G1995" s="4"/>
      <c r="H1995" s="18">
        <v>6.1883330000000001</v>
      </c>
      <c r="I1995" s="18">
        <v>-72.466333000000006</v>
      </c>
      <c r="J1995" s="18">
        <v>2970</v>
      </c>
      <c r="K1995" s="6">
        <v>45562</v>
      </c>
      <c r="L1995" s="20">
        <f>K1995+3</f>
        <v>45565</v>
      </c>
      <c r="M1995" s="6">
        <f t="shared" ref="M1995:M2001" si="444">K1995+14</f>
        <v>45576</v>
      </c>
      <c r="N1995" s="4">
        <f t="shared" ref="N1995:N2001" si="445">YEAR(M1995)</f>
        <v>2024</v>
      </c>
      <c r="O1995" s="4">
        <f t="shared" ref="O1995:O2001" si="446">(MONTH(M1995))</f>
        <v>10</v>
      </c>
      <c r="P1995" s="7">
        <f t="shared" ref="P1995:P2001" si="447">L1995-K1995</f>
        <v>3</v>
      </c>
      <c r="Q1995" s="4">
        <v>201</v>
      </c>
      <c r="R1995" s="9" t="s">
        <v>2473</v>
      </c>
      <c r="S1995" s="4"/>
      <c r="T1995" s="10"/>
      <c r="U1995" s="10"/>
      <c r="V1995" s="10"/>
      <c r="W1995" s="10"/>
      <c r="X1995" s="10"/>
    </row>
    <row r="1996" spans="1:24" s="11" customFormat="1" x14ac:dyDescent="0.3">
      <c r="A1996" s="4" t="str">
        <f t="shared" si="442"/>
        <v>Landazuri_202410</v>
      </c>
      <c r="B1996" s="4" t="s">
        <v>2474</v>
      </c>
      <c r="C1996" s="4" t="str">
        <f t="shared" si="443"/>
        <v>LANDZ_01_202410</v>
      </c>
      <c r="D1996" s="4" t="s">
        <v>2467</v>
      </c>
      <c r="E1996" s="17">
        <v>-9.6999999999999993</v>
      </c>
      <c r="F1996" s="17">
        <v>-2.59</v>
      </c>
      <c r="G1996" s="4"/>
      <c r="H1996" s="18">
        <v>6.1883330000000001</v>
      </c>
      <c r="I1996" s="18">
        <v>-72.466333000000006</v>
      </c>
      <c r="J1996" s="18">
        <v>2970</v>
      </c>
      <c r="K1996" s="6">
        <f t="shared" ref="K1996:K2000" si="448">L1995+1</f>
        <v>45566</v>
      </c>
      <c r="L1996" s="20">
        <f>K1996+30</f>
        <v>45596</v>
      </c>
      <c r="M1996" s="6">
        <f t="shared" si="444"/>
        <v>45580</v>
      </c>
      <c r="N1996" s="4">
        <f t="shared" si="445"/>
        <v>2024</v>
      </c>
      <c r="O1996" s="4">
        <f t="shared" si="446"/>
        <v>10</v>
      </c>
      <c r="P1996" s="7">
        <f t="shared" si="447"/>
        <v>30</v>
      </c>
      <c r="Q1996" s="4">
        <v>257</v>
      </c>
      <c r="R1996" s="9" t="s">
        <v>2208</v>
      </c>
      <c r="S1996" s="4"/>
      <c r="T1996" s="10"/>
      <c r="U1996" s="10"/>
      <c r="V1996" s="10"/>
      <c r="W1996" s="10"/>
      <c r="X1996" s="10"/>
    </row>
    <row r="1997" spans="1:24" s="11" customFormat="1" x14ac:dyDescent="0.3">
      <c r="A1997" s="4" t="str">
        <f t="shared" si="442"/>
        <v>Landazuri_202411</v>
      </c>
      <c r="B1997" s="4" t="s">
        <v>2475</v>
      </c>
      <c r="C1997" s="4" t="str">
        <f t="shared" si="443"/>
        <v>LANDZ_01_202411</v>
      </c>
      <c r="D1997" s="4" t="s">
        <v>2467</v>
      </c>
      <c r="E1997" s="17">
        <v>-23.3</v>
      </c>
      <c r="F1997" s="17">
        <v>-4.43</v>
      </c>
      <c r="G1997" s="4"/>
      <c r="H1997" s="18">
        <v>6.1883330000000001</v>
      </c>
      <c r="I1997" s="18">
        <v>-72.466333000000006</v>
      </c>
      <c r="J1997" s="18">
        <v>2970</v>
      </c>
      <c r="K1997" s="6">
        <f t="shared" si="448"/>
        <v>45597</v>
      </c>
      <c r="L1997" s="20">
        <f t="shared" ref="L1997:L2001" si="449">K1997+29</f>
        <v>45626</v>
      </c>
      <c r="M1997" s="6">
        <f t="shared" si="444"/>
        <v>45611</v>
      </c>
      <c r="N1997" s="4">
        <f t="shared" si="445"/>
        <v>2024</v>
      </c>
      <c r="O1997" s="4">
        <f t="shared" si="446"/>
        <v>11</v>
      </c>
      <c r="P1997" s="7">
        <f t="shared" si="447"/>
        <v>29</v>
      </c>
      <c r="Q1997" s="4">
        <v>155</v>
      </c>
      <c r="R1997" s="9" t="s">
        <v>2468</v>
      </c>
      <c r="S1997" s="4"/>
      <c r="T1997" s="10"/>
      <c r="U1997" s="10"/>
      <c r="V1997" s="10"/>
      <c r="W1997" s="10"/>
      <c r="X1997" s="10"/>
    </row>
    <row r="1998" spans="1:24" s="11" customFormat="1" x14ac:dyDescent="0.3">
      <c r="A1998" s="4" t="str">
        <f t="shared" si="442"/>
        <v>Landazuri_202412</v>
      </c>
      <c r="B1998" s="4" t="s">
        <v>2476</v>
      </c>
      <c r="C1998" s="4" t="str">
        <f t="shared" si="443"/>
        <v>LANDZ_01_202412</v>
      </c>
      <c r="D1998" s="4" t="s">
        <v>2467</v>
      </c>
      <c r="E1998" s="17">
        <v>-21.9</v>
      </c>
      <c r="F1998" s="17">
        <v>-4.16</v>
      </c>
      <c r="G1998" s="4"/>
      <c r="H1998" s="18">
        <v>6.1883330000000001</v>
      </c>
      <c r="I1998" s="18">
        <v>-72.466333000000006</v>
      </c>
      <c r="J1998" s="18">
        <v>2970</v>
      </c>
      <c r="K1998" s="6">
        <f t="shared" si="448"/>
        <v>45627</v>
      </c>
      <c r="L1998" s="20">
        <f>K1998+30</f>
        <v>45657</v>
      </c>
      <c r="M1998" s="6">
        <f t="shared" si="444"/>
        <v>45641</v>
      </c>
      <c r="N1998" s="4">
        <f t="shared" si="445"/>
        <v>2024</v>
      </c>
      <c r="O1998" s="4">
        <f t="shared" si="446"/>
        <v>12</v>
      </c>
      <c r="P1998" s="7">
        <f t="shared" si="447"/>
        <v>30</v>
      </c>
      <c r="Q1998" s="4">
        <v>55</v>
      </c>
      <c r="R1998" s="9" t="s">
        <v>2208</v>
      </c>
      <c r="S1998" s="4"/>
      <c r="T1998" s="10"/>
      <c r="U1998" s="10"/>
      <c r="V1998" s="10"/>
      <c r="W1998" s="10"/>
      <c r="X1998" s="10"/>
    </row>
    <row r="1999" spans="1:24" s="11" customFormat="1" x14ac:dyDescent="0.3">
      <c r="A1999" s="4" t="str">
        <f t="shared" si="442"/>
        <v>Landazuri_20251</v>
      </c>
      <c r="B1999" s="4" t="s">
        <v>2477</v>
      </c>
      <c r="C1999" s="4" t="str">
        <f t="shared" si="443"/>
        <v>LANDZ_01_20251</v>
      </c>
      <c r="D1999" s="4" t="s">
        <v>2467</v>
      </c>
      <c r="E1999" s="17">
        <v>0.5</v>
      </c>
      <c r="F1999" s="17">
        <v>-1.68</v>
      </c>
      <c r="G1999" s="4"/>
      <c r="H1999" s="18">
        <v>6.1883330000000001</v>
      </c>
      <c r="I1999" s="18">
        <v>-72.466333000000006</v>
      </c>
      <c r="J1999" s="18">
        <v>2970</v>
      </c>
      <c r="K1999" s="6">
        <f t="shared" si="448"/>
        <v>45658</v>
      </c>
      <c r="L1999" s="20">
        <f>K1999+30</f>
        <v>45688</v>
      </c>
      <c r="M1999" s="6">
        <f t="shared" si="444"/>
        <v>45672</v>
      </c>
      <c r="N1999" s="4">
        <f t="shared" si="445"/>
        <v>2025</v>
      </c>
      <c r="O1999" s="4">
        <f t="shared" si="446"/>
        <v>1</v>
      </c>
      <c r="P1999" s="7">
        <f t="shared" si="447"/>
        <v>30</v>
      </c>
      <c r="Q1999" s="4">
        <v>89</v>
      </c>
      <c r="R1999" s="9" t="s">
        <v>2208</v>
      </c>
      <c r="S1999" s="4"/>
      <c r="T1999" s="10"/>
      <c r="U1999" s="10"/>
      <c r="V1999" s="10"/>
      <c r="W1999" s="10"/>
      <c r="X1999" s="10"/>
    </row>
    <row r="2000" spans="1:24" s="11" customFormat="1" x14ac:dyDescent="0.3">
      <c r="A2000" s="4" t="str">
        <f t="shared" si="442"/>
        <v>Landazuri_20252</v>
      </c>
      <c r="B2000" s="4" t="s">
        <v>2478</v>
      </c>
      <c r="C2000" s="4" t="str">
        <f t="shared" si="443"/>
        <v>LANDZ_01_20252</v>
      </c>
      <c r="D2000" s="4" t="s">
        <v>2467</v>
      </c>
      <c r="E2000" s="17">
        <v>-84.2</v>
      </c>
      <c r="F2000" s="17">
        <v>-11.95</v>
      </c>
      <c r="G2000" s="4"/>
      <c r="H2000" s="18">
        <v>6.1883330000000001</v>
      </c>
      <c r="I2000" s="18">
        <v>-72.466333000000006</v>
      </c>
      <c r="J2000" s="18">
        <v>2970</v>
      </c>
      <c r="K2000" s="6">
        <f t="shared" si="448"/>
        <v>45689</v>
      </c>
      <c r="L2000" s="20">
        <f>K2000+27</f>
        <v>45716</v>
      </c>
      <c r="M2000" s="6">
        <f t="shared" si="444"/>
        <v>45703</v>
      </c>
      <c r="N2000" s="4">
        <f t="shared" si="445"/>
        <v>2025</v>
      </c>
      <c r="O2000" s="4">
        <f t="shared" si="446"/>
        <v>2</v>
      </c>
      <c r="P2000" s="7">
        <f t="shared" si="447"/>
        <v>27</v>
      </c>
      <c r="Q2000" s="4">
        <v>236</v>
      </c>
      <c r="R2000" s="9" t="s">
        <v>2208</v>
      </c>
      <c r="S2000" s="4"/>
      <c r="T2000" s="10"/>
      <c r="U2000" s="10"/>
      <c r="V2000" s="10"/>
      <c r="W2000" s="10"/>
      <c r="X2000" s="10"/>
    </row>
    <row r="2001" spans="1:24" s="11" customFormat="1" x14ac:dyDescent="0.3">
      <c r="A2001" s="4" t="str">
        <f t="shared" si="442"/>
        <v>Landazuri_20254</v>
      </c>
      <c r="B2001" s="4" t="s">
        <v>2479</v>
      </c>
      <c r="C2001" s="4" t="str">
        <f t="shared" si="443"/>
        <v>LANDZ_01_20254</v>
      </c>
      <c r="D2001" s="4" t="s">
        <v>2467</v>
      </c>
      <c r="E2001" s="17">
        <v>-103.5</v>
      </c>
      <c r="F2001" s="17">
        <v>-13.65</v>
      </c>
      <c r="G2001" s="4"/>
      <c r="H2001" s="18">
        <v>6.1883330000000001</v>
      </c>
      <c r="I2001" s="18">
        <v>-72.466333000000006</v>
      </c>
      <c r="J2001" s="18">
        <v>2970</v>
      </c>
      <c r="K2001" s="6">
        <v>45748</v>
      </c>
      <c r="L2001" s="20">
        <f t="shared" si="449"/>
        <v>45777</v>
      </c>
      <c r="M2001" s="6">
        <f t="shared" si="444"/>
        <v>45762</v>
      </c>
      <c r="N2001" s="4">
        <f t="shared" si="445"/>
        <v>2025</v>
      </c>
      <c r="O2001" s="4">
        <f t="shared" si="446"/>
        <v>4</v>
      </c>
      <c r="P2001" s="7">
        <f t="shared" si="447"/>
        <v>29</v>
      </c>
      <c r="Q2001" s="4">
        <v>299</v>
      </c>
      <c r="R2001" s="9" t="s">
        <v>2208</v>
      </c>
      <c r="S2001" s="4"/>
      <c r="T2001" s="10"/>
      <c r="U2001" s="10"/>
      <c r="V2001" s="10"/>
      <c r="W2001" s="10"/>
      <c r="X2001" s="10"/>
    </row>
    <row r="2002" spans="1:24" s="11" customFormat="1" x14ac:dyDescent="0.3">
      <c r="A2002" s="4"/>
      <c r="B2002" s="4"/>
      <c r="C2002" s="4"/>
      <c r="D2002" s="4"/>
      <c r="E2002" s="5"/>
      <c r="F2002" s="5"/>
      <c r="G2002" s="4"/>
      <c r="H2002" s="4"/>
      <c r="I2002" s="4"/>
      <c r="J2002" s="4"/>
      <c r="K2002" s="4"/>
      <c r="L2002" s="4"/>
      <c r="M2002" s="4"/>
      <c r="N2002" s="4"/>
      <c r="O2002" s="4"/>
      <c r="P2002" s="4"/>
      <c r="Q2002" s="4"/>
      <c r="R2002" s="9"/>
      <c r="S2002" s="4"/>
      <c r="T2002" s="10"/>
      <c r="U2002" s="10"/>
      <c r="V2002" s="10"/>
      <c r="W2002" s="10"/>
      <c r="X2002" s="10"/>
    </row>
    <row r="2003" spans="1:24" s="11" customFormat="1" x14ac:dyDescent="0.3">
      <c r="A2003" s="4"/>
      <c r="B2003" s="4"/>
      <c r="C2003" s="4"/>
      <c r="D2003" s="4"/>
      <c r="E2003" s="5"/>
      <c r="F2003" s="5"/>
      <c r="G2003" s="4"/>
      <c r="H2003" s="4"/>
      <c r="I2003" s="4"/>
      <c r="J2003" s="4"/>
      <c r="K2003" s="4"/>
      <c r="L2003" s="4"/>
      <c r="M2003" s="4"/>
      <c r="N2003" s="4"/>
      <c r="O2003" s="4"/>
      <c r="P2003" s="4"/>
      <c r="Q2003" s="4"/>
      <c r="R2003" s="9"/>
      <c r="S2003" s="4"/>
      <c r="T2003" s="10"/>
      <c r="U2003" s="10"/>
      <c r="V2003" s="10"/>
      <c r="W2003" s="10"/>
      <c r="X2003" s="10"/>
    </row>
    <row r="2004" spans="1:24" s="11" customFormat="1" x14ac:dyDescent="0.3">
      <c r="A2004" s="4" t="str">
        <f>D2004&amp;"_"&amp;YEAR(M2004)&amp;""&amp;MONTH(M2004)</f>
        <v>Tres Esquinas_20253</v>
      </c>
      <c r="B2004" s="4" t="s">
        <v>2480</v>
      </c>
      <c r="C2004" s="4" t="str">
        <f>"TES_01_"&amp;YEAR(M2004)&amp;""&amp;MONTH(M2004)</f>
        <v>TES_01_20253</v>
      </c>
      <c r="D2004" s="4" t="s">
        <v>2469</v>
      </c>
      <c r="E2004" s="5">
        <v>-12.6</v>
      </c>
      <c r="F2004" s="5">
        <v>-1.93</v>
      </c>
      <c r="G2004" s="4"/>
      <c r="H2004" s="4" t="s">
        <v>2470</v>
      </c>
      <c r="I2004" s="4" t="s">
        <v>2471</v>
      </c>
      <c r="J2004" s="4">
        <v>219</v>
      </c>
      <c r="K2004" s="45">
        <v>45735</v>
      </c>
      <c r="L2004" s="20">
        <f>K2004+12</f>
        <v>45747</v>
      </c>
      <c r="M2004" s="45">
        <v>45734</v>
      </c>
      <c r="N2004" s="4">
        <f t="shared" ref="N2004:N2008" si="450">YEAR(M2004)</f>
        <v>2025</v>
      </c>
      <c r="O2004" s="4">
        <f t="shared" ref="O2004:O2008" si="451">(MONTH(M2004))</f>
        <v>3</v>
      </c>
      <c r="P2004" s="7">
        <f t="shared" ref="P2004:P2008" si="452">L2004-K2004</f>
        <v>12</v>
      </c>
      <c r="Q2004" s="4">
        <v>99.903020519686294</v>
      </c>
      <c r="R2004" s="9" t="s">
        <v>2481</v>
      </c>
      <c r="S2004" s="4"/>
      <c r="T2004" s="10"/>
      <c r="U2004" s="10"/>
      <c r="V2004" s="10"/>
      <c r="W2004" s="10"/>
      <c r="X2004" s="10"/>
    </row>
    <row r="2005" spans="1:24" s="11" customFormat="1" x14ac:dyDescent="0.3">
      <c r="A2005" s="4" t="str">
        <f>D2005&amp;"_"&amp;YEAR(M2005)&amp;""&amp;MONTH(M2005)</f>
        <v>Tres Esquinas_20254</v>
      </c>
      <c r="B2005" s="4" t="s">
        <v>2482</v>
      </c>
      <c r="C2005" s="4" t="str">
        <f t="shared" ref="C2005:C2008" si="453">"TES_01_"&amp;YEAR(M2005)&amp;""&amp;MONTH(M2005)</f>
        <v>TES_01_20254</v>
      </c>
      <c r="D2005" s="4" t="s">
        <v>2469</v>
      </c>
      <c r="E2005" s="5">
        <v>-57.4</v>
      </c>
      <c r="F2005" s="5">
        <v>-7.82</v>
      </c>
      <c r="G2005" s="4"/>
      <c r="H2005" s="4" t="s">
        <v>2470</v>
      </c>
      <c r="I2005" s="4" t="s">
        <v>2471</v>
      </c>
      <c r="J2005" s="4">
        <v>219</v>
      </c>
      <c r="K2005" s="6">
        <f t="shared" ref="K2005:K2008" si="454">L2004+1</f>
        <v>45748</v>
      </c>
      <c r="L2005" s="20">
        <f>K2005+29</f>
        <v>45777</v>
      </c>
      <c r="M2005" s="45">
        <v>45765</v>
      </c>
      <c r="N2005" s="4">
        <f t="shared" si="450"/>
        <v>2025</v>
      </c>
      <c r="O2005" s="4">
        <f t="shared" si="451"/>
        <v>4</v>
      </c>
      <c r="P2005" s="7">
        <f t="shared" si="452"/>
        <v>29</v>
      </c>
      <c r="Q2005" s="4">
        <v>530.95311604868243</v>
      </c>
      <c r="R2005" s="9"/>
      <c r="S2005" s="4"/>
      <c r="T2005" s="10"/>
      <c r="U2005" s="10"/>
      <c r="V2005" s="10"/>
      <c r="W2005" s="10"/>
      <c r="X2005" s="10"/>
    </row>
    <row r="2006" spans="1:24" s="11" customFormat="1" x14ac:dyDescent="0.3">
      <c r="A2006" s="4" t="str">
        <f>D2006&amp;"_"&amp;YEAR(M2006)&amp;""&amp;MONTH(M2006)</f>
        <v>Tres Esquinas_20255</v>
      </c>
      <c r="B2006" s="4" t="s">
        <v>2483</v>
      </c>
      <c r="C2006" s="4" t="str">
        <f t="shared" si="453"/>
        <v>TES_01_20255</v>
      </c>
      <c r="D2006" s="4" t="s">
        <v>2469</v>
      </c>
      <c r="E2006" s="5">
        <v>-79.8</v>
      </c>
      <c r="F2006" s="5">
        <v>-10.59</v>
      </c>
      <c r="G2006" s="4"/>
      <c r="H2006" s="4" t="s">
        <v>2470</v>
      </c>
      <c r="I2006" s="4" t="s">
        <v>2471</v>
      </c>
      <c r="J2006" s="4">
        <v>219</v>
      </c>
      <c r="K2006" s="6">
        <f t="shared" si="454"/>
        <v>45778</v>
      </c>
      <c r="L2006" s="20">
        <f>K2006+30</f>
        <v>45808</v>
      </c>
      <c r="M2006" s="45">
        <v>45796</v>
      </c>
      <c r="N2006" s="4">
        <f t="shared" si="450"/>
        <v>2025</v>
      </c>
      <c r="O2006" s="4">
        <f t="shared" si="451"/>
        <v>5</v>
      </c>
      <c r="P2006" s="7">
        <f t="shared" si="452"/>
        <v>30</v>
      </c>
      <c r="Q2006" s="4">
        <v>366.77682358626089</v>
      </c>
      <c r="R2006" s="9"/>
      <c r="S2006" s="4"/>
      <c r="T2006" s="10"/>
      <c r="U2006" s="10"/>
      <c r="V2006" s="10"/>
      <c r="W2006" s="10"/>
      <c r="X2006" s="10"/>
    </row>
    <row r="2007" spans="1:24" s="11" customFormat="1" x14ac:dyDescent="0.3">
      <c r="A2007" s="4" t="str">
        <f>D2007&amp;"_"&amp;YEAR(M2007)&amp;""&amp;MONTH(M2007)</f>
        <v>Tres Esquinas_20256</v>
      </c>
      <c r="B2007" s="4" t="s">
        <v>2484</v>
      </c>
      <c r="C2007" s="4" t="str">
        <f t="shared" si="453"/>
        <v>TES_01_20256</v>
      </c>
      <c r="D2007" s="4" t="s">
        <v>2469</v>
      </c>
      <c r="E2007" s="5">
        <v>-48.4</v>
      </c>
      <c r="F2007" s="5">
        <v>-7.33</v>
      </c>
      <c r="G2007" s="4"/>
      <c r="H2007" s="4" t="s">
        <v>2470</v>
      </c>
      <c r="I2007" s="4" t="s">
        <v>2471</v>
      </c>
      <c r="J2007" s="4">
        <v>219</v>
      </c>
      <c r="K2007" s="6">
        <f t="shared" si="454"/>
        <v>45809</v>
      </c>
      <c r="L2007" s="20">
        <f>K2007+29</f>
        <v>45838</v>
      </c>
      <c r="M2007" s="45">
        <v>45827</v>
      </c>
      <c r="N2007" s="4">
        <f t="shared" si="450"/>
        <v>2025</v>
      </c>
      <c r="O2007" s="4">
        <f t="shared" si="451"/>
        <v>6</v>
      </c>
      <c r="P2007" s="7">
        <f t="shared" si="452"/>
        <v>29</v>
      </c>
      <c r="Q2007" s="4">
        <v>583.34980513243397</v>
      </c>
      <c r="R2007" s="9"/>
      <c r="S2007" s="4"/>
      <c r="T2007" s="10"/>
      <c r="U2007" s="10"/>
      <c r="V2007" s="10"/>
      <c r="W2007" s="10"/>
      <c r="X2007" s="10"/>
    </row>
    <row r="2008" spans="1:24" s="11" customFormat="1" x14ac:dyDescent="0.3">
      <c r="A2008" s="4" t="str">
        <f>D2008&amp;"_"&amp;YEAR(M2008)&amp;""&amp;MONTH(M2008)</f>
        <v>Tres Esquinas_20257</v>
      </c>
      <c r="B2008" s="4" t="s">
        <v>2485</v>
      </c>
      <c r="C2008" s="4" t="str">
        <f t="shared" si="453"/>
        <v>TES_01_20257</v>
      </c>
      <c r="D2008" s="4" t="s">
        <v>2469</v>
      </c>
      <c r="E2008" s="5">
        <v>-14.4</v>
      </c>
      <c r="F2008" s="5">
        <v>-3.4</v>
      </c>
      <c r="G2008" s="4"/>
      <c r="H2008" s="4" t="s">
        <v>2470</v>
      </c>
      <c r="I2008" s="4" t="s">
        <v>2471</v>
      </c>
      <c r="J2008" s="4">
        <v>219</v>
      </c>
      <c r="K2008" s="6">
        <f t="shared" si="454"/>
        <v>45839</v>
      </c>
      <c r="L2008" s="20">
        <f t="shared" ref="L2008" si="455">K2008+29</f>
        <v>45868</v>
      </c>
      <c r="M2008" s="45">
        <v>45858</v>
      </c>
      <c r="N2008" s="4">
        <f t="shared" si="450"/>
        <v>2025</v>
      </c>
      <c r="O2008" s="4">
        <f t="shared" si="451"/>
        <v>7</v>
      </c>
      <c r="P2008" s="7">
        <f t="shared" si="452"/>
        <v>29</v>
      </c>
      <c r="Q2008" s="4">
        <v>76.848477322835606</v>
      </c>
      <c r="R2008" s="9"/>
      <c r="S2008" s="4"/>
      <c r="T2008" s="10"/>
      <c r="U2008" s="10"/>
      <c r="V2008" s="10"/>
      <c r="W2008" s="10"/>
      <c r="X2008" s="10"/>
    </row>
    <row r="2009" spans="1:24" s="11" customFormat="1" x14ac:dyDescent="0.3">
      <c r="A2009" s="4"/>
      <c r="B2009" s="4"/>
      <c r="C2009" s="4"/>
      <c r="D2009" s="4"/>
      <c r="E2009" s="5"/>
      <c r="F2009" s="5"/>
      <c r="G2009" s="4"/>
      <c r="H2009" s="4"/>
      <c r="I2009" s="4"/>
      <c r="J2009" s="4"/>
      <c r="K2009" s="4"/>
      <c r="L2009" s="4"/>
      <c r="M2009" s="4"/>
      <c r="N2009" s="4"/>
      <c r="O2009" s="4"/>
      <c r="P2009" s="4"/>
      <c r="Q2009" s="4"/>
      <c r="R2009" s="9"/>
      <c r="S2009" s="4"/>
      <c r="T2009" s="10"/>
      <c r="U2009" s="10"/>
      <c r="V2009" s="10"/>
      <c r="W2009" s="10"/>
      <c r="X2009" s="10"/>
    </row>
    <row r="2010" spans="1:24" s="11" customFormat="1" x14ac:dyDescent="0.3">
      <c r="A2010" s="4"/>
      <c r="B2010" s="4"/>
      <c r="C2010" s="4"/>
      <c r="D2010" s="4"/>
      <c r="E2010" s="5"/>
      <c r="F2010" s="5"/>
      <c r="G2010" s="4"/>
      <c r="H2010" s="4"/>
      <c r="I2010" s="4"/>
      <c r="J2010" s="4"/>
      <c r="K2010" s="4"/>
      <c r="L2010" s="4"/>
      <c r="M2010" s="4"/>
      <c r="N2010" s="4"/>
      <c r="O2010" s="4"/>
      <c r="P2010" s="4"/>
      <c r="Q2010" s="4"/>
      <c r="R2010" s="9"/>
      <c r="S2010" s="4"/>
      <c r="T2010" s="10"/>
      <c r="U2010" s="10"/>
      <c r="V2010" s="10"/>
      <c r="W2010" s="10"/>
      <c r="X2010" s="10"/>
    </row>
    <row r="2011" spans="1:24" s="11" customFormat="1" x14ac:dyDescent="0.3">
      <c r="A2011" s="4"/>
      <c r="B2011" s="4"/>
      <c r="C2011" s="4"/>
      <c r="D2011" s="4"/>
      <c r="E2011" s="5"/>
      <c r="F2011" s="5"/>
      <c r="G2011" s="4"/>
      <c r="H2011" s="4"/>
      <c r="I2011" s="4"/>
      <c r="J2011" s="4"/>
      <c r="K2011" s="4"/>
      <c r="L2011" s="4"/>
      <c r="M2011" s="4"/>
      <c r="N2011" s="4"/>
      <c r="O2011" s="4"/>
      <c r="P2011" s="4"/>
      <c r="Q2011" s="4"/>
      <c r="R2011" s="9"/>
      <c r="S2011" s="4"/>
      <c r="T2011" s="10"/>
      <c r="U2011" s="10"/>
      <c r="V2011" s="10"/>
      <c r="W2011" s="10"/>
      <c r="X2011" s="10"/>
    </row>
    <row r="2012" spans="1:24" s="11" customFormat="1" x14ac:dyDescent="0.3">
      <c r="A2012" s="4"/>
      <c r="B2012" s="4"/>
      <c r="C2012" s="4"/>
      <c r="D2012" s="4"/>
      <c r="E2012" s="5"/>
      <c r="F2012" s="5"/>
      <c r="G2012" s="4"/>
      <c r="H2012" s="4"/>
      <c r="I2012" s="4"/>
      <c r="J2012" s="4"/>
      <c r="K2012" s="4"/>
      <c r="L2012" s="4"/>
      <c r="M2012" s="4"/>
      <c r="N2012" s="4"/>
      <c r="O2012" s="4"/>
      <c r="P2012" s="4"/>
      <c r="Q2012" s="4"/>
      <c r="R2012" s="9"/>
      <c r="S2012" s="4"/>
      <c r="T2012" s="10"/>
      <c r="U2012" s="10"/>
      <c r="V2012" s="10"/>
      <c r="W2012" s="10"/>
      <c r="X2012" s="10"/>
    </row>
    <row r="2013" spans="1:24" s="11" customFormat="1" x14ac:dyDescent="0.3">
      <c r="A2013" s="4"/>
      <c r="B2013" s="4"/>
      <c r="C2013" s="4"/>
      <c r="D2013" s="4"/>
      <c r="E2013" s="5"/>
      <c r="F2013" s="5"/>
      <c r="G2013" s="4"/>
      <c r="H2013" s="4"/>
      <c r="I2013" s="4"/>
      <c r="J2013" s="4"/>
      <c r="K2013" s="4"/>
      <c r="L2013" s="4"/>
      <c r="M2013" s="4"/>
      <c r="N2013" s="4"/>
      <c r="O2013" s="4"/>
      <c r="P2013" s="4"/>
      <c r="Q2013" s="4"/>
      <c r="R2013" s="9"/>
      <c r="S2013" s="4"/>
      <c r="T2013" s="10"/>
      <c r="U2013" s="10"/>
      <c r="V2013" s="10"/>
      <c r="W2013" s="10"/>
      <c r="X2013" s="10"/>
    </row>
    <row r="2014" spans="1:24" s="11" customFormat="1" x14ac:dyDescent="0.3">
      <c r="A2014" s="4"/>
      <c r="B2014" s="4"/>
      <c r="C2014" s="4"/>
      <c r="D2014" s="4"/>
      <c r="E2014" s="5"/>
      <c r="F2014" s="5"/>
      <c r="G2014" s="4"/>
      <c r="H2014" s="4"/>
      <c r="I2014" s="4"/>
      <c r="J2014" s="4"/>
      <c r="K2014" s="4"/>
      <c r="L2014" s="4"/>
      <c r="M2014" s="4"/>
      <c r="N2014" s="4"/>
      <c r="O2014" s="4"/>
      <c r="P2014" s="4"/>
      <c r="Q2014" s="4"/>
      <c r="R2014" s="9"/>
      <c r="S2014" s="4"/>
      <c r="T2014" s="10"/>
      <c r="U2014" s="10"/>
      <c r="V2014" s="10"/>
      <c r="W2014" s="10"/>
      <c r="X2014" s="10"/>
    </row>
    <row r="2015" spans="1:24" s="11" customFormat="1" x14ac:dyDescent="0.3">
      <c r="A2015" s="4"/>
      <c r="B2015" s="4"/>
      <c r="C2015" s="4"/>
      <c r="D2015" s="4"/>
      <c r="E2015" s="5"/>
      <c r="F2015" s="5"/>
      <c r="G2015" s="4"/>
      <c r="H2015" s="4"/>
      <c r="I2015" s="4"/>
      <c r="J2015" s="4"/>
      <c r="K2015" s="4"/>
      <c r="L2015" s="4"/>
      <c r="M2015" s="4"/>
      <c r="N2015" s="4"/>
      <c r="O2015" s="4"/>
      <c r="P2015" s="4"/>
      <c r="Q2015" s="4"/>
      <c r="R2015" s="9"/>
      <c r="S2015" s="4"/>
      <c r="T2015" s="10"/>
      <c r="U2015" s="10"/>
      <c r="V2015" s="10"/>
      <c r="W2015" s="10"/>
      <c r="X2015" s="10"/>
    </row>
    <row r="2016" spans="1:24" s="11" customFormat="1" x14ac:dyDescent="0.3">
      <c r="A2016" s="4"/>
      <c r="B2016" s="4"/>
      <c r="C2016" s="4"/>
      <c r="D2016" s="4"/>
      <c r="E2016" s="5"/>
      <c r="F2016" s="5"/>
      <c r="G2016" s="4"/>
      <c r="H2016" s="4"/>
      <c r="I2016" s="4"/>
      <c r="J2016" s="4"/>
      <c r="K2016" s="4"/>
      <c r="L2016" s="4"/>
      <c r="M2016" s="4"/>
      <c r="N2016" s="4"/>
      <c r="O2016" s="4"/>
      <c r="P2016" s="4"/>
      <c r="Q2016" s="4"/>
      <c r="R2016" s="9"/>
      <c r="S2016" s="4"/>
      <c r="T2016" s="10"/>
      <c r="U2016" s="10"/>
      <c r="V2016" s="10"/>
      <c r="W2016" s="10"/>
      <c r="X2016" s="10"/>
    </row>
    <row r="2017" spans="1:24" s="11" customFormat="1" x14ac:dyDescent="0.3">
      <c r="A2017" s="4"/>
      <c r="B2017" s="4"/>
      <c r="C2017" s="4"/>
      <c r="D2017" s="4"/>
      <c r="E2017" s="5"/>
      <c r="F2017" s="5"/>
      <c r="G2017" s="4"/>
      <c r="H2017" s="4"/>
      <c r="I2017" s="4"/>
      <c r="J2017" s="4"/>
      <c r="K2017" s="4"/>
      <c r="L2017" s="4"/>
      <c r="M2017" s="4"/>
      <c r="N2017" s="4"/>
      <c r="O2017" s="4"/>
      <c r="P2017" s="4"/>
      <c r="Q2017" s="4"/>
      <c r="R2017" s="9"/>
      <c r="S2017" s="4"/>
      <c r="T2017" s="10"/>
      <c r="U2017" s="10"/>
      <c r="V2017" s="10"/>
      <c r="W2017" s="10"/>
      <c r="X2017" s="10"/>
    </row>
    <row r="2018" spans="1:24" s="11" customFormat="1" x14ac:dyDescent="0.3">
      <c r="A2018" s="4"/>
      <c r="B2018" s="4"/>
      <c r="C2018" s="4"/>
      <c r="D2018" s="4"/>
      <c r="E2018" s="5"/>
      <c r="F2018" s="5"/>
      <c r="G2018" s="4"/>
      <c r="H2018" s="4"/>
      <c r="I2018" s="4"/>
      <c r="J2018" s="4"/>
      <c r="K2018" s="4"/>
      <c r="L2018" s="4"/>
      <c r="M2018" s="4"/>
      <c r="N2018" s="4"/>
      <c r="O2018" s="4"/>
      <c r="P2018" s="4"/>
      <c r="Q2018" s="4"/>
      <c r="R2018" s="9"/>
      <c r="S2018" s="4"/>
      <c r="T2018" s="10"/>
      <c r="U2018" s="10"/>
      <c r="V2018" s="10"/>
      <c r="W2018" s="10"/>
      <c r="X2018" s="10"/>
    </row>
    <row r="2019" spans="1:24" s="11" customFormat="1" x14ac:dyDescent="0.3">
      <c r="A2019" s="4"/>
      <c r="B2019" s="4"/>
      <c r="C2019" s="4"/>
      <c r="D2019" s="4"/>
      <c r="E2019" s="5"/>
      <c r="F2019" s="5"/>
      <c r="G2019" s="4"/>
      <c r="H2019" s="4"/>
      <c r="I2019" s="4"/>
      <c r="J2019" s="4"/>
      <c r="K2019" s="4"/>
      <c r="L2019" s="4"/>
      <c r="M2019" s="4"/>
      <c r="N2019" s="4"/>
      <c r="O2019" s="4"/>
      <c r="P2019" s="4"/>
      <c r="Q2019" s="4"/>
      <c r="R2019" s="9"/>
      <c r="S2019" s="4"/>
      <c r="T2019" s="10"/>
      <c r="U2019" s="10"/>
      <c r="V2019" s="10"/>
      <c r="W2019" s="10"/>
      <c r="X2019" s="10"/>
    </row>
    <row r="2020" spans="1:24" s="11" customFormat="1" x14ac:dyDescent="0.3">
      <c r="A2020" s="4"/>
      <c r="B2020" s="4"/>
      <c r="C2020" s="4"/>
      <c r="D2020" s="4"/>
      <c r="E2020" s="5"/>
      <c r="F2020" s="5"/>
      <c r="G2020" s="4"/>
      <c r="H2020" s="4"/>
      <c r="I2020" s="4"/>
      <c r="J2020" s="4"/>
      <c r="K2020" s="4"/>
      <c r="L2020" s="4"/>
      <c r="M2020" s="4"/>
      <c r="N2020" s="4"/>
      <c r="O2020" s="4"/>
      <c r="P2020" s="4"/>
      <c r="Q2020" s="4"/>
      <c r="R2020" s="9"/>
      <c r="S2020" s="4"/>
      <c r="T2020" s="10"/>
      <c r="U2020" s="10"/>
      <c r="V2020" s="10"/>
      <c r="W2020" s="10"/>
      <c r="X2020" s="10"/>
    </row>
    <row r="2021" spans="1:24" s="11" customFormat="1" x14ac:dyDescent="0.3">
      <c r="A2021" s="4"/>
      <c r="B2021" s="4"/>
      <c r="C2021" s="4"/>
      <c r="D2021" s="4"/>
      <c r="E2021" s="5"/>
      <c r="F2021" s="5"/>
      <c r="G2021" s="4"/>
      <c r="H2021" s="4"/>
      <c r="I2021" s="4"/>
      <c r="J2021" s="4"/>
      <c r="K2021" s="4"/>
      <c r="L2021" s="4"/>
      <c r="M2021" s="4"/>
      <c r="N2021" s="4"/>
      <c r="O2021" s="4"/>
      <c r="P2021" s="4"/>
      <c r="Q2021" s="4"/>
      <c r="R2021" s="9"/>
      <c r="S2021" s="4"/>
      <c r="T2021" s="10"/>
      <c r="U2021" s="10"/>
      <c r="V2021" s="10"/>
      <c r="W2021" s="10"/>
      <c r="X2021" s="10"/>
    </row>
    <row r="2022" spans="1:24" s="11" customFormat="1" x14ac:dyDescent="0.3">
      <c r="A2022" s="4"/>
      <c r="B2022" s="4"/>
      <c r="C2022" s="4"/>
      <c r="D2022" s="4"/>
      <c r="E2022" s="5"/>
      <c r="F2022" s="5"/>
      <c r="G2022" s="4"/>
      <c r="H2022" s="4"/>
      <c r="I2022" s="4"/>
      <c r="J2022" s="4"/>
      <c r="K2022" s="4"/>
      <c r="L2022" s="4"/>
      <c r="M2022" s="4"/>
      <c r="N2022" s="4"/>
      <c r="O2022" s="4"/>
      <c r="P2022" s="4"/>
      <c r="Q2022" s="4"/>
      <c r="R2022" s="9"/>
      <c r="S2022" s="4"/>
      <c r="T2022" s="10"/>
      <c r="U2022" s="10"/>
      <c r="V2022" s="10"/>
      <c r="W2022" s="10"/>
      <c r="X2022" s="10"/>
    </row>
    <row r="2023" spans="1:24" s="11" customFormat="1" x14ac:dyDescent="0.3">
      <c r="A2023" s="4"/>
      <c r="B2023" s="4"/>
      <c r="C2023" s="4"/>
      <c r="D2023" s="4"/>
      <c r="E2023" s="5"/>
      <c r="F2023" s="5"/>
      <c r="G2023" s="4"/>
      <c r="H2023" s="4"/>
      <c r="I2023" s="4"/>
      <c r="J2023" s="4"/>
      <c r="K2023" s="4"/>
      <c r="L2023" s="4"/>
      <c r="M2023" s="4"/>
      <c r="N2023" s="4"/>
      <c r="O2023" s="4"/>
      <c r="P2023" s="4"/>
      <c r="Q2023" s="4"/>
      <c r="R2023" s="9"/>
      <c r="S2023" s="4"/>
      <c r="T2023" s="10"/>
      <c r="U2023" s="10"/>
      <c r="V2023" s="10"/>
      <c r="W2023" s="10"/>
      <c r="X2023" s="10"/>
    </row>
    <row r="2024" spans="1:24" s="11" customFormat="1" x14ac:dyDescent="0.3">
      <c r="A2024" s="4"/>
      <c r="B2024" s="4"/>
      <c r="C2024" s="4"/>
      <c r="D2024" s="4"/>
      <c r="E2024" s="5"/>
      <c r="F2024" s="5"/>
      <c r="G2024" s="4"/>
      <c r="H2024" s="4"/>
      <c r="I2024" s="4"/>
      <c r="J2024" s="4"/>
      <c r="K2024" s="4"/>
      <c r="L2024" s="4"/>
      <c r="M2024" s="4"/>
      <c r="N2024" s="4"/>
      <c r="O2024" s="4"/>
      <c r="P2024" s="4"/>
      <c r="Q2024" s="4"/>
      <c r="R2024" s="9"/>
      <c r="S2024" s="4"/>
      <c r="T2024" s="10"/>
      <c r="U2024" s="10"/>
      <c r="V2024" s="10"/>
      <c r="W2024" s="10"/>
      <c r="X2024" s="10"/>
    </row>
    <row r="2025" spans="1:24" s="11" customFormat="1" x14ac:dyDescent="0.3">
      <c r="A2025" s="4"/>
      <c r="B2025" s="4"/>
      <c r="C2025" s="4"/>
      <c r="D2025" s="4"/>
      <c r="E2025" s="5"/>
      <c r="F2025" s="5"/>
      <c r="G2025" s="4"/>
      <c r="H2025" s="4"/>
      <c r="I2025" s="4"/>
      <c r="J2025" s="4"/>
      <c r="K2025" s="4"/>
      <c r="L2025" s="4"/>
      <c r="M2025" s="4"/>
      <c r="N2025" s="4"/>
      <c r="O2025" s="4"/>
      <c r="P2025" s="4"/>
      <c r="Q2025" s="4"/>
      <c r="R2025" s="9"/>
      <c r="S2025" s="4"/>
      <c r="T2025" s="10"/>
      <c r="U2025" s="10"/>
      <c r="V2025" s="10"/>
      <c r="W2025" s="10"/>
      <c r="X2025" s="10"/>
    </row>
    <row r="2026" spans="1:24" s="11" customFormat="1" x14ac:dyDescent="0.3">
      <c r="A2026" s="4"/>
      <c r="B2026" s="4"/>
      <c r="C2026" s="4"/>
      <c r="D2026" s="4"/>
      <c r="E2026" s="5"/>
      <c r="F2026" s="5"/>
      <c r="G2026" s="4"/>
      <c r="H2026" s="4"/>
      <c r="I2026" s="4"/>
      <c r="J2026" s="4"/>
      <c r="K2026" s="4"/>
      <c r="L2026" s="4"/>
      <c r="M2026" s="4"/>
      <c r="N2026" s="4"/>
      <c r="O2026" s="4"/>
      <c r="P2026" s="4"/>
      <c r="Q2026" s="4"/>
      <c r="R2026" s="9"/>
      <c r="S2026" s="4"/>
      <c r="T2026" s="10"/>
      <c r="U2026" s="10"/>
      <c r="V2026" s="10"/>
      <c r="W2026" s="10"/>
      <c r="X2026" s="10"/>
    </row>
    <row r="2027" spans="1:24" s="11" customFormat="1" x14ac:dyDescent="0.3">
      <c r="A2027" s="4"/>
      <c r="B2027" s="4"/>
      <c r="C2027" s="4"/>
      <c r="D2027" s="4"/>
      <c r="E2027" s="5"/>
      <c r="F2027" s="5"/>
      <c r="G2027" s="4"/>
      <c r="H2027" s="4"/>
      <c r="I2027" s="4"/>
      <c r="J2027" s="4"/>
      <c r="K2027" s="4"/>
      <c r="L2027" s="4"/>
      <c r="M2027" s="4"/>
      <c r="N2027" s="4"/>
      <c r="O2027" s="4"/>
      <c r="P2027" s="4"/>
      <c r="Q2027" s="4"/>
      <c r="R2027" s="9"/>
      <c r="S2027" s="4"/>
      <c r="T2027" s="10"/>
      <c r="U2027" s="10"/>
      <c r="V2027" s="10"/>
      <c r="W2027" s="10"/>
      <c r="X2027" s="10"/>
    </row>
    <row r="2028" spans="1:24" s="11" customFormat="1" x14ac:dyDescent="0.3">
      <c r="A2028" s="4"/>
      <c r="B2028" s="4"/>
      <c r="C2028" s="4"/>
      <c r="D2028" s="4"/>
      <c r="E2028" s="5"/>
      <c r="F2028" s="5"/>
      <c r="G2028" s="4"/>
      <c r="H2028" s="4"/>
      <c r="I2028" s="4"/>
      <c r="J2028" s="4"/>
      <c r="K2028" s="4"/>
      <c r="L2028" s="4"/>
      <c r="M2028" s="4"/>
      <c r="N2028" s="4"/>
      <c r="O2028" s="4"/>
      <c r="P2028" s="4"/>
      <c r="Q2028" s="4"/>
      <c r="R2028" s="9"/>
      <c r="S2028" s="4"/>
      <c r="T2028" s="10"/>
      <c r="U2028" s="10"/>
      <c r="V2028" s="10"/>
      <c r="W2028" s="10"/>
      <c r="X2028" s="10"/>
    </row>
    <row r="2029" spans="1:24" s="11" customFormat="1" x14ac:dyDescent="0.3">
      <c r="A2029" s="4"/>
      <c r="B2029" s="4"/>
      <c r="C2029" s="4"/>
      <c r="D2029" s="4"/>
      <c r="E2029" s="5"/>
      <c r="F2029" s="5"/>
      <c r="G2029" s="4"/>
      <c r="H2029" s="4"/>
      <c r="I2029" s="4"/>
      <c r="J2029" s="4"/>
      <c r="K2029" s="4"/>
      <c r="L2029" s="4"/>
      <c r="M2029" s="4"/>
      <c r="N2029" s="4"/>
      <c r="O2029" s="4"/>
      <c r="P2029" s="4"/>
      <c r="Q2029" s="4"/>
      <c r="R2029" s="9"/>
      <c r="S2029" s="4"/>
      <c r="T2029" s="10"/>
      <c r="U2029" s="10"/>
      <c r="V2029" s="10"/>
      <c r="W2029" s="10"/>
      <c r="X2029" s="10"/>
    </row>
    <row r="2030" spans="1:24" s="11" customFormat="1" x14ac:dyDescent="0.3">
      <c r="A2030" s="4"/>
      <c r="B2030" s="4"/>
      <c r="C2030" s="4"/>
      <c r="D2030" s="4"/>
      <c r="E2030" s="5"/>
      <c r="F2030" s="5"/>
      <c r="G2030" s="4"/>
      <c r="H2030" s="4"/>
      <c r="I2030" s="4"/>
      <c r="J2030" s="4"/>
      <c r="K2030" s="4"/>
      <c r="L2030" s="4"/>
      <c r="M2030" s="4"/>
      <c r="N2030" s="4"/>
      <c r="O2030" s="4"/>
      <c r="P2030" s="4"/>
      <c r="Q2030" s="4"/>
      <c r="R2030" s="9"/>
      <c r="S2030" s="4"/>
      <c r="T2030" s="10"/>
      <c r="U2030" s="10"/>
      <c r="V2030" s="10"/>
      <c r="W2030" s="10"/>
      <c r="X2030" s="10"/>
    </row>
    <row r="2031" spans="1:24" s="11" customFormat="1" x14ac:dyDescent="0.3">
      <c r="A2031" s="4"/>
      <c r="B2031" s="4"/>
      <c r="C2031" s="4"/>
      <c r="D2031" s="4"/>
      <c r="E2031" s="5"/>
      <c r="F2031" s="5"/>
      <c r="G2031" s="4"/>
      <c r="H2031" s="4"/>
      <c r="I2031" s="4"/>
      <c r="J2031" s="4"/>
      <c r="K2031" s="4"/>
      <c r="L2031" s="4"/>
      <c r="M2031" s="4"/>
      <c r="N2031" s="4"/>
      <c r="O2031" s="4"/>
      <c r="P2031" s="4"/>
      <c r="Q2031" s="4"/>
      <c r="R2031" s="9"/>
      <c r="S2031" s="4"/>
      <c r="T2031" s="10"/>
      <c r="U2031" s="10"/>
      <c r="V2031" s="10"/>
      <c r="W2031" s="10"/>
      <c r="X2031" s="10"/>
    </row>
    <row r="2032" spans="1:24" s="11" customFormat="1" x14ac:dyDescent="0.3">
      <c r="A2032" s="4"/>
      <c r="B2032" s="4"/>
      <c r="C2032" s="4"/>
      <c r="D2032" s="4"/>
      <c r="E2032" s="5"/>
      <c r="F2032" s="5"/>
      <c r="G2032" s="4"/>
      <c r="H2032" s="4"/>
      <c r="I2032" s="4"/>
      <c r="J2032" s="4"/>
      <c r="K2032" s="4"/>
      <c r="L2032" s="4"/>
      <c r="M2032" s="4"/>
      <c r="N2032" s="4"/>
      <c r="O2032" s="4"/>
      <c r="P2032" s="4"/>
      <c r="Q2032" s="4"/>
      <c r="R2032" s="9"/>
      <c r="S2032" s="4"/>
      <c r="T2032" s="10"/>
      <c r="U2032" s="10"/>
      <c r="V2032" s="10"/>
      <c r="W2032" s="10"/>
      <c r="X2032" s="10"/>
    </row>
    <row r="2033" spans="1:24" s="11" customFormat="1" x14ac:dyDescent="0.3">
      <c r="A2033" s="4"/>
      <c r="B2033" s="4"/>
      <c r="C2033" s="4"/>
      <c r="D2033" s="4"/>
      <c r="E2033" s="5"/>
      <c r="F2033" s="5"/>
      <c r="G2033" s="4"/>
      <c r="H2033" s="4"/>
      <c r="I2033" s="4"/>
      <c r="J2033" s="4"/>
      <c r="K2033" s="4"/>
      <c r="L2033" s="4"/>
      <c r="M2033" s="4"/>
      <c r="N2033" s="4"/>
      <c r="O2033" s="4"/>
      <c r="P2033" s="4"/>
      <c r="Q2033" s="4"/>
      <c r="R2033" s="9"/>
      <c r="S2033" s="4"/>
      <c r="T2033" s="10"/>
      <c r="U2033" s="10"/>
      <c r="V2033" s="10"/>
      <c r="W2033" s="10"/>
      <c r="X2033" s="10"/>
    </row>
    <row r="2034" spans="1:24" s="11" customFormat="1" x14ac:dyDescent="0.3">
      <c r="A2034" s="4"/>
      <c r="B2034" s="4"/>
      <c r="C2034" s="4"/>
      <c r="D2034" s="4"/>
      <c r="E2034" s="5"/>
      <c r="F2034" s="5"/>
      <c r="G2034" s="4"/>
      <c r="H2034" s="4"/>
      <c r="I2034" s="4"/>
      <c r="J2034" s="4"/>
      <c r="K2034" s="4"/>
      <c r="L2034" s="4"/>
      <c r="M2034" s="4"/>
      <c r="N2034" s="4"/>
      <c r="O2034" s="4"/>
      <c r="P2034" s="4"/>
      <c r="Q2034" s="4"/>
      <c r="R2034" s="9"/>
      <c r="S2034" s="4"/>
      <c r="T2034" s="10"/>
      <c r="U2034" s="10"/>
      <c r="V2034" s="10"/>
      <c r="W2034" s="10"/>
      <c r="X2034" s="10"/>
    </row>
    <row r="2035" spans="1:24" s="11" customFormat="1" x14ac:dyDescent="0.3">
      <c r="A2035" s="4"/>
      <c r="B2035" s="4"/>
      <c r="C2035" s="4"/>
      <c r="D2035" s="4"/>
      <c r="E2035" s="5"/>
      <c r="F2035" s="5"/>
      <c r="G2035" s="4"/>
      <c r="H2035" s="4"/>
      <c r="I2035" s="4"/>
      <c r="J2035" s="4"/>
      <c r="K2035" s="4"/>
      <c r="L2035" s="4"/>
      <c r="M2035" s="4"/>
      <c r="N2035" s="4"/>
      <c r="O2035" s="4"/>
      <c r="P2035" s="4"/>
      <c r="Q2035" s="4"/>
      <c r="R2035" s="9"/>
      <c r="S2035" s="4"/>
      <c r="T2035" s="10"/>
      <c r="U2035" s="10"/>
      <c r="V2035" s="10"/>
      <c r="W2035" s="10"/>
      <c r="X2035" s="10"/>
    </row>
    <row r="2036" spans="1:24" s="11" customFormat="1" x14ac:dyDescent="0.3">
      <c r="A2036" s="4"/>
      <c r="B2036" s="4"/>
      <c r="C2036" s="4"/>
      <c r="D2036" s="4"/>
      <c r="E2036" s="5"/>
      <c r="F2036" s="5"/>
      <c r="G2036" s="4"/>
      <c r="H2036" s="4"/>
      <c r="I2036" s="4"/>
      <c r="J2036" s="4"/>
      <c r="K2036" s="4"/>
      <c r="L2036" s="4"/>
      <c r="M2036" s="4"/>
      <c r="N2036" s="4"/>
      <c r="O2036" s="4"/>
      <c r="P2036" s="4"/>
      <c r="Q2036" s="4"/>
      <c r="R2036" s="9"/>
      <c r="S2036" s="4"/>
      <c r="T2036" s="10"/>
      <c r="U2036" s="10"/>
      <c r="V2036" s="10"/>
      <c r="W2036" s="10"/>
      <c r="X2036" s="10"/>
    </row>
    <row r="2037" spans="1:24" s="11" customFormat="1" x14ac:dyDescent="0.3">
      <c r="A2037" s="4"/>
      <c r="B2037" s="4"/>
      <c r="C2037" s="4"/>
      <c r="D2037" s="4"/>
      <c r="E2037" s="5"/>
      <c r="F2037" s="5"/>
      <c r="G2037" s="4"/>
      <c r="H2037" s="4"/>
      <c r="I2037" s="4"/>
      <c r="J2037" s="4"/>
      <c r="K2037" s="4"/>
      <c r="L2037" s="4"/>
      <c r="M2037" s="4"/>
      <c r="N2037" s="4"/>
      <c r="O2037" s="4"/>
      <c r="P2037" s="4"/>
      <c r="Q2037" s="4"/>
      <c r="R2037" s="9"/>
      <c r="S2037" s="4"/>
      <c r="T2037" s="10"/>
      <c r="U2037" s="10"/>
      <c r="V2037" s="10"/>
      <c r="W2037" s="10"/>
      <c r="X2037" s="10"/>
    </row>
    <row r="2038" spans="1:24" s="11" customFormat="1" x14ac:dyDescent="0.3">
      <c r="A2038" s="4"/>
      <c r="B2038" s="4"/>
      <c r="C2038" s="4"/>
      <c r="D2038" s="4"/>
      <c r="E2038" s="5"/>
      <c r="F2038" s="5"/>
      <c r="G2038" s="4"/>
      <c r="H2038" s="4"/>
      <c r="I2038" s="4"/>
      <c r="J2038" s="4"/>
      <c r="K2038" s="4"/>
      <c r="L2038" s="4"/>
      <c r="M2038" s="4"/>
      <c r="N2038" s="4"/>
      <c r="O2038" s="4"/>
      <c r="P2038" s="4"/>
      <c r="Q2038" s="4"/>
      <c r="R2038" s="9"/>
      <c r="S2038" s="4"/>
      <c r="T2038" s="10"/>
      <c r="U2038" s="10"/>
      <c r="V2038" s="10"/>
      <c r="W2038" s="10"/>
      <c r="X2038" s="10"/>
    </row>
    <row r="2039" spans="1:24" s="11" customFormat="1" x14ac:dyDescent="0.3">
      <c r="A2039" s="4"/>
      <c r="B2039" s="4"/>
      <c r="C2039" s="4"/>
      <c r="D2039" s="4"/>
      <c r="E2039" s="5"/>
      <c r="F2039" s="5"/>
      <c r="G2039" s="4"/>
      <c r="H2039" s="4"/>
      <c r="I2039" s="4"/>
      <c r="J2039" s="4"/>
      <c r="K2039" s="4"/>
      <c r="L2039" s="4"/>
      <c r="M2039" s="4"/>
      <c r="N2039" s="4"/>
      <c r="O2039" s="4"/>
      <c r="P2039" s="4"/>
      <c r="Q2039" s="4"/>
      <c r="R2039" s="9"/>
      <c r="S2039" s="4"/>
      <c r="T2039" s="10"/>
      <c r="U2039" s="10"/>
      <c r="V2039" s="10"/>
      <c r="W2039" s="10"/>
      <c r="X2039" s="10"/>
    </row>
    <row r="2040" spans="1:24" s="11" customFormat="1" x14ac:dyDescent="0.3">
      <c r="A2040" s="4"/>
      <c r="B2040" s="4"/>
      <c r="C2040" s="4"/>
      <c r="D2040" s="4"/>
      <c r="E2040" s="5"/>
      <c r="F2040" s="5"/>
      <c r="G2040" s="4"/>
      <c r="H2040" s="4"/>
      <c r="I2040" s="4"/>
      <c r="J2040" s="4"/>
      <c r="K2040" s="4"/>
      <c r="L2040" s="4"/>
      <c r="M2040" s="4"/>
      <c r="N2040" s="4"/>
      <c r="O2040" s="4"/>
      <c r="P2040" s="4"/>
      <c r="Q2040" s="4"/>
      <c r="R2040" s="9"/>
      <c r="S2040" s="4"/>
      <c r="T2040" s="10"/>
      <c r="U2040" s="10"/>
      <c r="V2040" s="10"/>
      <c r="W2040" s="10"/>
      <c r="X2040" s="10"/>
    </row>
    <row r="2041" spans="1:24" s="11" customFormat="1" x14ac:dyDescent="0.3">
      <c r="A2041" s="4"/>
      <c r="B2041" s="4"/>
      <c r="C2041" s="4"/>
      <c r="D2041" s="4"/>
      <c r="E2041" s="5"/>
      <c r="F2041" s="5"/>
      <c r="G2041" s="4"/>
      <c r="H2041" s="4"/>
      <c r="I2041" s="4"/>
      <c r="J2041" s="4"/>
      <c r="K2041" s="4"/>
      <c r="L2041" s="4"/>
      <c r="M2041" s="4"/>
      <c r="N2041" s="4"/>
      <c r="O2041" s="4"/>
      <c r="P2041" s="4"/>
      <c r="Q2041" s="4"/>
      <c r="R2041" s="9"/>
      <c r="S2041" s="4"/>
      <c r="T2041" s="10"/>
      <c r="U2041" s="10"/>
      <c r="V2041" s="10"/>
      <c r="W2041" s="10"/>
      <c r="X2041" s="10"/>
    </row>
    <row r="2042" spans="1:24" s="11" customFormat="1" x14ac:dyDescent="0.3">
      <c r="A2042" s="4"/>
      <c r="B2042" s="4"/>
      <c r="C2042" s="4"/>
      <c r="D2042" s="4"/>
      <c r="E2042" s="5"/>
      <c r="F2042" s="5"/>
      <c r="G2042" s="4"/>
      <c r="H2042" s="4"/>
      <c r="I2042" s="4"/>
      <c r="J2042" s="4"/>
      <c r="K2042" s="4"/>
      <c r="L2042" s="4"/>
      <c r="M2042" s="4"/>
      <c r="N2042" s="4"/>
      <c r="O2042" s="4"/>
      <c r="P2042" s="4"/>
      <c r="Q2042" s="4"/>
      <c r="R2042" s="9"/>
      <c r="S2042" s="4"/>
      <c r="T2042" s="10"/>
      <c r="U2042" s="10"/>
      <c r="V2042" s="10"/>
      <c r="W2042" s="10"/>
      <c r="X2042" s="10"/>
    </row>
    <row r="2043" spans="1:24" s="11" customFormat="1" x14ac:dyDescent="0.3">
      <c r="A2043" s="4"/>
      <c r="B2043" s="4"/>
      <c r="C2043" s="4"/>
      <c r="D2043" s="4"/>
      <c r="E2043" s="5"/>
      <c r="F2043" s="5"/>
      <c r="G2043" s="4"/>
      <c r="H2043" s="4"/>
      <c r="I2043" s="4"/>
      <c r="J2043" s="4"/>
      <c r="K2043" s="4"/>
      <c r="L2043" s="4"/>
      <c r="M2043" s="4"/>
      <c r="N2043" s="4"/>
      <c r="O2043" s="4"/>
      <c r="P2043" s="4"/>
      <c r="Q2043" s="4"/>
      <c r="R2043" s="9"/>
      <c r="S2043" s="4"/>
      <c r="T2043" s="10"/>
      <c r="U2043" s="10"/>
      <c r="V2043" s="10"/>
      <c r="W2043" s="10"/>
      <c r="X2043" s="10"/>
    </row>
    <row r="2044" spans="1:24" s="11" customFormat="1" x14ac:dyDescent="0.3">
      <c r="A2044" s="4"/>
      <c r="B2044" s="4"/>
      <c r="C2044" s="4"/>
      <c r="D2044" s="4"/>
      <c r="E2044" s="5"/>
      <c r="F2044" s="5"/>
      <c r="G2044" s="4"/>
      <c r="H2044" s="4"/>
      <c r="I2044" s="4"/>
      <c r="J2044" s="4"/>
      <c r="K2044" s="4"/>
      <c r="L2044" s="4"/>
      <c r="M2044" s="4"/>
      <c r="N2044" s="4"/>
      <c r="O2044" s="4"/>
      <c r="P2044" s="4"/>
      <c r="Q2044" s="4"/>
      <c r="R2044" s="9"/>
      <c r="S2044" s="4"/>
      <c r="T2044" s="10"/>
      <c r="U2044" s="10"/>
      <c r="V2044" s="10"/>
      <c r="W2044" s="10"/>
      <c r="X2044" s="10"/>
    </row>
    <row r="2045" spans="1:24" s="11" customFormat="1" x14ac:dyDescent="0.3">
      <c r="A2045" s="4"/>
      <c r="B2045" s="4"/>
      <c r="C2045" s="4"/>
      <c r="D2045" s="4"/>
      <c r="E2045" s="5"/>
      <c r="F2045" s="5"/>
      <c r="G2045" s="4"/>
      <c r="H2045" s="4"/>
      <c r="I2045" s="4"/>
      <c r="J2045" s="4"/>
      <c r="K2045" s="4"/>
      <c r="L2045" s="4"/>
      <c r="M2045" s="4"/>
      <c r="N2045" s="4"/>
      <c r="O2045" s="4"/>
      <c r="P2045" s="4"/>
      <c r="Q2045" s="4"/>
      <c r="R2045" s="9"/>
      <c r="S2045" s="4"/>
      <c r="T2045" s="10"/>
      <c r="U2045" s="10"/>
      <c r="V2045" s="10"/>
      <c r="W2045" s="10"/>
      <c r="X2045" s="10"/>
    </row>
    <row r="2046" spans="1:24" s="11" customFormat="1" x14ac:dyDescent="0.3">
      <c r="A2046" s="4"/>
      <c r="B2046" s="4"/>
      <c r="C2046" s="4"/>
      <c r="D2046" s="4"/>
      <c r="E2046" s="5"/>
      <c r="F2046" s="5"/>
      <c r="G2046" s="4"/>
      <c r="H2046" s="4"/>
      <c r="I2046" s="4"/>
      <c r="J2046" s="4"/>
      <c r="K2046" s="4"/>
      <c r="L2046" s="4"/>
      <c r="M2046" s="4"/>
      <c r="N2046" s="4"/>
      <c r="O2046" s="4"/>
      <c r="P2046" s="4"/>
      <c r="Q2046" s="4"/>
      <c r="R2046" s="9"/>
      <c r="S2046" s="4"/>
      <c r="T2046" s="10"/>
      <c r="U2046" s="10"/>
      <c r="V2046" s="10"/>
      <c r="W2046" s="10"/>
      <c r="X2046" s="10"/>
    </row>
    <row r="2047" spans="1:24" s="11" customFormat="1" x14ac:dyDescent="0.3">
      <c r="A2047" s="4"/>
      <c r="B2047" s="4"/>
      <c r="C2047" s="4"/>
      <c r="D2047" s="4"/>
      <c r="E2047" s="5"/>
      <c r="F2047" s="5"/>
      <c r="G2047" s="4"/>
      <c r="H2047" s="4"/>
      <c r="I2047" s="4"/>
      <c r="J2047" s="4"/>
      <c r="K2047" s="4"/>
      <c r="L2047" s="4"/>
      <c r="M2047" s="4"/>
      <c r="N2047" s="4"/>
      <c r="O2047" s="4"/>
      <c r="P2047" s="4"/>
      <c r="Q2047" s="4"/>
      <c r="R2047" s="9"/>
      <c r="S2047" s="4"/>
      <c r="T2047" s="10"/>
      <c r="U2047" s="10"/>
      <c r="V2047" s="10"/>
      <c r="W2047" s="10"/>
      <c r="X2047" s="10"/>
    </row>
    <row r="2048" spans="1:24" s="11" customFormat="1" x14ac:dyDescent="0.3">
      <c r="A2048" s="4"/>
      <c r="B2048" s="4"/>
      <c r="C2048" s="4"/>
      <c r="D2048" s="4"/>
      <c r="E2048" s="5"/>
      <c r="F2048" s="5"/>
      <c r="G2048" s="4"/>
      <c r="H2048" s="4"/>
      <c r="I2048" s="4"/>
      <c r="J2048" s="4"/>
      <c r="K2048" s="4"/>
      <c r="L2048" s="4"/>
      <c r="M2048" s="4"/>
      <c r="N2048" s="4"/>
      <c r="O2048" s="4"/>
      <c r="P2048" s="4"/>
      <c r="Q2048" s="4"/>
      <c r="R2048" s="9"/>
      <c r="S2048" s="4"/>
      <c r="T2048" s="10"/>
      <c r="U2048" s="10"/>
      <c r="V2048" s="10"/>
      <c r="W2048" s="10"/>
      <c r="X2048" s="10"/>
    </row>
    <row r="2049" spans="1:24" s="11" customFormat="1" x14ac:dyDescent="0.3">
      <c r="A2049" s="4"/>
      <c r="B2049" s="4"/>
      <c r="C2049" s="4"/>
      <c r="D2049" s="4"/>
      <c r="E2049" s="5"/>
      <c r="F2049" s="5"/>
      <c r="G2049" s="4"/>
      <c r="H2049" s="4"/>
      <c r="I2049" s="4"/>
      <c r="J2049" s="4"/>
      <c r="K2049" s="4"/>
      <c r="L2049" s="4"/>
      <c r="M2049" s="4"/>
      <c r="N2049" s="4"/>
      <c r="O2049" s="4"/>
      <c r="P2049" s="4"/>
      <c r="Q2049" s="4"/>
      <c r="R2049" s="9"/>
      <c r="S2049" s="4"/>
      <c r="T2049" s="10"/>
      <c r="U2049" s="10"/>
      <c r="V2049" s="10"/>
      <c r="W2049" s="10"/>
      <c r="X2049" s="10"/>
    </row>
    <row r="2050" spans="1:24" s="11" customFormat="1" x14ac:dyDescent="0.3">
      <c r="A2050" s="4"/>
      <c r="B2050" s="4"/>
      <c r="C2050" s="4"/>
      <c r="D2050" s="4"/>
      <c r="E2050" s="5"/>
      <c r="F2050" s="5"/>
      <c r="G2050" s="4"/>
      <c r="H2050" s="4"/>
      <c r="I2050" s="4"/>
      <c r="J2050" s="4"/>
      <c r="K2050" s="4"/>
      <c r="L2050" s="4"/>
      <c r="M2050" s="4"/>
      <c r="N2050" s="4"/>
      <c r="O2050" s="4"/>
      <c r="P2050" s="4"/>
      <c r="Q2050" s="4"/>
      <c r="R2050" s="9"/>
      <c r="S2050" s="4"/>
      <c r="T2050" s="10"/>
      <c r="U2050" s="10"/>
      <c r="V2050" s="10"/>
      <c r="W2050" s="10"/>
      <c r="X2050" s="10"/>
    </row>
    <row r="2051" spans="1:24" s="11" customFormat="1" x14ac:dyDescent="0.3">
      <c r="A2051" s="4"/>
      <c r="B2051" s="4"/>
      <c r="C2051" s="4"/>
      <c r="D2051" s="4"/>
      <c r="E2051" s="5"/>
      <c r="F2051" s="5"/>
      <c r="G2051" s="4"/>
      <c r="H2051" s="4"/>
      <c r="I2051" s="4"/>
      <c r="J2051" s="4"/>
      <c r="K2051" s="4"/>
      <c r="L2051" s="4"/>
      <c r="M2051" s="4"/>
      <c r="N2051" s="4"/>
      <c r="O2051" s="4"/>
      <c r="P2051" s="4"/>
      <c r="Q2051" s="4"/>
      <c r="R2051" s="9"/>
      <c r="S2051" s="4"/>
      <c r="T2051" s="10"/>
      <c r="U2051" s="10"/>
      <c r="V2051" s="10"/>
      <c r="W2051" s="10"/>
      <c r="X2051" s="10"/>
    </row>
    <row r="2052" spans="1:24" s="11" customFormat="1" x14ac:dyDescent="0.3">
      <c r="A2052" s="4"/>
      <c r="B2052" s="4"/>
      <c r="C2052" s="4"/>
      <c r="D2052" s="4"/>
      <c r="E2052" s="5"/>
      <c r="F2052" s="5"/>
      <c r="G2052" s="4"/>
      <c r="H2052" s="4"/>
      <c r="I2052" s="4"/>
      <c r="J2052" s="4"/>
      <c r="K2052" s="4"/>
      <c r="L2052" s="4"/>
      <c r="M2052" s="4"/>
      <c r="N2052" s="4"/>
      <c r="O2052" s="4"/>
      <c r="P2052" s="4"/>
      <c r="Q2052" s="4"/>
      <c r="R2052" s="9"/>
      <c r="S2052" s="4"/>
      <c r="T2052" s="10"/>
      <c r="U2052" s="10"/>
      <c r="V2052" s="10"/>
      <c r="W2052" s="10"/>
      <c r="X2052" s="10"/>
    </row>
    <row r="2053" spans="1:24" s="11" customFormat="1" x14ac:dyDescent="0.3">
      <c r="A2053" s="4"/>
      <c r="B2053" s="4"/>
      <c r="C2053" s="4"/>
      <c r="D2053" s="4"/>
      <c r="E2053" s="5"/>
      <c r="F2053" s="5"/>
      <c r="G2053" s="4"/>
      <c r="H2053" s="4"/>
      <c r="I2053" s="4"/>
      <c r="J2053" s="4"/>
      <c r="K2053" s="4"/>
      <c r="L2053" s="4"/>
      <c r="M2053" s="4"/>
      <c r="N2053" s="4"/>
      <c r="O2053" s="4"/>
      <c r="P2053" s="4"/>
      <c r="Q2053" s="4"/>
      <c r="R2053" s="9"/>
      <c r="S2053" s="4"/>
      <c r="T2053" s="10"/>
      <c r="U2053" s="10"/>
      <c r="V2053" s="10"/>
      <c r="W2053" s="10"/>
      <c r="X2053" s="10"/>
    </row>
    <row r="2054" spans="1:24" s="11" customFormat="1" x14ac:dyDescent="0.3">
      <c r="A2054" s="4"/>
      <c r="B2054" s="4"/>
      <c r="C2054" s="4"/>
      <c r="D2054" s="4"/>
      <c r="E2054" s="5"/>
      <c r="F2054" s="5"/>
      <c r="G2054" s="4"/>
      <c r="H2054" s="4"/>
      <c r="I2054" s="4"/>
      <c r="J2054" s="4"/>
      <c r="K2054" s="4"/>
      <c r="L2054" s="4"/>
      <c r="M2054" s="4"/>
      <c r="N2054" s="4"/>
      <c r="O2054" s="4"/>
      <c r="P2054" s="4"/>
      <c r="Q2054" s="4"/>
      <c r="R2054" s="9"/>
      <c r="S2054" s="4"/>
      <c r="T2054" s="10"/>
      <c r="U2054" s="10"/>
      <c r="V2054" s="10"/>
      <c r="W2054" s="10"/>
      <c r="X2054" s="10"/>
    </row>
    <row r="2055" spans="1:24" s="11" customFormat="1" x14ac:dyDescent="0.3">
      <c r="A2055" s="4"/>
      <c r="B2055" s="4"/>
      <c r="C2055" s="4"/>
      <c r="D2055" s="4"/>
      <c r="E2055" s="5"/>
      <c r="F2055" s="5"/>
      <c r="G2055" s="4"/>
      <c r="H2055" s="4"/>
      <c r="I2055" s="4"/>
      <c r="J2055" s="4"/>
      <c r="K2055" s="4"/>
      <c r="L2055" s="4"/>
      <c r="M2055" s="4"/>
      <c r="N2055" s="4"/>
      <c r="O2055" s="4"/>
      <c r="P2055" s="4"/>
      <c r="Q2055" s="4"/>
      <c r="R2055" s="9"/>
      <c r="S2055" s="4"/>
      <c r="T2055" s="10"/>
      <c r="U2055" s="10"/>
      <c r="V2055" s="10"/>
      <c r="W2055" s="10"/>
      <c r="X2055" s="10"/>
    </row>
    <row r="2056" spans="1:24" s="11" customFormat="1" x14ac:dyDescent="0.3">
      <c r="A2056" s="4"/>
      <c r="B2056" s="4"/>
      <c r="C2056" s="4"/>
      <c r="D2056" s="4"/>
      <c r="E2056" s="5"/>
      <c r="F2056" s="5"/>
      <c r="G2056" s="4"/>
      <c r="H2056" s="4"/>
      <c r="I2056" s="4"/>
      <c r="J2056" s="4"/>
      <c r="K2056" s="4"/>
      <c r="L2056" s="4"/>
      <c r="M2056" s="4"/>
      <c r="N2056" s="4"/>
      <c r="O2056" s="4"/>
      <c r="P2056" s="4"/>
      <c r="Q2056" s="4"/>
      <c r="R2056" s="9"/>
      <c r="S2056" s="4"/>
      <c r="T2056" s="10"/>
      <c r="U2056" s="10"/>
      <c r="V2056" s="10"/>
      <c r="W2056" s="10"/>
      <c r="X2056" s="10"/>
    </row>
    <row r="2057" spans="1:24" s="11" customFormat="1" x14ac:dyDescent="0.3">
      <c r="A2057" s="4"/>
      <c r="B2057" s="4"/>
      <c r="C2057" s="4"/>
      <c r="D2057" s="4"/>
      <c r="E2057" s="5"/>
      <c r="F2057" s="5"/>
      <c r="G2057" s="4"/>
      <c r="H2057" s="4"/>
      <c r="I2057" s="4"/>
      <c r="J2057" s="4"/>
      <c r="K2057" s="4"/>
      <c r="L2057" s="4"/>
      <c r="M2057" s="4"/>
      <c r="N2057" s="4"/>
      <c r="O2057" s="4"/>
      <c r="P2057" s="4"/>
      <c r="Q2057" s="4"/>
      <c r="R2057" s="9"/>
      <c r="S2057" s="4"/>
      <c r="T2057" s="10"/>
      <c r="U2057" s="10"/>
      <c r="V2057" s="10"/>
      <c r="W2057" s="10"/>
      <c r="X2057" s="10"/>
    </row>
    <row r="2058" spans="1:24" s="11" customFormat="1" x14ac:dyDescent="0.3">
      <c r="A2058" s="4"/>
      <c r="B2058" s="4"/>
      <c r="C2058" s="4"/>
      <c r="D2058" s="4"/>
      <c r="E2058" s="5"/>
      <c r="F2058" s="5"/>
      <c r="G2058" s="4"/>
      <c r="H2058" s="4"/>
      <c r="I2058" s="4"/>
      <c r="J2058" s="4"/>
      <c r="K2058" s="4"/>
      <c r="L2058" s="4"/>
      <c r="M2058" s="4"/>
      <c r="N2058" s="4"/>
      <c r="O2058" s="4"/>
      <c r="P2058" s="4"/>
      <c r="Q2058" s="4"/>
      <c r="R2058" s="9"/>
      <c r="S2058" s="4"/>
      <c r="T2058" s="10"/>
      <c r="U2058" s="10"/>
      <c r="V2058" s="10"/>
      <c r="W2058" s="10"/>
      <c r="X2058" s="10"/>
    </row>
    <row r="2059" spans="1:24" s="11" customFormat="1" x14ac:dyDescent="0.3">
      <c r="A2059" s="4"/>
      <c r="B2059" s="4"/>
      <c r="C2059" s="4"/>
      <c r="D2059" s="4"/>
      <c r="E2059" s="5"/>
      <c r="F2059" s="5"/>
      <c r="G2059" s="4"/>
      <c r="H2059" s="4"/>
      <c r="I2059" s="4"/>
      <c r="J2059" s="4"/>
      <c r="K2059" s="4"/>
      <c r="L2059" s="4"/>
      <c r="M2059" s="4"/>
      <c r="N2059" s="4"/>
      <c r="O2059" s="4"/>
      <c r="P2059" s="4"/>
      <c r="Q2059" s="4"/>
      <c r="R2059" s="9"/>
      <c r="S2059" s="4"/>
      <c r="T2059" s="10"/>
      <c r="U2059" s="10"/>
      <c r="V2059" s="10"/>
      <c r="W2059" s="10"/>
      <c r="X2059" s="10"/>
    </row>
    <row r="2060" spans="1:24" s="11" customFormat="1" x14ac:dyDescent="0.3">
      <c r="A2060" s="4"/>
      <c r="B2060" s="4"/>
      <c r="C2060" s="4"/>
      <c r="D2060" s="4"/>
      <c r="E2060" s="5"/>
      <c r="F2060" s="5"/>
      <c r="G2060" s="4"/>
      <c r="H2060" s="4"/>
      <c r="I2060" s="4"/>
      <c r="J2060" s="4"/>
      <c r="K2060" s="4"/>
      <c r="L2060" s="4"/>
      <c r="M2060" s="4"/>
      <c r="N2060" s="4"/>
      <c r="O2060" s="4"/>
      <c r="P2060" s="4"/>
      <c r="Q2060" s="4"/>
      <c r="R2060" s="9"/>
      <c r="S2060" s="4"/>
      <c r="T2060" s="10"/>
      <c r="U2060" s="10"/>
      <c r="V2060" s="10"/>
      <c r="W2060" s="10"/>
      <c r="X2060" s="10"/>
    </row>
    <row r="2061" spans="1:24" s="11" customFormat="1" x14ac:dyDescent="0.3">
      <c r="A2061" s="4"/>
      <c r="B2061" s="4"/>
      <c r="C2061" s="4"/>
      <c r="D2061" s="4"/>
      <c r="E2061" s="5"/>
      <c r="F2061" s="5"/>
      <c r="G2061" s="4"/>
      <c r="H2061" s="4"/>
      <c r="I2061" s="4"/>
      <c r="J2061" s="4"/>
      <c r="K2061" s="4"/>
      <c r="L2061" s="4"/>
      <c r="M2061" s="4"/>
      <c r="N2061" s="4"/>
      <c r="O2061" s="4"/>
      <c r="P2061" s="4"/>
      <c r="Q2061" s="4"/>
      <c r="R2061" s="9"/>
      <c r="S2061" s="4"/>
      <c r="T2061" s="10"/>
      <c r="U2061" s="10"/>
      <c r="V2061" s="10"/>
      <c r="W2061" s="10"/>
      <c r="X2061" s="10"/>
    </row>
    <row r="2062" spans="1:24" s="11" customFormat="1" x14ac:dyDescent="0.3">
      <c r="A2062" s="4"/>
      <c r="B2062" s="4"/>
      <c r="C2062" s="4"/>
      <c r="D2062" s="4"/>
      <c r="E2062" s="5"/>
      <c r="F2062" s="5"/>
      <c r="G2062" s="4"/>
      <c r="H2062" s="4"/>
      <c r="I2062" s="4"/>
      <c r="J2062" s="4"/>
      <c r="K2062" s="4"/>
      <c r="L2062" s="4"/>
      <c r="M2062" s="4"/>
      <c r="N2062" s="4"/>
      <c r="O2062" s="4"/>
      <c r="P2062" s="4"/>
      <c r="Q2062" s="4"/>
      <c r="R2062" s="9"/>
      <c r="S2062" s="4"/>
      <c r="T2062" s="10"/>
      <c r="U2062" s="10"/>
      <c r="V2062" s="10"/>
      <c r="W2062" s="10"/>
      <c r="X2062" s="10"/>
    </row>
    <row r="2063" spans="1:24" s="11" customFormat="1" x14ac:dyDescent="0.3">
      <c r="A2063" s="4"/>
      <c r="B2063" s="4"/>
      <c r="C2063" s="4"/>
      <c r="D2063" s="4"/>
      <c r="E2063" s="5"/>
      <c r="F2063" s="5"/>
      <c r="G2063" s="4"/>
      <c r="H2063" s="4"/>
      <c r="I2063" s="4"/>
      <c r="J2063" s="4"/>
      <c r="K2063" s="4"/>
      <c r="L2063" s="4"/>
      <c r="M2063" s="4"/>
      <c r="N2063" s="4"/>
      <c r="O2063" s="4"/>
      <c r="P2063" s="4"/>
      <c r="Q2063" s="4"/>
      <c r="R2063" s="9"/>
      <c r="S2063" s="4"/>
      <c r="T2063" s="10"/>
      <c r="U2063" s="10"/>
      <c r="V2063" s="10"/>
      <c r="W2063" s="10"/>
      <c r="X2063" s="10"/>
    </row>
    <row r="2064" spans="1:24" s="11" customFormat="1" x14ac:dyDescent="0.3">
      <c r="A2064" s="4"/>
      <c r="B2064" s="4"/>
      <c r="C2064" s="4"/>
      <c r="D2064" s="4"/>
      <c r="E2064" s="5"/>
      <c r="F2064" s="5"/>
      <c r="G2064" s="4"/>
      <c r="H2064" s="4"/>
      <c r="I2064" s="4"/>
      <c r="J2064" s="4"/>
      <c r="K2064" s="4"/>
      <c r="L2064" s="4"/>
      <c r="M2064" s="4"/>
      <c r="N2064" s="4"/>
      <c r="O2064" s="4"/>
      <c r="P2064" s="4"/>
      <c r="Q2064" s="4"/>
      <c r="R2064" s="9"/>
      <c r="S2064" s="4"/>
      <c r="T2064" s="10"/>
      <c r="U2064" s="10"/>
      <c r="V2064" s="10"/>
      <c r="W2064" s="10"/>
      <c r="X2064" s="10"/>
    </row>
    <row r="2065" spans="1:24" s="11" customFormat="1" x14ac:dyDescent="0.3">
      <c r="A2065" s="4"/>
      <c r="B2065" s="4"/>
      <c r="C2065" s="4"/>
      <c r="D2065" s="4"/>
      <c r="E2065" s="5"/>
      <c r="F2065" s="5"/>
      <c r="G2065" s="4"/>
      <c r="H2065" s="4"/>
      <c r="I2065" s="4"/>
      <c r="J2065" s="4"/>
      <c r="K2065" s="4"/>
      <c r="L2065" s="4"/>
      <c r="M2065" s="4"/>
      <c r="N2065" s="4"/>
      <c r="O2065" s="4"/>
      <c r="P2065" s="4"/>
      <c r="Q2065" s="4"/>
      <c r="R2065" s="9"/>
      <c r="S2065" s="4"/>
      <c r="T2065" s="10"/>
      <c r="U2065" s="10"/>
      <c r="V2065" s="10"/>
      <c r="W2065" s="10"/>
      <c r="X2065" s="10"/>
    </row>
    <row r="2066" spans="1:24" s="11" customFormat="1" x14ac:dyDescent="0.3">
      <c r="A2066" s="4"/>
      <c r="B2066" s="4"/>
      <c r="C2066" s="4"/>
      <c r="D2066" s="4"/>
      <c r="E2066" s="5"/>
      <c r="F2066" s="5"/>
      <c r="G2066" s="4"/>
      <c r="H2066" s="4"/>
      <c r="I2066" s="4"/>
      <c r="J2066" s="4"/>
      <c r="K2066" s="4"/>
      <c r="L2066" s="4"/>
      <c r="M2066" s="4"/>
      <c r="N2066" s="4"/>
      <c r="O2066" s="4"/>
      <c r="P2066" s="4"/>
      <c r="Q2066" s="4"/>
      <c r="R2066" s="9"/>
      <c r="S2066" s="4"/>
      <c r="T2066" s="10"/>
      <c r="U2066" s="10"/>
      <c r="V2066" s="10"/>
      <c r="W2066" s="10"/>
      <c r="X2066" s="10"/>
    </row>
    <row r="2067" spans="1:24" s="11" customFormat="1" x14ac:dyDescent="0.3">
      <c r="A2067" s="4"/>
      <c r="B2067" s="4"/>
      <c r="C2067" s="4"/>
      <c r="D2067" s="4"/>
      <c r="E2067" s="5"/>
      <c r="F2067" s="5"/>
      <c r="G2067" s="4"/>
      <c r="H2067" s="4"/>
      <c r="I2067" s="4"/>
      <c r="J2067" s="4"/>
      <c r="K2067" s="4"/>
      <c r="L2067" s="4"/>
      <c r="M2067" s="4"/>
      <c r="N2067" s="4"/>
      <c r="O2067" s="4"/>
      <c r="P2067" s="4"/>
      <c r="Q2067" s="4"/>
      <c r="R2067" s="9"/>
      <c r="S2067" s="4"/>
      <c r="T2067" s="10"/>
      <c r="U2067" s="10"/>
      <c r="V2067" s="10"/>
      <c r="W2067" s="10"/>
      <c r="X2067" s="10"/>
    </row>
    <row r="2068" spans="1:24" s="11" customFormat="1" x14ac:dyDescent="0.3">
      <c r="A2068" s="4"/>
      <c r="B2068" s="4"/>
      <c r="C2068" s="4"/>
      <c r="D2068" s="4"/>
      <c r="E2068" s="5"/>
      <c r="F2068" s="5"/>
      <c r="G2068" s="4"/>
      <c r="H2068" s="4"/>
      <c r="I2068" s="4"/>
      <c r="J2068" s="4"/>
      <c r="K2068" s="4"/>
      <c r="L2068" s="4"/>
      <c r="M2068" s="4"/>
      <c r="N2068" s="4"/>
      <c r="O2068" s="4"/>
      <c r="P2068" s="4"/>
      <c r="Q2068" s="4"/>
      <c r="R2068" s="9"/>
      <c r="S2068" s="4"/>
      <c r="T2068" s="10"/>
      <c r="U2068" s="10"/>
      <c r="V2068" s="10"/>
      <c r="W2068" s="10"/>
      <c r="X2068" s="10"/>
    </row>
    <row r="2069" spans="1:24" s="11" customFormat="1" x14ac:dyDescent="0.3">
      <c r="A2069" s="4"/>
      <c r="B2069" s="4"/>
      <c r="C2069" s="4"/>
      <c r="D2069" s="4"/>
      <c r="E2069" s="5"/>
      <c r="F2069" s="5"/>
      <c r="G2069" s="4"/>
      <c r="H2069" s="4"/>
      <c r="I2069" s="4"/>
      <c r="J2069" s="4"/>
      <c r="K2069" s="4"/>
      <c r="L2069" s="4"/>
      <c r="M2069" s="4"/>
      <c r="N2069" s="4"/>
      <c r="O2069" s="4"/>
      <c r="P2069" s="4"/>
      <c r="Q2069" s="4"/>
      <c r="R2069" s="9"/>
      <c r="S2069" s="4"/>
      <c r="T2069" s="10"/>
      <c r="U2069" s="10"/>
      <c r="V2069" s="10"/>
      <c r="W2069" s="10"/>
      <c r="X2069" s="10"/>
    </row>
    <row r="2070" spans="1:24" s="11" customFormat="1" x14ac:dyDescent="0.3">
      <c r="A2070" s="4"/>
      <c r="B2070" s="4"/>
      <c r="C2070" s="4"/>
      <c r="D2070" s="4"/>
      <c r="E2070" s="5"/>
      <c r="F2070" s="5"/>
      <c r="G2070" s="4"/>
      <c r="H2070" s="4"/>
      <c r="I2070" s="4"/>
      <c r="J2070" s="4"/>
      <c r="K2070" s="4"/>
      <c r="L2070" s="4"/>
      <c r="M2070" s="4"/>
      <c r="N2070" s="4"/>
      <c r="O2070" s="4"/>
      <c r="P2070" s="4"/>
      <c r="Q2070" s="4"/>
      <c r="R2070" s="9"/>
      <c r="S2070" s="4"/>
      <c r="T2070" s="10"/>
      <c r="U2070" s="10"/>
      <c r="V2070" s="10"/>
      <c r="W2070" s="10"/>
      <c r="X2070" s="10"/>
    </row>
    <row r="2071" spans="1:24" s="11" customFormat="1" x14ac:dyDescent="0.3">
      <c r="A2071" s="4"/>
      <c r="B2071" s="4"/>
      <c r="C2071" s="4"/>
      <c r="D2071" s="4"/>
      <c r="E2071" s="5"/>
      <c r="F2071" s="5"/>
      <c r="G2071" s="4"/>
      <c r="H2071" s="4"/>
      <c r="I2071" s="4"/>
      <c r="J2071" s="4"/>
      <c r="K2071" s="4"/>
      <c r="L2071" s="4"/>
      <c r="M2071" s="4"/>
      <c r="N2071" s="4"/>
      <c r="O2071" s="4"/>
      <c r="P2071" s="4"/>
      <c r="Q2071" s="4"/>
      <c r="R2071" s="9"/>
      <c r="S2071" s="4"/>
      <c r="T2071" s="10"/>
      <c r="U2071" s="10"/>
      <c r="V2071" s="10"/>
      <c r="W2071" s="10"/>
      <c r="X2071" s="10"/>
    </row>
    <row r="2072" spans="1:24" s="11" customFormat="1" x14ac:dyDescent="0.3">
      <c r="A2072" s="4"/>
      <c r="B2072" s="4"/>
      <c r="C2072" s="4"/>
      <c r="D2072" s="4"/>
      <c r="E2072" s="5"/>
      <c r="F2072" s="5"/>
      <c r="G2072" s="4"/>
      <c r="H2072" s="4"/>
      <c r="I2072" s="4"/>
      <c r="J2072" s="4"/>
      <c r="K2072" s="4"/>
      <c r="L2072" s="4"/>
      <c r="M2072" s="4"/>
      <c r="N2072" s="4"/>
      <c r="O2072" s="4"/>
      <c r="P2072" s="4"/>
      <c r="Q2072" s="4"/>
      <c r="R2072" s="9"/>
      <c r="S2072" s="4"/>
      <c r="T2072" s="10"/>
      <c r="U2072" s="10"/>
      <c r="V2072" s="10"/>
      <c r="W2072" s="10"/>
      <c r="X2072" s="10"/>
    </row>
    <row r="2073" spans="1:24" s="11" customFormat="1" x14ac:dyDescent="0.3">
      <c r="A2073" s="4"/>
      <c r="B2073" s="4"/>
      <c r="C2073" s="4"/>
      <c r="D2073" s="4"/>
      <c r="E2073" s="5"/>
      <c r="F2073" s="5"/>
      <c r="G2073" s="4"/>
      <c r="H2073" s="4"/>
      <c r="I2073" s="4"/>
      <c r="J2073" s="4"/>
      <c r="K2073" s="4"/>
      <c r="L2073" s="4"/>
      <c r="M2073" s="4"/>
      <c r="N2073" s="4"/>
      <c r="O2073" s="4"/>
      <c r="P2073" s="4"/>
      <c r="Q2073" s="4"/>
      <c r="R2073" s="9"/>
      <c r="S2073" s="4"/>
      <c r="T2073" s="10"/>
      <c r="U2073" s="10"/>
      <c r="V2073" s="10"/>
      <c r="W2073" s="10"/>
      <c r="X2073" s="10"/>
    </row>
    <row r="2074" spans="1:24" s="11" customFormat="1" x14ac:dyDescent="0.3">
      <c r="A2074" s="4"/>
      <c r="B2074" s="4"/>
      <c r="C2074" s="4"/>
      <c r="D2074" s="4"/>
      <c r="E2074" s="5"/>
      <c r="F2074" s="5"/>
      <c r="G2074" s="4"/>
      <c r="H2074" s="4"/>
      <c r="I2074" s="4"/>
      <c r="J2074" s="4"/>
      <c r="K2074" s="4"/>
      <c r="L2074" s="4"/>
      <c r="M2074" s="4"/>
      <c r="N2074" s="4"/>
      <c r="O2074" s="4"/>
      <c r="P2074" s="4"/>
      <c r="Q2074" s="4"/>
      <c r="R2074" s="9"/>
      <c r="S2074" s="4"/>
      <c r="T2074" s="10"/>
      <c r="U2074" s="10"/>
      <c r="V2074" s="10"/>
      <c r="W2074" s="10"/>
      <c r="X2074" s="10"/>
    </row>
    <row r="2075" spans="1:24" s="11" customFormat="1" x14ac:dyDescent="0.3">
      <c r="A2075" s="4"/>
      <c r="B2075" s="4"/>
      <c r="C2075" s="4"/>
      <c r="D2075" s="4"/>
      <c r="E2075" s="5"/>
      <c r="F2075" s="5"/>
      <c r="G2075" s="4"/>
      <c r="H2075" s="4"/>
      <c r="I2075" s="4"/>
      <c r="J2075" s="4"/>
      <c r="K2075" s="4"/>
      <c r="L2075" s="4"/>
      <c r="M2075" s="4"/>
      <c r="N2075" s="4"/>
      <c r="O2075" s="4"/>
      <c r="P2075" s="4"/>
      <c r="Q2075" s="4"/>
      <c r="R2075" s="9"/>
      <c r="S2075" s="4"/>
      <c r="T2075" s="10"/>
      <c r="U2075" s="10"/>
      <c r="V2075" s="10"/>
      <c r="W2075" s="10"/>
      <c r="X2075" s="10"/>
    </row>
  </sheetData>
  <sheetProtection formatCells="0" formatColumns="0" insertColumns="0" insertRows="0" insertHyperlinks="0" deleteColumns="0" deleteRows="0" sort="0" autoFilter="0" pivotTables="0"/>
  <autoFilter ref="A2:S391" xr:uid="{46EE3DA9-0FF7-4CAB-9BFD-706F2C81FAA5}"/>
  <mergeCells count="1">
    <mergeCell ref="A1:S1"/>
  </mergeCells>
  <phoneticPr fontId="16" type="noConversion"/>
  <conditionalFormatting sqref="P1526:P1532 Q1662 P850:P900 P1033:P1159 P902:P1031 P1361:P1437 P1534:P1592 P1594:P1661 P3:P718 P720:P848 P1172:P1213 P1225:P1265 P1300:P1359 P1499:P1524 P1663:P1739 P1747:P1876 P1878:P1906 P1908:P1984 P1995:P2001">
    <cfRule type="cellIs" dxfId="5" priority="62" operator="lessThan">
      <formula>0</formula>
    </cfRule>
  </conditionalFormatting>
  <conditionalFormatting sqref="P1267:P1299">
    <cfRule type="cellIs" dxfId="4" priority="61" operator="lessThan">
      <formula>0</formula>
    </cfRule>
  </conditionalFormatting>
  <conditionalFormatting sqref="P1438:P1498">
    <cfRule type="cellIs" dxfId="3" priority="15" operator="lessThan">
      <formula>0</formula>
    </cfRule>
  </conditionalFormatting>
  <conditionalFormatting sqref="P1160:P1171">
    <cfRule type="cellIs" dxfId="2" priority="10" operator="lessThan">
      <formula>0</formula>
    </cfRule>
  </conditionalFormatting>
  <conditionalFormatting sqref="P1214:P1224">
    <cfRule type="cellIs" dxfId="1" priority="9" operator="lessThan">
      <formula>0</formula>
    </cfRule>
  </conditionalFormatting>
  <conditionalFormatting sqref="P2004:P2008">
    <cfRule type="cellIs" dxfId="0" priority="1" operator="lessThan">
      <formula>0</formula>
    </cfRule>
  </conditionalFormatting>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Sample_and_Result_Info</vt:lpstr>
      <vt:lpstr>Sample_and_Result_Info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Ana Maria Vesga</dc:creator>
  <cp:lastModifiedBy>Ana Maria Vesga</cp:lastModifiedBy>
  <dcterms:created xsi:type="dcterms:W3CDTF">2026-03-31T17:01:03Z</dcterms:created>
  <dcterms:modified xsi:type="dcterms:W3CDTF">2026-03-31T18:12:43Z</dcterms:modified>
</cp:coreProperties>
</file>