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YM\Downloads\"/>
    </mc:Choice>
  </mc:AlternateContent>
  <xr:revisionPtr revIDLastSave="0" documentId="13_ncr:1_{1BC4B082-A0FC-4A61-A335-8DBFC88F9C43}" xr6:coauthVersionLast="47" xr6:coauthVersionMax="47" xr10:uidLastSave="{00000000-0000-0000-0000-000000000000}"/>
  <bookViews>
    <workbookView xWindow="-120" yWindow="-120" windowWidth="20730" windowHeight="11040" firstSheet="9" activeTab="9" xr2:uid="{82B9547A-5B2E-46FA-BAAE-CDC0DEABC0B2}"/>
  </bookViews>
  <sheets>
    <sheet name="Riesgos Seguridad de la Info" sheetId="12" r:id="rId1"/>
    <sheet name="Riesgos de gestión" sheetId="1" r:id="rId2"/>
    <sheet name="Riesgos de Corrupción" sheetId="7" r:id="rId3"/>
    <sheet name="Riesgos Fiscales" sheetId="11" r:id="rId4"/>
    <sheet name="Mapa de calor" sheetId="3" state="hidden" r:id="rId5"/>
    <sheet name="Variables corrupcion" sheetId="8" state="hidden" r:id="rId6"/>
    <sheet name="Variables gestión " sheetId="2" state="hidden" r:id="rId7"/>
    <sheet name="Tabla de atributos controles" sheetId="6" r:id="rId8"/>
    <sheet name="Instrucciones" sheetId="4" r:id="rId9"/>
    <sheet name="Control de Cambios (2)" sheetId="10" r:id="rId10"/>
    <sheet name="DEPENDENCIAS - PROCESOS (2)" sheetId="9" state="hidden" r:id="rId11"/>
  </sheets>
  <externalReferences>
    <externalReference r:id="rId12"/>
  </externalReferences>
  <definedNames>
    <definedName name="Amazonas">#REF!</definedName>
    <definedName name="Antioquia">#REF!</definedName>
    <definedName name="Arauca">#REF!</definedName>
    <definedName name="Atlántico">#REF!</definedName>
    <definedName name="Bolívar">#REF!</definedName>
    <definedName name="Boyacá">#REF!</definedName>
    <definedName name="Caldas">#REF!</definedName>
    <definedName name="Caquetá">#REF!</definedName>
    <definedName name="Casanare">#REF!</definedName>
    <definedName name="Cauca">#REF!</definedName>
    <definedName name="Cesar">#REF!</definedName>
    <definedName name="Chocó">#REF!</definedName>
    <definedName name="Córdoba">#REF!</definedName>
    <definedName name="Cundinamarca">#REF!</definedName>
    <definedName name="Dirección_General">#REF!</definedName>
    <definedName name="Distrito_Capital">#REF!</definedName>
    <definedName name="Guainía">#REF!</definedName>
    <definedName name="Guajira">#REF!</definedName>
    <definedName name="Guaviare">#REF!</definedName>
    <definedName name="Huila">#REF!</definedName>
    <definedName name="Magdalena">#REF!</definedName>
    <definedName name="Meta">#REF!</definedName>
    <definedName name="Nariño">#REF!</definedName>
    <definedName name="Norte_de_Santander">#REF!</definedName>
    <definedName name="Putumayo">#REF!</definedName>
    <definedName name="Quindío">#REF!</definedName>
    <definedName name="Regional">[1]Hoja2!$A$2:$AH$2</definedName>
    <definedName name="Regionales">#REF!</definedName>
    <definedName name="Risaralda">#REF!</definedName>
    <definedName name="San_Andrés">#REF!</definedName>
    <definedName name="Santander">#REF!</definedName>
    <definedName name="Sucre">#REF!</definedName>
    <definedName name="Tolima">#REF!</definedName>
    <definedName name="Valle">#REF!</definedName>
    <definedName name="Vaupés">#REF!</definedName>
    <definedName name="Vichad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4" i="12" l="1"/>
  <c r="Z14" i="12"/>
  <c r="V14" i="12"/>
  <c r="U14" i="12"/>
  <c r="S14" i="12"/>
  <c r="AB13" i="12"/>
  <c r="Z13" i="12"/>
  <c r="U13" i="12"/>
  <c r="S13" i="12"/>
  <c r="V13" i="12" s="1"/>
  <c r="AD12" i="12"/>
  <c r="AC12" i="12"/>
  <c r="AE12" i="12" s="1"/>
  <c r="AB12" i="12"/>
  <c r="AA12" i="12"/>
  <c r="Z12" i="12"/>
  <c r="U12" i="12"/>
  <c r="S12" i="12"/>
  <c r="V12" i="12" s="1"/>
  <c r="N12" i="12"/>
  <c r="M12" i="12"/>
  <c r="L12" i="12"/>
  <c r="J12" i="12"/>
  <c r="AB14" i="11"/>
  <c r="Z14" i="11"/>
  <c r="U14" i="11"/>
  <c r="S14" i="11"/>
  <c r="V14" i="11" s="1"/>
  <c r="AB13" i="11"/>
  <c r="AC12" i="11" s="1"/>
  <c r="AE12" i="11" s="1"/>
  <c r="Z13" i="11"/>
  <c r="AA12" i="11" s="1"/>
  <c r="AD12" i="11" s="1"/>
  <c r="AF12" i="11" s="1"/>
  <c r="U13" i="11"/>
  <c r="S13" i="11"/>
  <c r="V13" i="11" s="1"/>
  <c r="AB12" i="11"/>
  <c r="Z12" i="11"/>
  <c r="U12" i="11"/>
  <c r="S12" i="11"/>
  <c r="V12" i="11" s="1"/>
  <c r="N12" i="11"/>
  <c r="M12" i="11"/>
  <c r="L12" i="11"/>
  <c r="J12" i="11"/>
  <c r="X13" i="7"/>
  <c r="X14" i="7"/>
  <c r="X15" i="7"/>
  <c r="X16" i="7"/>
  <c r="X17" i="7"/>
  <c r="AB14" i="1"/>
  <c r="Z14" i="1"/>
  <c r="U14" i="1"/>
  <c r="S14" i="1"/>
  <c r="V14" i="1" s="1"/>
  <c r="U13" i="1"/>
  <c r="U12" i="1"/>
  <c r="S13" i="1"/>
  <c r="S12" i="1"/>
  <c r="R11" i="3"/>
  <c r="Q4" i="3"/>
  <c r="J8" i="3"/>
  <c r="N12" i="1"/>
  <c r="W3" i="3"/>
  <c r="V3" i="3"/>
  <c r="U3" i="3"/>
  <c r="T3" i="3"/>
  <c r="S3" i="3"/>
  <c r="W2" i="3"/>
  <c r="V2" i="3"/>
  <c r="U2" i="3"/>
  <c r="T2" i="3"/>
  <c r="S2" i="3"/>
  <c r="J7" i="3"/>
  <c r="J6" i="3"/>
  <c r="J5" i="3"/>
  <c r="J4" i="3"/>
  <c r="L12" i="1"/>
  <c r="Q15" i="3"/>
  <c r="P15" i="3"/>
  <c r="Q16" i="3"/>
  <c r="P16" i="3"/>
  <c r="Q17" i="3"/>
  <c r="P17" i="3"/>
  <c r="Q18" i="3"/>
  <c r="P18" i="3"/>
  <c r="Q14" i="3"/>
  <c r="P14" i="3"/>
  <c r="V12" i="3"/>
  <c r="U12" i="3"/>
  <c r="T12" i="3"/>
  <c r="S12" i="3"/>
  <c r="R12" i="3"/>
  <c r="V11" i="3"/>
  <c r="U11" i="3"/>
  <c r="T11" i="3"/>
  <c r="S11" i="3"/>
  <c r="R7" i="3"/>
  <c r="R6" i="3"/>
  <c r="R5" i="3"/>
  <c r="R8" i="3"/>
  <c r="R4" i="3"/>
  <c r="Q5" i="3"/>
  <c r="Q6" i="3"/>
  <c r="Q7" i="3"/>
  <c r="Q8" i="3"/>
  <c r="AF12" i="12" l="1"/>
  <c r="AB12" i="1"/>
  <c r="V12" i="1"/>
  <c r="V13" i="1"/>
  <c r="J12" i="7"/>
  <c r="X33" i="7"/>
  <c r="X34" i="7"/>
  <c r="X35" i="7"/>
  <c r="AB13" i="1" l="1"/>
  <c r="X46" i="7"/>
  <c r="X44" i="7"/>
  <c r="X40" i="7"/>
  <c r="X39" i="7"/>
  <c r="X36" i="7"/>
  <c r="X32" i="7"/>
  <c r="X27" i="7"/>
  <c r="X25" i="7"/>
  <c r="X20" i="7"/>
  <c r="X21" i="7"/>
  <c r="N16" i="8"/>
  <c r="N12" i="7"/>
  <c r="O12" i="7" s="1"/>
  <c r="P12" i="7" s="1"/>
  <c r="J12" i="1"/>
  <c r="Z12" i="1" s="1"/>
  <c r="Z13" i="1" s="1"/>
  <c r="AA12" i="1" s="1"/>
  <c r="AD12" i="1" s="1"/>
  <c r="C22" i="3"/>
  <c r="D22" i="3"/>
  <c r="E22" i="3"/>
  <c r="F22" i="3"/>
  <c r="G22" i="3"/>
  <c r="C23" i="3"/>
  <c r="D23" i="3"/>
  <c r="E23" i="3"/>
  <c r="F23" i="3"/>
  <c r="G23" i="3"/>
  <c r="C24" i="3"/>
  <c r="D24" i="3"/>
  <c r="E24" i="3"/>
  <c r="F24" i="3"/>
  <c r="G24" i="3"/>
  <c r="C25" i="3"/>
  <c r="D25" i="3"/>
  <c r="E25" i="3"/>
  <c r="F25" i="3"/>
  <c r="G25" i="3"/>
  <c r="D21" i="3"/>
  <c r="E21" i="3"/>
  <c r="F21" i="3"/>
  <c r="G21" i="3"/>
  <c r="C21" i="3"/>
  <c r="Q12" i="7" l="1"/>
  <c r="X29" i="7"/>
  <c r="Z13" i="7" s="1"/>
  <c r="X48" i="7"/>
  <c r="O8" i="3"/>
  <c r="O7" i="3"/>
  <c r="O6" i="3"/>
  <c r="O5" i="3"/>
  <c r="O4" i="3"/>
  <c r="N8" i="3"/>
  <c r="N7" i="3"/>
  <c r="N6" i="3"/>
  <c r="N5" i="3"/>
  <c r="N4" i="3"/>
  <c r="M8" i="3"/>
  <c r="M7" i="3"/>
  <c r="M6" i="3"/>
  <c r="M5" i="3"/>
  <c r="M4" i="3"/>
  <c r="L8" i="3"/>
  <c r="L7" i="3"/>
  <c r="L6" i="3"/>
  <c r="L5" i="3"/>
  <c r="L4" i="3"/>
  <c r="K8" i="3"/>
  <c r="K7" i="3"/>
  <c r="K6" i="3"/>
  <c r="K5" i="3"/>
  <c r="K4" i="3"/>
  <c r="M12" i="1" l="1"/>
  <c r="AD13" i="7"/>
  <c r="AE13" i="7" s="1"/>
  <c r="Z32" i="7"/>
  <c r="AB32" i="7" s="1"/>
  <c r="AC32" i="7" s="1"/>
  <c r="AB13" i="7"/>
  <c r="AC13" i="7" s="1"/>
  <c r="AC12" i="1" l="1"/>
  <c r="AE12" i="1" s="1"/>
  <c r="AF12" i="1" s="1"/>
  <c r="AH13" i="7"/>
  <c r="AI13" i="7" s="1"/>
  <c r="AP13" i="7" s="1"/>
  <c r="AR13" i="7" s="1"/>
  <c r="AL13" i="7"/>
  <c r="AK13" i="7"/>
  <c r="AO13" i="7"/>
  <c r="AN13" i="7"/>
  <c r="AJ13" i="7"/>
  <c r="AM13" i="7" l="1"/>
  <c r="AQ13" i="7" s="1"/>
  <c r="AS13" i="7" l="1"/>
  <c r="AT13" i="7" s="1"/>
</calcChain>
</file>

<file path=xl/sharedStrings.xml><?xml version="1.0" encoding="utf-8"?>
<sst xmlns="http://schemas.openxmlformats.org/spreadsheetml/2006/main" count="686" uniqueCount="310">
  <si>
    <t xml:space="preserve">			Proceso:Sistema de Gestión Integrado
Matriz de Riesgos de Gestión				</t>
  </si>
  <si>
    <r>
      <t xml:space="preserve">Código: </t>
    </r>
    <r>
      <rPr>
        <sz val="11"/>
        <rFont val="Verdana"/>
        <family val="2"/>
      </rPr>
      <t>SGI-F018</t>
    </r>
  </si>
  <si>
    <r>
      <t>Versión</t>
    </r>
    <r>
      <rPr>
        <sz val="11"/>
        <color indexed="8"/>
        <rFont val="Verdana"/>
        <family val="2"/>
      </rPr>
      <t xml:space="preserve">: </t>
    </r>
    <r>
      <rPr>
        <sz val="11"/>
        <color theme="1"/>
        <rFont val="Verdana"/>
        <family val="2"/>
      </rPr>
      <t>02</t>
    </r>
  </si>
  <si>
    <r>
      <t xml:space="preserve">Fecha: </t>
    </r>
    <r>
      <rPr>
        <sz val="11"/>
        <color theme="1"/>
        <rFont val="Verdana"/>
        <family val="2"/>
      </rPr>
      <t>19/07/2024</t>
    </r>
  </si>
  <si>
    <t xml:space="preserve">Proceso </t>
  </si>
  <si>
    <t>Dependencia</t>
  </si>
  <si>
    <t>IDENTIFICACIÓN DEL RIESGO</t>
  </si>
  <si>
    <t>ANALISÍS DEL RIESGO INHERENTE</t>
  </si>
  <si>
    <t>ANALISÍS DE RIESGO RESIDUAL</t>
  </si>
  <si>
    <t xml:space="preserve">Redacción del Riesgo </t>
  </si>
  <si>
    <t xml:space="preserve">Probabilidad Inherente </t>
  </si>
  <si>
    <t>%</t>
  </si>
  <si>
    <t xml:space="preserve">Impacto inherente </t>
  </si>
  <si>
    <t>Resultado Concatenar</t>
  </si>
  <si>
    <t xml:space="preserve">Zona de riesgo inherente </t>
  </si>
  <si>
    <t xml:space="preserve">Descripción del Control </t>
  </si>
  <si>
    <t xml:space="preserve">Afectación </t>
  </si>
  <si>
    <t>Atributos de eficiencia</t>
  </si>
  <si>
    <t>Atributos de formalización</t>
  </si>
  <si>
    <t>Probabilidad Residual
%</t>
  </si>
  <si>
    <t xml:space="preserve">Probabilidad Residual Final </t>
  </si>
  <si>
    <t>Impacto Residual
%</t>
  </si>
  <si>
    <t xml:space="preserve">Impacto Residual Final  </t>
  </si>
  <si>
    <t xml:space="preserve">Zona del riesgo Residual </t>
  </si>
  <si>
    <t>Tratamiento</t>
  </si>
  <si>
    <t xml:space="preserve">plan de accion </t>
  </si>
  <si>
    <t>Responsable</t>
  </si>
  <si>
    <t>Fecha de implementación</t>
  </si>
  <si>
    <t>Fecha de seguimiento</t>
  </si>
  <si>
    <t>Indicador</t>
  </si>
  <si>
    <t>Estado de plan de acción</t>
  </si>
  <si>
    <t>Tipo de Control</t>
  </si>
  <si>
    <t xml:space="preserve">Implementación </t>
  </si>
  <si>
    <t xml:space="preserve">Calificación </t>
  </si>
  <si>
    <t xml:space="preserve">Documentación </t>
  </si>
  <si>
    <t xml:space="preserve">Frecuencia del control  </t>
  </si>
  <si>
    <t xml:space="preserve">Evidencia </t>
  </si>
  <si>
    <t>Tipo de factor</t>
  </si>
  <si>
    <t xml:space="preserve">Causa </t>
  </si>
  <si>
    <t xml:space="preserve">Consecuencia </t>
  </si>
  <si>
    <t>Descripción del riesgo</t>
  </si>
  <si>
    <t xml:space="preserve">Clasificación del riesgo </t>
  </si>
  <si>
    <t>Fecha de identificación</t>
  </si>
  <si>
    <t>Responsable del Riesgo</t>
  </si>
  <si>
    <t>Probabilidad</t>
  </si>
  <si>
    <t xml:space="preserve">Impacto </t>
  </si>
  <si>
    <t>Tipo</t>
  </si>
  <si>
    <t>Peso</t>
  </si>
  <si>
    <t>Interno</t>
  </si>
  <si>
    <t>Externo</t>
  </si>
  <si>
    <t xml:space="preserve">			Proceso:Sistema de Gestión Integrado
Matriz de Riesgos de Corrupción 			</t>
  </si>
  <si>
    <t>SI</t>
  </si>
  <si>
    <t xml:space="preserve">No </t>
  </si>
  <si>
    <t xml:space="preserve">CALIFICACIÓN </t>
  </si>
  <si>
    <t>Calificación Riesgo Inherente</t>
  </si>
  <si>
    <t xml:space="preserve">Clasificación del control </t>
  </si>
  <si>
    <t xml:space="preserve">Valoración </t>
  </si>
  <si>
    <t>Solidez del control - DISEÑO</t>
  </si>
  <si>
    <t>EVALUACIÓN EJECUCIÓN DEL CONTROL</t>
  </si>
  <si>
    <t>Solidez de cada control</t>
  </si>
  <si>
    <t>¿DEBE ESTABLECER ACCIONES PARA FORTALECER EL CONTROL?
SI / NO</t>
  </si>
  <si>
    <t>SOLIDEZ DEL CONJUNTO DE CONTROLES</t>
  </si>
  <si>
    <t>CALIFICACIÓN DE LA SOLIDEZ DEL CONJUNTO DE CONTROLES</t>
  </si>
  <si>
    <t>Controles ayudan a disminuir la probabilidad</t>
  </si>
  <si>
    <t>Controles ayudan a disminuir impacto</t>
  </si>
  <si>
    <t>Sumatoria AC + AD</t>
  </si>
  <si>
    <r>
      <t xml:space="preserve">Número de columnas que se desplaza en el eje de </t>
    </r>
    <r>
      <rPr>
        <b/>
        <u/>
        <sz val="12"/>
        <rFont val="Verdana"/>
        <family val="2"/>
      </rPr>
      <t>probabilidad</t>
    </r>
  </si>
  <si>
    <t>Sumatoria AC + AE</t>
  </si>
  <si>
    <r>
      <t xml:space="preserve">Número de columnas que se desplaza en el eje de </t>
    </r>
    <r>
      <rPr>
        <b/>
        <u/>
        <sz val="12"/>
        <rFont val="Verdana"/>
        <family val="2"/>
      </rPr>
      <t>impacto</t>
    </r>
  </si>
  <si>
    <t>Calculo resta entre Inherente y Controles</t>
  </si>
  <si>
    <t>Responder si o no las siguientes preguntas</t>
  </si>
  <si>
    <r>
      <t xml:space="preserve">FUERTE: </t>
    </r>
    <r>
      <rPr>
        <b/>
        <u/>
        <sz val="8"/>
        <color theme="1"/>
        <rFont val="Verdana"/>
        <family val="2"/>
      </rPr>
      <t xml:space="preserve"> </t>
    </r>
    <r>
      <rPr>
        <u/>
        <sz val="8"/>
        <color theme="1"/>
        <rFont val="Verdana"/>
        <family val="2"/>
      </rPr>
      <t>El control se ejecuta de manera consistente</t>
    </r>
    <r>
      <rPr>
        <sz val="8"/>
        <color theme="1"/>
        <rFont val="Verdana"/>
        <family val="2"/>
      </rPr>
      <t xml:space="preserve"> por parte del responsable
</t>
    </r>
    <r>
      <rPr>
        <b/>
        <sz val="8"/>
        <color theme="1"/>
        <rFont val="Verdana"/>
        <family val="2"/>
      </rPr>
      <t xml:space="preserve">MODERADO: </t>
    </r>
    <r>
      <rPr>
        <u/>
        <sz val="8"/>
        <color theme="1"/>
        <rFont val="Verdana"/>
        <family val="2"/>
      </rPr>
      <t>El control se ejecuta algunas veces</t>
    </r>
    <r>
      <rPr>
        <sz val="8"/>
        <color theme="1"/>
        <rFont val="Verdana"/>
        <family val="2"/>
      </rPr>
      <t xml:space="preserve"> por parte del responsable </t>
    </r>
    <r>
      <rPr>
        <b/>
        <sz val="8"/>
        <color theme="1"/>
        <rFont val="Verdana"/>
        <family val="2"/>
      </rPr>
      <t xml:space="preserve">
DÉBIL: </t>
    </r>
    <r>
      <rPr>
        <u/>
        <sz val="8"/>
        <color theme="1"/>
        <rFont val="Verdana"/>
        <family val="2"/>
      </rPr>
      <t>El control NO se ejecuta</t>
    </r>
    <r>
      <rPr>
        <sz val="8"/>
        <color theme="1"/>
        <rFont val="Verdana"/>
        <family val="2"/>
      </rPr>
      <t xml:space="preserve"> por parte del responsable</t>
    </r>
  </si>
  <si>
    <t>Número de columnas que se desplaza en el eje de impacto</t>
  </si>
  <si>
    <t>Impacto</t>
  </si>
  <si>
    <t xml:space="preserve">Control </t>
  </si>
  <si>
    <t>Si</t>
  </si>
  <si>
    <t>¿Afecta al grupo de funcionarios del proceso?</t>
  </si>
  <si>
    <t>X</t>
  </si>
  <si>
    <t>El l coordinador del grupo de  suelos y tierras debe dar su visto bueno a los terminos de referencia y/o estudios previos , para la aprobación de la contratación del perfil requerido para el area. Como evidencia se cuenta con la firma de la coordinación en los terminos de referencia y/o estudios previos. O en el caso de que  la aprobación dependa de la subdirección esta se puede dar por medio de correo electronico. Lo anterior se realiza cada vez que se requiera.</t>
  </si>
  <si>
    <t>¿Afecta al cumplimiento de metas de la dependencia?</t>
  </si>
  <si>
    <t>¿Se tiene designado un responsable?</t>
  </si>
  <si>
    <t xml:space="preserve">Documentado </t>
  </si>
  <si>
    <t>Fuerte</t>
  </si>
  <si>
    <t>Directamente</t>
  </si>
  <si>
    <t>¿Afecta el cumplimiento de la misión de la entidad?</t>
  </si>
  <si>
    <t>¿es adecuada la segregación y autoridad del
responsable ?</t>
  </si>
  <si>
    <t>¿Afecta el cumplimiento de la misión del sector al que pertenece la Entidad?</t>
  </si>
  <si>
    <t>¿La periodicidad del control es oportuna?</t>
  </si>
  <si>
    <t>¿Genera pérdida de confianza de la entidad, afectando su reputación?</t>
  </si>
  <si>
    <t>¿La actividad del control es confiable?</t>
  </si>
  <si>
    <t>¿Genera pérdida de recursos económicos?</t>
  </si>
  <si>
    <t>¿Se investigan y resuelven oportunamete las observaciones o desviaciones encontradas?</t>
  </si>
  <si>
    <t>¿Afecta la generación de productos o la prestación de los servicios?</t>
  </si>
  <si>
    <t>¿Da lugar detrimento de calidad de vida de la comunidad por la perdida del bien, servicios o recursos públicos?</t>
  </si>
  <si>
    <t xml:space="preserve">Propósito </t>
  </si>
  <si>
    <t>¿Genera pérdida de información de la Entidad?</t>
  </si>
  <si>
    <t>¿El control sirve para prevenir?</t>
  </si>
  <si>
    <t>¿Genera intervención de los órganos, de la Físcalia, u otro ente?</t>
  </si>
  <si>
    <t>¿El control sirve para detectar?</t>
  </si>
  <si>
    <t>¿Da lugar a procesos sancionatorios?</t>
  </si>
  <si>
    <t>¿Da lugar  a procesos disciplinarios?</t>
  </si>
  <si>
    <t>¿Da lugar a procesos fiscales?</t>
  </si>
  <si>
    <t>Evidencia de ejecución</t>
  </si>
  <si>
    <t>¿ Da lugar a procesos penales?</t>
  </si>
  <si>
    <t>¿La evidencia de la ejecución se encuentra completa?</t>
  </si>
  <si>
    <t>¿Genera pérdida de credibilidad del sector?</t>
  </si>
  <si>
    <t>¿Ocasiona lesiones físicas o pérdida de vidas humanas?</t>
  </si>
  <si>
    <t>¿La evidencia de la ejecución se encuentra incompleta?</t>
  </si>
  <si>
    <t>¿Afecta la imagen regional?</t>
  </si>
  <si>
    <t>¿Afecta la imagen nacional?</t>
  </si>
  <si>
    <t>Calificación del control 1</t>
  </si>
  <si>
    <t>¿Genera daño ambiental?</t>
  </si>
  <si>
    <t>Calificación del control 2</t>
  </si>
  <si>
    <t xml:space="preserve">Riesgo Residual </t>
  </si>
  <si>
    <t>Afectación menor a 10 SMLMV ; El riesgo afecta la imagen de algún área de la organización.</t>
  </si>
  <si>
    <t>Entre 10 y 50 SMLMV ; El riesgo afecta la imagen de la entidad internamente, de conocimiento general nivel interno, de junta directiva y accionistas y/o de proveedores.</t>
  </si>
  <si>
    <t>Entre 50 y 100 SMLMV ;  El riesgo afecta la imagen de la entidad con algunos usuarios de relevancia frente al logro de los objetivos.</t>
  </si>
  <si>
    <t>Entre 100 y 500 SMLMV ; El riesgo afecta la imagen de la entidad con efecto publicitario sostenido a nivel de sector administrativo, nivel departamental o municipal.</t>
  </si>
  <si>
    <t>Mayor a 500 SMLMV ; El riesgo afecta la imagen de la entidad a nivel nacional, con efecto publicitario sostenido a nivel país</t>
  </si>
  <si>
    <t>La actividad que conlleva el riesgo se ejecuta más de 5000 veces por año</t>
  </si>
  <si>
    <t>Alto</t>
  </si>
  <si>
    <t>Extremo</t>
  </si>
  <si>
    <t>La actividad que conlleva el riesgo se ejecuta mínimo 500 veces al año y máximo 5000 veces por año</t>
  </si>
  <si>
    <t>Moderado</t>
  </si>
  <si>
    <t>La actividad que conlleva el riesgo se ejecuta de 24 a 500 veces por año</t>
  </si>
  <si>
    <t>La actividad que conlleva el riesgo se ejecuta de 3 a 24 veces por año</t>
  </si>
  <si>
    <t>Bajo</t>
  </si>
  <si>
    <t>La actividad que conlleva el riesgo se ejecuta como máximos 2 veces por año</t>
  </si>
  <si>
    <t xml:space="preserve">Calificación riesgo inherente </t>
  </si>
  <si>
    <t xml:space="preserve">Color </t>
  </si>
  <si>
    <t xml:space="preserve">Bajo </t>
  </si>
  <si>
    <t>Leve</t>
  </si>
  <si>
    <t>Menor</t>
  </si>
  <si>
    <t>Mayor</t>
  </si>
  <si>
    <t>Catrastrofico</t>
  </si>
  <si>
    <t>Muy alta</t>
  </si>
  <si>
    <t>Alta</t>
  </si>
  <si>
    <t xml:space="preserve">Media </t>
  </si>
  <si>
    <t xml:space="preserve">Baja </t>
  </si>
  <si>
    <t xml:space="preserve">Muy Baja </t>
  </si>
  <si>
    <t xml:space="preserve">Riesgo inherente </t>
  </si>
  <si>
    <t>Probabilidad inherente</t>
  </si>
  <si>
    <t>Impacto inherente</t>
  </si>
  <si>
    <t xml:space="preserve">Frecuencia </t>
  </si>
  <si>
    <t>Descripción</t>
  </si>
  <si>
    <t xml:space="preserve">Nivel </t>
  </si>
  <si>
    <t xml:space="preserve">Descripción </t>
  </si>
  <si>
    <t xml:space="preserve">Probabilidad </t>
  </si>
  <si>
    <t xml:space="preserve">Tipo de control </t>
  </si>
  <si>
    <t>Ejecución y administración de procesos</t>
  </si>
  <si>
    <t>Rara vez</t>
  </si>
  <si>
    <t>Rara vez- El evento puede ocurrir solo en circunstancias excepcionales (poco comunes o anormales)</t>
  </si>
  <si>
    <t>Detectivo</t>
  </si>
  <si>
    <t xml:space="preserve">Automatico </t>
  </si>
  <si>
    <t xml:space="preserve">Continua </t>
  </si>
  <si>
    <t>Con registro</t>
  </si>
  <si>
    <t>Fraude externo</t>
  </si>
  <si>
    <t>Improbable</t>
  </si>
  <si>
    <t>Improbable - El evento puede ocurrir en algún momento</t>
  </si>
  <si>
    <t>Preventivo</t>
  </si>
  <si>
    <t xml:space="preserve">Manual </t>
  </si>
  <si>
    <t>Sin documentar</t>
  </si>
  <si>
    <t>Aleatoria</t>
  </si>
  <si>
    <t xml:space="preserve">Sin Registro </t>
  </si>
  <si>
    <t>Fraude interno</t>
  </si>
  <si>
    <t>Posible</t>
  </si>
  <si>
    <t xml:space="preserve">Posible - El evento podrá ocurrir en algún momento </t>
  </si>
  <si>
    <t>Catastrófico</t>
  </si>
  <si>
    <t>Correctivo</t>
  </si>
  <si>
    <t>Fallas tecnológicas</t>
  </si>
  <si>
    <t>Probable</t>
  </si>
  <si>
    <t xml:space="preserve">Probable- Es viable que el evento ocurra en la mayoría de las circunstancias </t>
  </si>
  <si>
    <t>Relaciones laborales</t>
  </si>
  <si>
    <t xml:space="preserve">Casi seguro </t>
  </si>
  <si>
    <t xml:space="preserve">Casi seguro - Se espera que el evento ocurra en la mayoría de las circunstancias  </t>
  </si>
  <si>
    <t>Usuarios, productos y prácticas</t>
  </si>
  <si>
    <t>Daños a activos fijos/ eventos externos</t>
  </si>
  <si>
    <t>CONTROLES AYUDAN A DISMINUIR LA PROBABILIDAD</t>
  </si>
  <si>
    <t># COLUMNAS EN LA MATRIZ DE RIESGO QUE SE DESPLAZA EN EL EJE DE PROBABILIDAD</t>
  </si>
  <si>
    <t>x</t>
  </si>
  <si>
    <t>No Disminuye</t>
  </si>
  <si>
    <t xml:space="preserve">Moderado </t>
  </si>
  <si>
    <t># COLUMNAS EN LA MATRIZ DE RIESGO QUE SE DESPLAZA EN EL EJE DE IMPACTO</t>
  </si>
  <si>
    <t>CONTROLES AYUDAN A DISMINUIR EL IMPACTO</t>
  </si>
  <si>
    <t>Mapa calor</t>
  </si>
  <si>
    <t xml:space="preserve">Catrastrofico </t>
  </si>
  <si>
    <t>Solidez por ejecución del control</t>
  </si>
  <si>
    <t>Debil</t>
  </si>
  <si>
    <t>Indirectamente</t>
  </si>
  <si>
    <t>%frecuencia</t>
  </si>
  <si>
    <t xml:space="preserve">Muy baja </t>
  </si>
  <si>
    <t>Baja</t>
  </si>
  <si>
    <t>Media</t>
  </si>
  <si>
    <t>Muy Alta</t>
  </si>
  <si>
    <t xml:space="preserve">			Proceso:Sistema de Gestión Integrado</t>
  </si>
  <si>
    <t xml:space="preserve">Matriz de Riesgos de Gestión	</t>
  </si>
  <si>
    <t>INSTRUCCIONES PARA EL DILIGENCIAMIENTO DEL FORMATO</t>
  </si>
  <si>
    <t>TABLA ATRIBUTOS DE PARA EL DISEÑO DEL CONTROL</t>
  </si>
  <si>
    <t>CARACTERÍSTICAS</t>
  </si>
  <si>
    <t>DESCRIPCIÓN</t>
  </si>
  <si>
    <t>PESO</t>
  </si>
  <si>
    <t>Atributos de Eficiencia</t>
  </si>
  <si>
    <t>Va hacia las causas del riesgo, aseguran el resultado final esperado.</t>
  </si>
  <si>
    <t>Detecta que algo ocurre y devuelve el proceso a los controles preventivos.
Se pueden generar reprocesos.</t>
  </si>
  <si>
    <t>Dado que permiten reducir el impacto de la materialización del riesgo, tienen un costo en su implementación.</t>
  </si>
  <si>
    <t>Implementación</t>
  </si>
  <si>
    <t>Automático</t>
  </si>
  <si>
    <t>Son actividades de procesamiento o validación de información que se ejecutan por un sistema y/o aplicativo de manera automática sin la intervención de personas para su realización.</t>
  </si>
  <si>
    <t>Manual</t>
  </si>
  <si>
    <t>Controles que son ejecutados por una persona., tiene implícito el error humano.</t>
  </si>
  <si>
    <r>
      <rPr>
        <b/>
        <sz val="12"/>
        <rFont val="Verdana"/>
        <family val="2"/>
      </rPr>
      <t>Atributos de</t>
    </r>
    <r>
      <rPr>
        <b/>
        <sz val="12"/>
        <color theme="9" tint="-0.249977111117893"/>
        <rFont val="Verdana"/>
        <family val="2"/>
      </rPr>
      <t xml:space="preserve"> </t>
    </r>
    <r>
      <rPr>
        <b/>
        <sz val="12"/>
        <color rgb="FF000000"/>
        <rFont val="Verdana"/>
        <family val="2"/>
      </rPr>
      <t>Formalización</t>
    </r>
  </si>
  <si>
    <t>Documentación</t>
  </si>
  <si>
    <t>Documentado</t>
  </si>
  <si>
    <t>Controles que están documentados en el proceso, ya sea en manuales, procedimientos, flujogramas o cualquier otro documento propio del proceso.</t>
  </si>
  <si>
    <t>-</t>
  </si>
  <si>
    <t>Sin Documentar</t>
  </si>
  <si>
    <t>Identifica a los controles que pese a que se ejecutan en el proceso no se encuentran documentados en ningún documento propio del proceso</t>
  </si>
  <si>
    <t>Frecuencia</t>
  </si>
  <si>
    <t>Continua</t>
  </si>
  <si>
    <t>Este atributo identifica a los controles que se ejecutan siempre que se realiza la actividad originadora del riesgo.</t>
  </si>
  <si>
    <t>Este atributo identifica a los controles que no siempre se ejecutan cuando se realiza la actividad originadora del riesgo</t>
  </si>
  <si>
    <t>Evidencia</t>
  </si>
  <si>
    <t>Con Registro</t>
  </si>
  <si>
    <t>El control deja un registro que permite evidenciar la ejecución del control</t>
  </si>
  <si>
    <t>Sin Registro</t>
  </si>
  <si>
    <t>El control no deja registro de la ejecución del control</t>
  </si>
  <si>
    <t xml:space="preserve">	Proceso:Sistema de Gestión Integrado</t>
  </si>
  <si>
    <t>NO IMPRIMIR</t>
  </si>
  <si>
    <t>1. Introducción</t>
  </si>
  <si>
    <r>
      <t xml:space="preserve">Hoy todas las entidades públicas requieren actualizar y/o implementar el Modelo Integrado de Planeación y Gestión MIPG, modelo que incorpora el Modelo Estándar de Control Interno MECI a través de la 7a dimensión del mismo.  En este marco general, el proceso de administración del riesgo es un esfuerzo conjunto entre la Alta Dirección y los servidores en todos sus niveles, ejercicio que inicia con la formulación de la política de Administración del Riesgo, la cual incluye los niveles de responsabilidad frente al seguimiento y evaluación, aspectos que deberán definirse acorde con el Esquema de Líneas de Defensa vinculado a la Dimensión 7.
Teniendo en cuenta lo anterior y dada la necesidad de las entidades frente a la estructuración de los mapas de riesgos, como herramienta fundamental frente a la gestión del riesgo, el presente formato desglosa de manera especifica la forma en la que se debe identificar un riesgo teniendo en cuenta la poltitica de administración del riesgo institucional </t>
    </r>
    <r>
      <rPr>
        <sz val="11"/>
        <color rgb="FFFF0000"/>
        <rFont val="Verdana"/>
        <family val="2"/>
      </rPr>
      <t>Vx</t>
    </r>
    <r>
      <rPr>
        <sz val="11"/>
        <rFont val="Verdana"/>
        <family val="2"/>
      </rPr>
      <t xml:space="preserve"> . El formato cuenta con celdas parametrizadas que  permiten identificar por medio de variables  los respectivos mapas de calor para riesgo inherente y riesgo residual.</t>
    </r>
  </si>
  <si>
    <t>2. Generalidades</t>
  </si>
  <si>
    <t xml:space="preserve">Paso 1: Con el fin de realizar una identificación adecuada y real de los riesgos es importante conocer el proceso, su objetivo, alcance, actividades clave y contexto del proceso </t>
  </si>
  <si>
    <t>Paso 2:  Se procede a la identificación del riesgo para lo cual es importante realizar una lectura conciente de las instrucciones de diligenciamiento para realizar un analisis adecuado de los riesgo</t>
  </si>
  <si>
    <t>Paso 3: Valoración del riesgo los lineamientos para definir el numero de veces que se hace la actividad con la cual se relaciona el riesgo y su impacto en términos económicos o reputacionales. En este mismo paso se analizan los controles que deben responder a los atributos</t>
  </si>
  <si>
    <t>2. Instrucciones para el diligenciamiento</t>
  </si>
  <si>
    <t>NOMBRE DE LA CASILLA</t>
  </si>
  <si>
    <t>INSTRUCCIONES</t>
  </si>
  <si>
    <t>TENER EN CUENTA</t>
  </si>
  <si>
    <t>Proceso</t>
  </si>
  <si>
    <t>Diligencie el nombre del proceso al cual se le identificarán y valorarán los riesgos.</t>
  </si>
  <si>
    <t>Objetivo del proceso</t>
  </si>
  <si>
    <t xml:space="preserve">Diligencie el objetivo del proceso </t>
  </si>
  <si>
    <t>Causa</t>
  </si>
  <si>
    <t>Situación principal, factores que origina el posible riesgo y su materialización Descripción de la fuente generadora del riesgo</t>
  </si>
  <si>
    <t>Consecuencia</t>
  </si>
  <si>
    <t>Efecto o situación resultante de la materialización del riesgo que impacta en el proceso</t>
  </si>
  <si>
    <t>Consolida o resume los análisis sobre impacto + causa + consecuencia, permitiendo contar con una redacción clara y concreta del riesgo indentificado. Tenga en cuenta la estructura de alto nivel establecida en al guía, inicia con POSIBILIDAD DE + Impacto para la entidad (Qué) + Causa Inmediata (Cómo) + Causa Raíz (Por qué)</t>
  </si>
  <si>
    <t xml:space="preserve">Día, mes y año en la que se identifica el proceso identifica el riesgo. </t>
  </si>
  <si>
    <t>Responsable del riesgo</t>
  </si>
  <si>
    <t>Nombre y cargo de la persona asignada como responsable del riesgo</t>
  </si>
  <si>
    <t>ANALISIS DEL RIESGO INHERENTE</t>
  </si>
  <si>
    <t>Probabilidad Inherente</t>
  </si>
  <si>
    <t xml:space="preserve">Defina el # de veces que se ejecuta la actividad durante el año, (Recuerde la probabilidad e ocurrencia del riesgo se definen como el No. de veces que se pasa por el punto de riesgo en el periodo de 1 año El porcentaje se genera automaticamente depedendiendo de la opcion elegida. </t>
  </si>
  <si>
    <t>Impacto Inherente</t>
  </si>
  <si>
    <t xml:space="preserve">Se debe seleccionar de la lista desplegable el impacto que genera si el riesgo se llegara a materializar.  El porcentaje se genera automaticamente depedendiendo de la opcion elegida. </t>
  </si>
  <si>
    <t>Zona de Riesgo Inherente</t>
  </si>
  <si>
    <t>Teniendo en cuenta que ingresó la información de PROBABILIDAD e IMPACTO, la matriz automáticamente hará el cálculo para la zona de riesgo inherente</t>
  </si>
  <si>
    <t>ANALISIS DEL RIESGO RESIDUAL</t>
  </si>
  <si>
    <t>Descripción del control</t>
  </si>
  <si>
    <t>El control se define como la medida que permite reducir o mitigar un riesgo. Defina el (los) control (es) que atacan la causa raiz del riesgo, considere la estructura explicada en la guía: Responsable de ejecutar el control + Acción + Complemento</t>
  </si>
  <si>
    <t>Afectación</t>
  </si>
  <si>
    <t xml:space="preserve">Se debe indicar si el control establecido apunta a reducir la probabilidad o el impacto de ocurrecia. </t>
  </si>
  <si>
    <t>Ver pestaña "Tabla de atributos para el diseño del control"</t>
  </si>
  <si>
    <t>Ver pestaña "Tabla de valoración de controles"</t>
  </si>
  <si>
    <t>Proceso:Sistema Integrado de Gestión</t>
  </si>
  <si>
    <t>CONTROL DE CAMBIOS</t>
  </si>
  <si>
    <t>Versión</t>
  </si>
  <si>
    <t>Fecha</t>
  </si>
  <si>
    <t xml:space="preserve">Cambios Realizados </t>
  </si>
  <si>
    <t>Creación del formato de identificación y actualización de Riesgos de gestión, corrupción de los procesos identificados en el IDEAM</t>
  </si>
  <si>
    <t xml:space="preserve">Modificación de código, colores y accesibilidad según el  SGI-P001 Procedimiento para la elaboración y control de documentos, incorporación de matriz para seguridad de la información y de fiscales. </t>
  </si>
  <si>
    <t>1. Grupo Servicio al Ciudadano</t>
  </si>
  <si>
    <t>1.Gestión de la Planeación.</t>
  </si>
  <si>
    <t>2. Grupo  de administración y Desarrollo del Talento Humano</t>
  </si>
  <si>
    <t>2. Gestión del SGI (Sistema de Gestión Integrado)</t>
  </si>
  <si>
    <t>3. Grupo Comuicaciones y Prensa</t>
  </si>
  <si>
    <t>3. Gestión de Comunicaciones.</t>
  </si>
  <si>
    <t>4. Grupo de Gestión Documental y Centro de Documentación, Correspondencia y Archivo</t>
  </si>
  <si>
    <t>4. Gestión de la Cooperación y Asuntos Internacionales.</t>
  </si>
  <si>
    <t>5. Grupo de Manejo y Control de Almacén e Inventario</t>
  </si>
  <si>
    <t>5. Gestión de Tecnologías de Información y Comunicaciones</t>
  </si>
  <si>
    <t>6. Grupo de Sevicios Administrativos</t>
  </si>
  <si>
    <t>6. Generación de Datos e información Hidrometeorológica</t>
  </si>
  <si>
    <t>7. Los tres Grupos de la Cadena presupuestal (Cuentas, Presupuesto y Tesorería)</t>
  </si>
  <si>
    <t>7. Generación de conocimiento e investigación</t>
  </si>
  <si>
    <t>8. Grupo de Instrucción de Control Disciplinario Interno</t>
  </si>
  <si>
    <t>8. Servicios (Pronósticos, y alertas).</t>
  </si>
  <si>
    <t>9. Oficina Asesora Jurídica y Contratos</t>
  </si>
  <si>
    <t>8. Servicios (Meteorológica aeronáutica ).</t>
  </si>
  <si>
    <t>10. Oficina de Control Interno</t>
  </si>
  <si>
    <t>8. Servicios (Acreditación).</t>
  </si>
  <si>
    <t>11. Oficina Asesora de Planeación</t>
  </si>
  <si>
    <t>8. Servicios (Laboratorio de Calidad ).</t>
  </si>
  <si>
    <t>12. Oficina de Informatica Tecnología y Comunicaciones</t>
  </si>
  <si>
    <t>9. Servicio al Ciudadano.</t>
  </si>
  <si>
    <t>13. Oficina de Servicio de Pronóstico y Alerta OSPA</t>
  </si>
  <si>
    <t>10. Gestión de Servicios Administrativos.</t>
  </si>
  <si>
    <t>14. Subdirección de Hidrología</t>
  </si>
  <si>
    <t>11. Gestión Jurídica y Contractual.</t>
  </si>
  <si>
    <t>15. Subdirección de Metereología</t>
  </si>
  <si>
    <t>12. Gestión de Almacén e Inventarios</t>
  </si>
  <si>
    <t>16. Subdirección de Ecosistemas e Información Ambiental</t>
  </si>
  <si>
    <t>13. Gestión Financiera (Contabilidad, presupuesto y tesorería)</t>
  </si>
  <si>
    <t>17. Subdirección de Estudios Ambientales</t>
  </si>
  <si>
    <t>14 Gestión Documental.</t>
  </si>
  <si>
    <t>18. Direccion General</t>
  </si>
  <si>
    <t>15. Gestión del Control Disciplinario Interno.</t>
  </si>
  <si>
    <t>19. Secretaria General</t>
  </si>
  <si>
    <t>16. Gestión del Desarrollo del Talento Humano</t>
  </si>
  <si>
    <t>17. Gestión de Evaluación y Mejoramiento Continuo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</si>
</sst>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2"/>
      <name val="Times New Roman"/>
      <family val="1"/>
    </font>
    <font>
      <b/>
      <sz val="11"/>
      <name val="Arial Narrow"/>
      <family val="2"/>
    </font>
    <font>
      <sz val="11"/>
      <color theme="1"/>
      <name val="Arial Narrow"/>
      <family val="2"/>
    </font>
    <font>
      <b/>
      <sz val="12"/>
      <color rgb="FFFF0000"/>
      <name val="Verdana"/>
      <family val="2"/>
    </font>
    <font>
      <b/>
      <sz val="12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1"/>
      <color indexed="8"/>
      <name val="Verdana"/>
      <family val="2"/>
    </font>
    <font>
      <sz val="12"/>
      <name val="Verdana"/>
      <family val="2"/>
    </font>
    <font>
      <b/>
      <sz val="12"/>
      <color theme="0"/>
      <name val="Verdana"/>
      <family val="2"/>
    </font>
    <font>
      <sz val="11"/>
      <color rgb="FFFF000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11"/>
      <color indexed="8"/>
      <name val="Verdana"/>
      <family val="2"/>
    </font>
    <font>
      <b/>
      <u/>
      <sz val="12"/>
      <name val="Verdana"/>
      <family val="2"/>
    </font>
    <font>
      <b/>
      <sz val="8"/>
      <color theme="1"/>
      <name val="Verdana"/>
      <family val="2"/>
    </font>
    <font>
      <b/>
      <u/>
      <sz val="8"/>
      <color theme="1"/>
      <name val="Verdana"/>
      <family val="2"/>
    </font>
    <font>
      <u/>
      <sz val="8"/>
      <color theme="1"/>
      <name val="Verdana"/>
      <family val="2"/>
    </font>
    <font>
      <sz val="8"/>
      <color theme="1"/>
      <name val="Verdana"/>
      <family val="2"/>
    </font>
    <font>
      <sz val="10"/>
      <color theme="1"/>
      <name val="Verdana"/>
      <family val="2"/>
    </font>
    <font>
      <b/>
      <sz val="16"/>
      <name val="Verdana"/>
      <family val="2"/>
    </font>
    <font>
      <sz val="12"/>
      <color theme="1"/>
      <name val="Verdana"/>
      <family val="2"/>
    </font>
    <font>
      <b/>
      <sz val="12"/>
      <color rgb="FF000000"/>
      <name val="Verdana"/>
      <family val="2"/>
    </font>
    <font>
      <sz val="12"/>
      <color rgb="FF000000"/>
      <name val="Verdana"/>
      <family val="2"/>
    </font>
    <font>
      <b/>
      <sz val="12"/>
      <color theme="9" tint="-0.249977111117893"/>
      <name val="Verdana"/>
      <family val="2"/>
    </font>
    <font>
      <b/>
      <sz val="9"/>
      <color theme="1"/>
      <name val="Verdana"/>
      <family val="2"/>
    </font>
    <font>
      <b/>
      <sz val="11"/>
      <color theme="0"/>
      <name val="Verdana"/>
      <family val="2"/>
    </font>
    <font>
      <sz val="11"/>
      <color theme="1"/>
      <name val="Calibri"/>
      <scheme val="minor"/>
    </font>
    <font>
      <u/>
      <sz val="11"/>
      <color theme="10"/>
      <name val="Calibri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7575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DEEAF6"/>
      </patternFill>
    </fill>
    <fill>
      <patternFill patternType="solid">
        <fgColor rgb="FF00C69B"/>
        <bgColor rgb="FFB8CCE4"/>
      </patternFill>
    </fill>
    <fill>
      <patternFill patternType="solid">
        <fgColor rgb="FF00C69B"/>
        <bgColor indexed="64"/>
      </patternFill>
    </fill>
    <fill>
      <patternFill patternType="solid">
        <fgColor rgb="FF595959"/>
        <bgColor rgb="FF595959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5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6" fillId="0" borderId="0"/>
    <xf numFmtId="0" fontId="4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6" fillId="0" borderId="0"/>
    <xf numFmtId="0" fontId="37" fillId="0" borderId="0" applyNumberFormat="0" applyFill="0" applyBorder="0" applyAlignment="0" applyProtection="0"/>
  </cellStyleXfs>
  <cellXfs count="23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/>
    <xf numFmtId="0" fontId="0" fillId="3" borderId="0" xfId="0" applyFill="1"/>
    <xf numFmtId="9" fontId="0" fillId="6" borderId="0" xfId="0" applyNumberFormat="1" applyFill="1"/>
    <xf numFmtId="0" fontId="0" fillId="6" borderId="0" xfId="0" applyFill="1"/>
    <xf numFmtId="9" fontId="2" fillId="6" borderId="0" xfId="0" applyNumberFormat="1" applyFont="1" applyFill="1"/>
    <xf numFmtId="0" fontId="2" fillId="6" borderId="0" xfId="0" applyFont="1" applyFill="1"/>
    <xf numFmtId="0" fontId="0" fillId="2" borderId="0" xfId="0" applyFill="1"/>
    <xf numFmtId="0" fontId="0" fillId="5" borderId="0" xfId="0" applyFill="1"/>
    <xf numFmtId="9" fontId="2" fillId="0" borderId="0" xfId="0" applyNumberFormat="1" applyFont="1" applyAlignment="1">
      <alignment wrapText="1"/>
    </xf>
    <xf numFmtId="0" fontId="2" fillId="0" borderId="1" xfId="0" applyFont="1" applyBorder="1"/>
    <xf numFmtId="9" fontId="0" fillId="0" borderId="1" xfId="0" applyNumberFormat="1" applyBorder="1"/>
    <xf numFmtId="9" fontId="2" fillId="0" borderId="1" xfId="0" applyNumberFormat="1" applyFont="1" applyBorder="1"/>
    <xf numFmtId="9" fontId="0" fillId="0" borderId="1" xfId="0" applyNumberFormat="1" applyBorder="1" applyAlignment="1">
      <alignment horizontal="center" vertical="center"/>
    </xf>
    <xf numFmtId="9" fontId="0" fillId="5" borderId="1" xfId="0" applyNumberFormat="1" applyFill="1" applyBorder="1" applyAlignment="1">
      <alignment horizontal="center" vertical="center"/>
    </xf>
    <xf numFmtId="9" fontId="0" fillId="3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2" borderId="1" xfId="0" applyNumberFormat="1" applyFill="1" applyBorder="1" applyAlignment="1">
      <alignment horizontal="center" vertical="center"/>
    </xf>
    <xf numFmtId="9" fontId="0" fillId="4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9" fontId="0" fillId="0" borderId="0" xfId="0" applyNumberFormat="1" applyAlignment="1">
      <alignment wrapText="1"/>
    </xf>
    <xf numFmtId="0" fontId="0" fillId="9" borderId="0" xfId="0" applyFill="1"/>
    <xf numFmtId="0" fontId="0" fillId="0" borderId="1" xfId="0" applyBorder="1" applyAlignment="1">
      <alignment vertical="center" wrapText="1"/>
    </xf>
    <xf numFmtId="164" fontId="0" fillId="0" borderId="1" xfId="10" applyNumberFormat="1" applyFont="1" applyBorder="1"/>
    <xf numFmtId="164" fontId="0" fillId="5" borderId="1" xfId="10" applyNumberFormat="1" applyFont="1" applyFill="1" applyBorder="1"/>
    <xf numFmtId="164" fontId="0" fillId="0" borderId="1" xfId="10" applyNumberFormat="1" applyFont="1" applyFill="1" applyBorder="1"/>
    <xf numFmtId="164" fontId="1" fillId="3" borderId="1" xfId="10" applyNumberFormat="1" applyFont="1" applyFill="1" applyBorder="1"/>
    <xf numFmtId="164" fontId="0" fillId="9" borderId="1" xfId="10" applyNumberFormat="1" applyFont="1" applyFill="1" applyBorder="1"/>
    <xf numFmtId="164" fontId="0" fillId="2" borderId="1" xfId="10" applyNumberFormat="1" applyFont="1" applyFill="1" applyBorder="1"/>
    <xf numFmtId="0" fontId="0" fillId="0" borderId="1" xfId="0" applyBorder="1" applyAlignment="1">
      <alignment wrapText="1"/>
    </xf>
    <xf numFmtId="0" fontId="0" fillId="0" borderId="1" xfId="0" applyBorder="1"/>
    <xf numFmtId="164" fontId="0" fillId="0" borderId="0" xfId="10" applyNumberFormat="1" applyFont="1" applyAlignment="1">
      <alignment wrapText="1"/>
    </xf>
    <xf numFmtId="164" fontId="0" fillId="0" borderId="0" xfId="10" applyNumberFormat="1" applyFont="1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164" fontId="0" fillId="0" borderId="1" xfId="10" applyNumberFormat="1" applyFont="1" applyBorder="1" applyAlignment="1">
      <alignment horizontal="center" vertical="center"/>
    </xf>
    <xf numFmtId="9" fontId="0" fillId="0" borderId="0" xfId="0" applyNumberFormat="1"/>
    <xf numFmtId="9" fontId="0" fillId="2" borderId="33" xfId="0" applyNumberFormat="1" applyFill="1" applyBorder="1" applyAlignment="1">
      <alignment horizontal="center" vertical="center"/>
    </xf>
    <xf numFmtId="9" fontId="0" fillId="5" borderId="33" xfId="0" applyNumberFormat="1" applyFill="1" applyBorder="1" applyAlignment="1">
      <alignment horizontal="center" vertical="center"/>
    </xf>
    <xf numFmtId="9" fontId="0" fillId="3" borderId="33" xfId="0" applyNumberFormat="1" applyFill="1" applyBorder="1" applyAlignment="1">
      <alignment horizontal="center" vertical="center"/>
    </xf>
    <xf numFmtId="164" fontId="0" fillId="0" borderId="6" xfId="10" applyNumberFormat="1" applyFont="1" applyBorder="1" applyAlignment="1">
      <alignment horizontal="center" vertical="center"/>
    </xf>
    <xf numFmtId="9" fontId="0" fillId="5" borderId="9" xfId="0" applyNumberFormat="1" applyFill="1" applyBorder="1" applyAlignment="1">
      <alignment horizontal="center" vertical="center"/>
    </xf>
    <xf numFmtId="9" fontId="0" fillId="3" borderId="9" xfId="0" applyNumberFormat="1" applyFill="1" applyBorder="1" applyAlignment="1">
      <alignment horizontal="center" vertical="center"/>
    </xf>
    <xf numFmtId="0" fontId="7" fillId="0" borderId="26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8" fillId="6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6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vertical="center"/>
    </xf>
    <xf numFmtId="0" fontId="13" fillId="0" borderId="0" xfId="0" applyFont="1"/>
    <xf numFmtId="0" fontId="14" fillId="6" borderId="1" xfId="0" applyFont="1" applyFill="1" applyBorder="1" applyAlignment="1">
      <alignment vertical="center"/>
    </xf>
    <xf numFmtId="0" fontId="17" fillId="7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21" fillId="0" borderId="0" xfId="0" applyFont="1"/>
    <xf numFmtId="0" fontId="13" fillId="0" borderId="0" xfId="0" applyFont="1" applyAlignment="1">
      <alignment horizontal="center"/>
    </xf>
    <xf numFmtId="0" fontId="13" fillId="0" borderId="11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22" fillId="6" borderId="11" xfId="0" applyFont="1" applyFill="1" applyBorder="1" applyAlignment="1">
      <alignment vertical="center"/>
    </xf>
    <xf numFmtId="0" fontId="22" fillId="6" borderId="0" xfId="0" applyFont="1" applyFill="1" applyAlignment="1">
      <alignment vertical="center"/>
    </xf>
    <xf numFmtId="0" fontId="13" fillId="0" borderId="1" xfId="0" applyFont="1" applyBorder="1"/>
    <xf numFmtId="0" fontId="14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left" vertical="top" wrapText="1"/>
    </xf>
    <xf numFmtId="9" fontId="13" fillId="0" borderId="1" xfId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64" fontId="13" fillId="0" borderId="1" xfId="10" applyNumberFormat="1" applyFont="1" applyBorder="1" applyAlignment="1">
      <alignment horizontal="right" vertical="center" wrapText="1"/>
    </xf>
    <xf numFmtId="43" fontId="13" fillId="0" borderId="0" xfId="10" applyFont="1"/>
    <xf numFmtId="0" fontId="13" fillId="0" borderId="0" xfId="0" applyFont="1" applyAlignment="1">
      <alignment wrapText="1"/>
    </xf>
    <xf numFmtId="164" fontId="13" fillId="0" borderId="0" xfId="10" applyNumberFormat="1" applyFont="1" applyAlignment="1">
      <alignment horizontal="right" vertical="center"/>
    </xf>
    <xf numFmtId="0" fontId="14" fillId="0" borderId="0" xfId="0" applyFont="1" applyAlignment="1">
      <alignment horizontal="center" vertical="center" wrapText="1"/>
    </xf>
    <xf numFmtId="0" fontId="14" fillId="0" borderId="18" xfId="0" applyFont="1" applyBorder="1" applyAlignment="1">
      <alignment horizontal="center" wrapText="1"/>
    </xf>
    <xf numFmtId="44" fontId="13" fillId="0" borderId="1" xfId="11" applyFont="1" applyBorder="1" applyAlignment="1">
      <alignment horizontal="center" vertical="center" wrapText="1"/>
    </xf>
    <xf numFmtId="9" fontId="13" fillId="0" borderId="1" xfId="0" applyNumberFormat="1" applyFont="1" applyBorder="1" applyAlignment="1">
      <alignment horizontal="center" vertical="center" wrapText="1"/>
    </xf>
    <xf numFmtId="9" fontId="14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9" fontId="14" fillId="0" borderId="0" xfId="0" applyNumberFormat="1" applyFont="1" applyAlignment="1">
      <alignment horizontal="center" vertical="center" wrapText="1"/>
    </xf>
    <xf numFmtId="9" fontId="13" fillId="0" borderId="0" xfId="0" applyNumberFormat="1" applyFont="1"/>
    <xf numFmtId="10" fontId="13" fillId="0" borderId="0" xfId="0" applyNumberFormat="1" applyFont="1"/>
    <xf numFmtId="9" fontId="13" fillId="0" borderId="0" xfId="1" applyFont="1" applyBorder="1" applyAlignment="1">
      <alignment horizontal="center" vertical="center" wrapText="1"/>
    </xf>
    <xf numFmtId="0" fontId="28" fillId="6" borderId="0" xfId="0" applyFont="1" applyFill="1"/>
    <xf numFmtId="0" fontId="30" fillId="6" borderId="0" xfId="0" applyFont="1" applyFill="1"/>
    <xf numFmtId="0" fontId="31" fillId="8" borderId="29" xfId="0" applyFont="1" applyFill="1" applyBorder="1" applyAlignment="1">
      <alignment horizontal="center" vertical="center" wrapText="1" readingOrder="1"/>
    </xf>
    <xf numFmtId="0" fontId="31" fillId="8" borderId="30" xfId="0" applyFont="1" applyFill="1" applyBorder="1" applyAlignment="1">
      <alignment horizontal="center" vertical="center" wrapText="1" readingOrder="1"/>
    </xf>
    <xf numFmtId="0" fontId="31" fillId="6" borderId="2" xfId="0" applyFont="1" applyFill="1" applyBorder="1" applyAlignment="1">
      <alignment horizontal="center" vertical="center" wrapText="1" readingOrder="1"/>
    </xf>
    <xf numFmtId="0" fontId="32" fillId="6" borderId="2" xfId="0" applyFont="1" applyFill="1" applyBorder="1" applyAlignment="1">
      <alignment horizontal="justify" vertical="center" wrapText="1" readingOrder="1"/>
    </xf>
    <xf numFmtId="9" fontId="31" fillId="6" borderId="23" xfId="0" applyNumberFormat="1" applyFont="1" applyFill="1" applyBorder="1" applyAlignment="1">
      <alignment horizontal="center" vertical="center" wrapText="1" readingOrder="1"/>
    </xf>
    <xf numFmtId="0" fontId="31" fillId="6" borderId="1" xfId="0" applyFont="1" applyFill="1" applyBorder="1" applyAlignment="1">
      <alignment horizontal="center" vertical="center" wrapText="1" readingOrder="1"/>
    </xf>
    <xf numFmtId="0" fontId="32" fillId="6" borderId="1" xfId="0" applyFont="1" applyFill="1" applyBorder="1" applyAlignment="1">
      <alignment horizontal="justify" vertical="center" wrapText="1" readingOrder="1"/>
    </xf>
    <xf numFmtId="9" fontId="31" fillId="6" borderId="24" xfId="0" applyNumberFormat="1" applyFont="1" applyFill="1" applyBorder="1" applyAlignment="1">
      <alignment horizontal="center" vertical="center" wrapText="1" readingOrder="1"/>
    </xf>
    <xf numFmtId="0" fontId="32" fillId="6" borderId="24" xfId="0" applyFont="1" applyFill="1" applyBorder="1" applyAlignment="1">
      <alignment horizontal="center" vertical="center" wrapText="1" readingOrder="1"/>
    </xf>
    <xf numFmtId="0" fontId="31" fillId="6" borderId="21" xfId="0" applyFont="1" applyFill="1" applyBorder="1" applyAlignment="1">
      <alignment horizontal="center" vertical="center" wrapText="1" readingOrder="1"/>
    </xf>
    <xf numFmtId="0" fontId="32" fillId="6" borderId="21" xfId="0" applyFont="1" applyFill="1" applyBorder="1" applyAlignment="1">
      <alignment horizontal="justify" vertical="center" wrapText="1" readingOrder="1"/>
    </xf>
    <xf numFmtId="0" fontId="32" fillId="6" borderId="22" xfId="0" applyFont="1" applyFill="1" applyBorder="1" applyAlignment="1">
      <alignment horizontal="center" vertical="center" wrapText="1" readingOrder="1"/>
    </xf>
    <xf numFmtId="0" fontId="34" fillId="6" borderId="0" xfId="0" applyFont="1" applyFill="1"/>
    <xf numFmtId="0" fontId="14" fillId="12" borderId="43" xfId="0" applyFont="1" applyFill="1" applyBorder="1" applyAlignment="1">
      <alignment horizontal="centerContinuous" vertical="center"/>
    </xf>
    <xf numFmtId="0" fontId="12" fillId="13" borderId="43" xfId="0" applyFont="1" applyFill="1" applyBorder="1" applyAlignment="1">
      <alignment horizontal="centerContinuous" vertical="center"/>
    </xf>
    <xf numFmtId="0" fontId="35" fillId="14" borderId="44" xfId="0" applyFont="1" applyFill="1" applyBorder="1" applyAlignment="1">
      <alignment horizontal="center"/>
    </xf>
    <xf numFmtId="14" fontId="12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9" fontId="13" fillId="0" borderId="1" xfId="1" applyFont="1" applyBorder="1" applyAlignment="1">
      <alignment horizontal="center" vertical="center" wrapText="1"/>
    </xf>
    <xf numFmtId="9" fontId="13" fillId="0" borderId="33" xfId="1" applyFont="1" applyBorder="1" applyAlignment="1">
      <alignment horizontal="center" vertical="center" wrapText="1"/>
    </xf>
    <xf numFmtId="9" fontId="13" fillId="0" borderId="2" xfId="1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18" xfId="0" applyFont="1" applyBorder="1" applyAlignment="1">
      <alignment horizont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1" fillId="6" borderId="1" xfId="0" applyFont="1" applyFill="1" applyBorder="1" applyAlignment="1">
      <alignment vertical="center"/>
    </xf>
    <xf numFmtId="0" fontId="14" fillId="6" borderId="1" xfId="0" applyFont="1" applyFill="1" applyBorder="1" applyAlignment="1">
      <alignment vertical="center"/>
    </xf>
    <xf numFmtId="0" fontId="14" fillId="0" borderId="1" xfId="0" applyFont="1" applyBorder="1" applyAlignment="1">
      <alignment horizontal="center" wrapText="1"/>
    </xf>
    <xf numFmtId="164" fontId="13" fillId="0" borderId="1" xfId="10" applyNumberFormat="1" applyFont="1" applyBorder="1" applyAlignment="1">
      <alignment horizontal="center" vertical="center" wrapText="1"/>
    </xf>
    <xf numFmtId="0" fontId="10" fillId="6" borderId="1" xfId="0" applyFont="1" applyFill="1" applyBorder="1" applyAlignment="1" applyProtection="1">
      <alignment horizontal="center" vertical="center" wrapText="1"/>
      <protection hidden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43" fontId="14" fillId="0" borderId="1" xfId="10" applyFont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164" fontId="14" fillId="0" borderId="1" xfId="10" applyNumberFormat="1" applyFont="1" applyBorder="1" applyAlignment="1">
      <alignment horizontal="left" vertical="center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4" fontId="13" fillId="0" borderId="1" xfId="10" applyNumberFormat="1" applyFont="1" applyBorder="1" applyAlignment="1">
      <alignment horizontal="center" vertical="center" wrapText="1"/>
    </xf>
    <xf numFmtId="164" fontId="13" fillId="0" borderId="33" xfId="0" applyNumberFormat="1" applyFont="1" applyBorder="1" applyAlignment="1">
      <alignment horizontal="center" vertical="center"/>
    </xf>
    <xf numFmtId="164" fontId="13" fillId="0" borderId="8" xfId="0" applyNumberFormat="1" applyFont="1" applyBorder="1" applyAlignment="1">
      <alignment horizontal="center" vertical="center"/>
    </xf>
    <xf numFmtId="164" fontId="13" fillId="0" borderId="2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2" borderId="0" xfId="0" applyFill="1" applyAlignment="1">
      <alignment horizontal="center" wrapText="1"/>
    </xf>
    <xf numFmtId="0" fontId="0" fillId="3" borderId="0" xfId="0" applyFill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9" fillId="0" borderId="3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13" borderId="10" xfId="0" applyFont="1" applyFill="1" applyBorder="1" applyAlignment="1">
      <alignment horizontal="center" vertical="center"/>
    </xf>
    <xf numFmtId="0" fontId="11" fillId="13" borderId="11" xfId="0" applyFont="1" applyFill="1" applyBorder="1" applyAlignment="1">
      <alignment horizontal="center" vertical="center"/>
    </xf>
    <xf numFmtId="0" fontId="11" fillId="13" borderId="12" xfId="0" applyFont="1" applyFill="1" applyBorder="1" applyAlignment="1">
      <alignment horizontal="center" vertical="center"/>
    </xf>
    <xf numFmtId="0" fontId="11" fillId="13" borderId="49" xfId="0" applyFont="1" applyFill="1" applyBorder="1" applyAlignment="1">
      <alignment horizontal="center" vertical="center"/>
    </xf>
    <xf numFmtId="0" fontId="11" fillId="13" borderId="42" xfId="0" applyFont="1" applyFill="1" applyBorder="1" applyAlignment="1">
      <alignment horizontal="center" vertical="center"/>
    </xf>
    <xf numFmtId="0" fontId="11" fillId="13" borderId="48" xfId="0" applyFont="1" applyFill="1" applyBorder="1" applyAlignment="1">
      <alignment horizontal="center" vertical="center"/>
    </xf>
    <xf numFmtId="0" fontId="10" fillId="11" borderId="13" xfId="0" applyFont="1" applyFill="1" applyBorder="1" applyAlignment="1">
      <alignment horizontal="center" vertical="center"/>
    </xf>
    <xf numFmtId="0" fontId="16" fillId="11" borderId="3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30" fillId="6" borderId="0" xfId="0" applyFont="1" applyFill="1" applyAlignment="1">
      <alignment horizontal="justify" vertical="center" wrapText="1"/>
    </xf>
    <xf numFmtId="0" fontId="29" fillId="8" borderId="14" xfId="0" applyFont="1" applyFill="1" applyBorder="1" applyAlignment="1">
      <alignment horizontal="center" vertical="center" wrapText="1" readingOrder="1"/>
    </xf>
    <xf numFmtId="0" fontId="29" fillId="8" borderId="15" xfId="0" applyFont="1" applyFill="1" applyBorder="1" applyAlignment="1">
      <alignment horizontal="center" vertical="center" wrapText="1" readingOrder="1"/>
    </xf>
    <xf numFmtId="0" fontId="29" fillId="8" borderId="16" xfId="0" applyFont="1" applyFill="1" applyBorder="1" applyAlignment="1">
      <alignment horizontal="center" vertical="center" wrapText="1" readingOrder="1"/>
    </xf>
    <xf numFmtId="0" fontId="31" fillId="8" borderId="28" xfId="0" applyFont="1" applyFill="1" applyBorder="1" applyAlignment="1">
      <alignment horizontal="center" vertical="center" wrapText="1" readingOrder="1"/>
    </xf>
    <xf numFmtId="0" fontId="31" fillId="8" borderId="29" xfId="0" applyFont="1" applyFill="1" applyBorder="1" applyAlignment="1">
      <alignment horizontal="center" vertical="center" wrapText="1" readingOrder="1"/>
    </xf>
    <xf numFmtId="0" fontId="31" fillId="6" borderId="25" xfId="0" applyFont="1" applyFill="1" applyBorder="1" applyAlignment="1">
      <alignment horizontal="center" vertical="center" wrapText="1" readingOrder="1"/>
    </xf>
    <xf numFmtId="0" fontId="31" fillId="6" borderId="27" xfId="0" applyFont="1" applyFill="1" applyBorder="1" applyAlignment="1">
      <alignment horizontal="center" vertical="center" wrapText="1" readingOrder="1"/>
    </xf>
    <xf numFmtId="0" fontId="31" fillId="6" borderId="2" xfId="0" applyFont="1" applyFill="1" applyBorder="1" applyAlignment="1">
      <alignment horizontal="center" vertical="center" wrapText="1" readingOrder="1"/>
    </xf>
    <xf numFmtId="0" fontId="31" fillId="6" borderId="1" xfId="0" applyFont="1" applyFill="1" applyBorder="1" applyAlignment="1">
      <alignment horizontal="center" vertical="center" wrapText="1" readingOrder="1"/>
    </xf>
    <xf numFmtId="0" fontId="31" fillId="6" borderId="20" xfId="0" applyFont="1" applyFill="1" applyBorder="1" applyAlignment="1">
      <alignment horizontal="center" vertical="center" wrapText="1" readingOrder="1"/>
    </xf>
    <xf numFmtId="0" fontId="31" fillId="6" borderId="21" xfId="0" applyFont="1" applyFill="1" applyBorder="1" applyAlignment="1">
      <alignment horizontal="center" vertical="center" wrapText="1" readingOrder="1"/>
    </xf>
    <xf numFmtId="0" fontId="13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9" fillId="6" borderId="32" xfId="8" applyFont="1" applyFill="1" applyBorder="1" applyAlignment="1">
      <alignment horizontal="center" vertical="top" wrapText="1" readingOrder="1"/>
    </xf>
    <xf numFmtId="0" fontId="19" fillId="6" borderId="9" xfId="8" applyFont="1" applyFill="1" applyBorder="1" applyAlignment="1">
      <alignment horizontal="center" vertical="top" wrapText="1" readingOrder="1"/>
    </xf>
    <xf numFmtId="0" fontId="19" fillId="6" borderId="31" xfId="8" applyFont="1" applyFill="1" applyBorder="1" applyAlignment="1">
      <alignment horizontal="center" vertical="top" wrapText="1" readingOrder="1"/>
    </xf>
    <xf numFmtId="0" fontId="20" fillId="6" borderId="6" xfId="9" applyFont="1" applyFill="1" applyBorder="1" applyAlignment="1">
      <alignment horizontal="center" vertical="center" wrapText="1"/>
    </xf>
    <xf numFmtId="0" fontId="20" fillId="6" borderId="9" xfId="9" applyFont="1" applyFill="1" applyBorder="1" applyAlignment="1">
      <alignment horizontal="center" vertical="center" wrapText="1"/>
    </xf>
    <xf numFmtId="0" fontId="20" fillId="6" borderId="31" xfId="9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/>
    </xf>
    <xf numFmtId="0" fontId="17" fillId="7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7" fillId="7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left" wrapText="1"/>
    </xf>
    <xf numFmtId="0" fontId="13" fillId="6" borderId="6" xfId="0" applyFont="1" applyFill="1" applyBorder="1" applyAlignment="1">
      <alignment wrapText="1"/>
    </xf>
    <xf numFmtId="0" fontId="13" fillId="6" borderId="6" xfId="0" applyFont="1" applyFill="1" applyBorder="1" applyAlignment="1">
      <alignment horizontal="center" wrapText="1"/>
    </xf>
    <xf numFmtId="0" fontId="13" fillId="6" borderId="9" xfId="0" applyFont="1" applyFill="1" applyBorder="1" applyAlignment="1">
      <alignment horizontal="center" wrapText="1"/>
    </xf>
    <xf numFmtId="0" fontId="13" fillId="6" borderId="7" xfId="0" applyFont="1" applyFill="1" applyBorder="1" applyAlignment="1">
      <alignment horizontal="center" wrapText="1"/>
    </xf>
    <xf numFmtId="0" fontId="12" fillId="6" borderId="10" xfId="0" quotePrefix="1" applyFont="1" applyFill="1" applyBorder="1" applyAlignment="1">
      <alignment horizontal="left" wrapText="1"/>
    </xf>
    <xf numFmtId="0" fontId="11" fillId="6" borderId="11" xfId="0" applyFont="1" applyFill="1" applyBorder="1" applyAlignment="1">
      <alignment horizontal="left" wrapText="1"/>
    </xf>
    <xf numFmtId="0" fontId="11" fillId="6" borderId="12" xfId="0" applyFont="1" applyFill="1" applyBorder="1" applyAlignment="1">
      <alignment horizontal="left" wrapText="1"/>
    </xf>
    <xf numFmtId="0" fontId="11" fillId="6" borderId="13" xfId="0" applyFont="1" applyFill="1" applyBorder="1" applyAlignment="1">
      <alignment horizontal="left" wrapText="1"/>
    </xf>
    <xf numFmtId="0" fontId="11" fillId="6" borderId="3" xfId="0" applyFont="1" applyFill="1" applyBorder="1" applyAlignment="1">
      <alignment horizontal="left" wrapText="1"/>
    </xf>
    <xf numFmtId="0" fontId="11" fillId="6" borderId="4" xfId="0" applyFont="1" applyFill="1" applyBorder="1" applyAlignment="1">
      <alignment horizontal="left" wrapText="1"/>
    </xf>
    <xf numFmtId="0" fontId="10" fillId="0" borderId="1" xfId="0" applyFont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/>
    </xf>
    <xf numFmtId="0" fontId="11" fillId="13" borderId="13" xfId="0" applyFont="1" applyFill="1" applyBorder="1" applyAlignment="1">
      <alignment horizontal="center" vertical="center"/>
    </xf>
    <xf numFmtId="0" fontId="11" fillId="13" borderId="3" xfId="0" applyFont="1" applyFill="1" applyBorder="1" applyAlignment="1">
      <alignment horizontal="center" vertical="center"/>
    </xf>
    <xf numFmtId="0" fontId="11" fillId="13" borderId="4" xfId="0" applyFont="1" applyFill="1" applyBorder="1" applyAlignment="1">
      <alignment horizontal="center" vertical="center"/>
    </xf>
    <xf numFmtId="0" fontId="35" fillId="14" borderId="37" xfId="0" applyFont="1" applyFill="1" applyBorder="1" applyAlignment="1">
      <alignment horizontal="center" vertical="center"/>
    </xf>
    <xf numFmtId="0" fontId="12" fillId="0" borderId="46" xfId="0" applyFont="1" applyBorder="1" applyAlignment="1">
      <alignment horizontal="left" vertical="center" wrapText="1"/>
    </xf>
    <xf numFmtId="0" fontId="12" fillId="0" borderId="45" xfId="0" applyFont="1" applyBorder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13" fillId="10" borderId="34" xfId="0" applyFont="1" applyFill="1" applyBorder="1" applyAlignment="1">
      <alignment horizontal="center" vertical="center" wrapText="1"/>
    </xf>
    <xf numFmtId="0" fontId="11" fillId="13" borderId="47" xfId="0" applyFont="1" applyFill="1" applyBorder="1" applyAlignment="1">
      <alignment horizontal="center" vertical="center"/>
    </xf>
    <xf numFmtId="0" fontId="11" fillId="13" borderId="41" xfId="0" applyFont="1" applyFill="1" applyBorder="1" applyAlignment="1">
      <alignment horizontal="center" vertical="center"/>
    </xf>
    <xf numFmtId="0" fontId="14" fillId="10" borderId="34" xfId="0" applyFont="1" applyFill="1" applyBorder="1" applyAlignment="1">
      <alignment horizontal="center" vertical="center"/>
    </xf>
    <xf numFmtId="0" fontId="13" fillId="6" borderId="9" xfId="0" applyFont="1" applyFill="1" applyBorder="1" applyAlignment="1"/>
    <xf numFmtId="0" fontId="13" fillId="6" borderId="7" xfId="0" applyFont="1" applyFill="1" applyBorder="1" applyAlignment="1"/>
    <xf numFmtId="0" fontId="12" fillId="0" borderId="35" xfId="0" applyFont="1" applyBorder="1" applyAlignment="1"/>
    <xf numFmtId="0" fontId="12" fillId="0" borderId="39" xfId="0" applyFont="1" applyBorder="1" applyAlignment="1"/>
    <xf numFmtId="0" fontId="12" fillId="0" borderId="40" xfId="0" applyFont="1" applyBorder="1" applyAlignment="1"/>
    <xf numFmtId="0" fontId="11" fillId="0" borderId="36" xfId="0" applyFont="1" applyBorder="1" applyAlignment="1"/>
    <xf numFmtId="0" fontId="11" fillId="0" borderId="35" xfId="0" applyFont="1" applyBorder="1" applyAlignment="1"/>
    <xf numFmtId="0" fontId="12" fillId="0" borderId="45" xfId="0" applyFont="1" applyBorder="1" applyAlignment="1"/>
    <xf numFmtId="0" fontId="12" fillId="0" borderId="38" xfId="0" applyFont="1" applyBorder="1" applyAlignment="1"/>
  </cellXfs>
  <cellStyles count="14">
    <cellStyle name="Hyperlink" xfId="13" xr:uid="{F2ED9C13-12ED-4B74-BEE8-2A41D4C1F744}"/>
    <cellStyle name="Millares" xfId="10" builtinId="3"/>
    <cellStyle name="Moneda" xfId="11" builtinId="4"/>
    <cellStyle name="Normal" xfId="0" builtinId="0"/>
    <cellStyle name="Normal - Style1 2" xfId="9" xr:uid="{B82F03F5-30A8-4BCE-9C4B-585B5E3BC006}"/>
    <cellStyle name="Normal 10" xfId="2" xr:uid="{467C51E7-10CB-4797-8A44-B1E2B86FB53C}"/>
    <cellStyle name="Normal 2" xfId="5" xr:uid="{D72DCA67-10F7-4D6A-87CE-6D763B69C8A7}"/>
    <cellStyle name="Normal 2 2" xfId="8" xr:uid="{288C33C2-376D-465A-88D7-03D11E0546BB}"/>
    <cellStyle name="Normal 3" xfId="6" xr:uid="{7540D5FD-8C6D-41C8-A085-00D0726FAF8A}"/>
    <cellStyle name="Normal 4" xfId="7" xr:uid="{5CC01E20-3E58-462A-9885-9F220012FD44}"/>
    <cellStyle name="Normal 5" xfId="4" xr:uid="{C6124C15-F460-4A4C-A3BB-BEE333058067}"/>
    <cellStyle name="Normal 5 2" xfId="3" xr:uid="{0BB6A430-C48B-4937-9B86-E53F768376D3}"/>
    <cellStyle name="Normal 6" xfId="12" xr:uid="{171A4883-FC09-4484-B94A-DCE9B6386D63}"/>
    <cellStyle name="Porcentaje" xfId="1" builtinId="5"/>
  </cellStyles>
  <dxfs count="57">
    <dxf>
      <fill>
        <patternFill>
          <bgColor rgb="FFFF00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numFmt numFmtId="165" formatCode="&quot;RIESGO ALTO&quot;"/>
      <fill>
        <patternFill>
          <bgColor theme="5" tint="-0.24994659260841701"/>
        </patternFill>
      </fill>
    </dxf>
    <dxf>
      <numFmt numFmtId="166" formatCode="&quot;Riesgo Alto&quot;"/>
      <fill>
        <patternFill>
          <bgColor theme="5" tint="-0.24994659260841701"/>
        </patternFill>
      </fill>
    </dxf>
    <dxf>
      <numFmt numFmtId="167" formatCode="&quot;MODERADO&quot;"/>
      <fill>
        <patternFill>
          <bgColor rgb="FFFFFF00"/>
        </patternFill>
      </fill>
    </dxf>
    <dxf>
      <numFmt numFmtId="168" formatCode="&quot;Extremo&quot;"/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numFmt numFmtId="0" formatCode="General"/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numFmt numFmtId="165" formatCode="&quot;RIESGO ALTO&quot;"/>
      <fill>
        <patternFill>
          <bgColor theme="5" tint="-0.24994659260841701"/>
        </patternFill>
      </fill>
    </dxf>
    <dxf>
      <numFmt numFmtId="166" formatCode="&quot;Riesgo Alto&quot;"/>
      <fill>
        <patternFill>
          <bgColor theme="5" tint="-0.24994659260841701"/>
        </patternFill>
      </fill>
    </dxf>
    <dxf>
      <numFmt numFmtId="167" formatCode="&quot;MODERADO&quot;"/>
      <fill>
        <patternFill>
          <bgColor rgb="FFFFFF00"/>
        </patternFill>
      </fill>
    </dxf>
    <dxf>
      <numFmt numFmtId="168" formatCode="&quot;Extremo&quot;"/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numFmt numFmtId="165" formatCode="&quot;RIESGO ALTO&quot;"/>
      <fill>
        <patternFill>
          <bgColor theme="5" tint="-0.24994659260841701"/>
        </patternFill>
      </fill>
    </dxf>
    <dxf>
      <numFmt numFmtId="166" formatCode="&quot;Riesgo Alto&quot;"/>
      <fill>
        <patternFill>
          <bgColor theme="5" tint="-0.24994659260841701"/>
        </patternFill>
      </fill>
    </dxf>
    <dxf>
      <numFmt numFmtId="167" formatCode="&quot;MODERADO&quot;"/>
      <fill>
        <patternFill>
          <bgColor rgb="FFFFFF00"/>
        </patternFill>
      </fill>
    </dxf>
    <dxf>
      <numFmt numFmtId="168" formatCode="&quot;Extremo&quot;"/>
      <fill>
        <patternFill>
          <bgColor rgb="FFFF0000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colors>
    <mruColors>
      <color rgb="FFD09A00"/>
      <color rgb="FFE2AC00"/>
      <color rgb="FFFFFFFF"/>
      <color rgb="FFD6A300"/>
      <color rgb="FFE99E09"/>
      <color rgb="FFFFCC99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47625</xdr:rowOff>
    </xdr:from>
    <xdr:to>
      <xdr:col>1</xdr:col>
      <xdr:colOff>809625</xdr:colOff>
      <xdr:row>2</xdr:row>
      <xdr:rowOff>215882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F2DC69-407A-48EC-9FB5-FED209B80D0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47625"/>
          <a:ext cx="676275" cy="682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47625</xdr:rowOff>
    </xdr:from>
    <xdr:to>
      <xdr:col>1</xdr:col>
      <xdr:colOff>809625</xdr:colOff>
      <xdr:row>2</xdr:row>
      <xdr:rowOff>215882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B9E1172-C2A5-49A5-816C-4D0C25197E8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47625"/>
          <a:ext cx="676275" cy="682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275166</xdr:colOff>
      <xdr:row>0</xdr:row>
      <xdr:rowOff>63500</xdr:rowOff>
    </xdr:from>
    <xdr:to>
      <xdr:col>1</xdr:col>
      <xdr:colOff>1027641</xdr:colOff>
      <xdr:row>2</xdr:row>
      <xdr:rowOff>188021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2FB980-0B5E-49E1-90DC-1A90B855D81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666" y="63500"/>
          <a:ext cx="752475" cy="7595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47625</xdr:rowOff>
    </xdr:from>
    <xdr:to>
      <xdr:col>1</xdr:col>
      <xdr:colOff>809625</xdr:colOff>
      <xdr:row>2</xdr:row>
      <xdr:rowOff>215882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B73893-E580-4FD8-9663-ECD54CE4CB2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47625"/>
          <a:ext cx="676275" cy="682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293703</xdr:colOff>
      <xdr:row>0</xdr:row>
      <xdr:rowOff>85725</xdr:rowOff>
    </xdr:from>
    <xdr:to>
      <xdr:col>1</xdr:col>
      <xdr:colOff>1143001</xdr:colOff>
      <xdr:row>2</xdr:row>
      <xdr:rowOff>219075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9773F77-0551-49B8-87FA-0B460B0086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703" y="85725"/>
          <a:ext cx="849298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771524</xdr:colOff>
      <xdr:row>1</xdr:row>
      <xdr:rowOff>144034</xdr:rowOff>
    </xdr:from>
    <xdr:to>
      <xdr:col>1</xdr:col>
      <xdr:colOff>1496997</xdr:colOff>
      <xdr:row>3</xdr:row>
      <xdr:rowOff>285750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EBA3409-DACD-4075-9BCF-5F605D2C135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4" y="382159"/>
          <a:ext cx="725473" cy="7322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1</xdr:col>
      <xdr:colOff>361950</xdr:colOff>
      <xdr:row>2</xdr:row>
      <xdr:rowOff>292796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E10972A-FDFE-4168-ACA5-93097F03172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85725"/>
          <a:ext cx="752475" cy="7595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na4-my.sharepoint.com/Users/ccamposv/Documents/Planeaci&#243;n%20Estrat&#233;gica%20y%20Mejoramiento%20Organizacional%202020/4.1%20Comprensi&#243;n%20de%20la%20organizaci&#243;n%20y%20de%20su%20contexto/Formato%20An&#225;lisis%20Estrat&#233;gico%20(DOFA)%20Region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Glosario"/>
      <sheetName val="Priorización de variables"/>
      <sheetName val="Contexto Interno"/>
      <sheetName val="Contexto Externo"/>
      <sheetName val="DOFA"/>
      <sheetName val="Formulación Estratégica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C62D7-FE5D-4BF2-8B16-D1865A3FA95E}">
  <dimension ref="A1:AM1202"/>
  <sheetViews>
    <sheetView workbookViewId="0">
      <selection activeCell="AK9" sqref="AK9:AK11"/>
    </sheetView>
  </sheetViews>
  <sheetFormatPr defaultColWidth="11.42578125" defaultRowHeight="14.25"/>
  <cols>
    <col min="1" max="1" width="6.7109375" style="54" customWidth="1"/>
    <col min="2" max="2" width="20" style="54" bestFit="1" customWidth="1"/>
    <col min="3" max="4" width="27.5703125" style="54" customWidth="1"/>
    <col min="5" max="5" width="41.5703125" style="54" customWidth="1"/>
    <col min="6" max="8" width="21.140625" style="54" customWidth="1"/>
    <col min="9" max="9" width="26.42578125" style="54" customWidth="1"/>
    <col min="10" max="10" width="11.85546875" style="54" bestFit="1" customWidth="1"/>
    <col min="11" max="11" width="21" style="54" customWidth="1"/>
    <col min="12" max="12" width="11.42578125" style="54"/>
    <col min="13" max="13" width="22.5703125" style="54" hidden="1" customWidth="1"/>
    <col min="14" max="14" width="22.5703125" style="54" customWidth="1"/>
    <col min="15" max="15" width="52" style="54" customWidth="1"/>
    <col min="16" max="16" width="12.5703125" style="54" customWidth="1"/>
    <col min="17" max="17" width="11.42578125" style="54" customWidth="1"/>
    <col min="18" max="19" width="11.42578125" style="54"/>
    <col min="20" max="21" width="12.28515625" style="54" customWidth="1"/>
    <col min="22" max="22" width="11.42578125" style="54"/>
    <col min="23" max="25" width="0" style="54" hidden="1" customWidth="1"/>
    <col min="26" max="26" width="12.85546875" style="54" customWidth="1"/>
    <col min="27" max="27" width="13.7109375" style="54" customWidth="1"/>
    <col min="28" max="28" width="11.42578125" style="54"/>
    <col min="29" max="29" width="12.7109375" style="54" customWidth="1"/>
    <col min="30" max="30" width="52.42578125" style="54" hidden="1" customWidth="1"/>
    <col min="31" max="31" width="63.140625" style="54" hidden="1" customWidth="1"/>
    <col min="32" max="32" width="11.85546875" style="54" customWidth="1"/>
    <col min="33" max="33" width="13.140625" style="54" customWidth="1"/>
    <col min="34" max="34" width="17" style="54" customWidth="1"/>
    <col min="35" max="35" width="17.7109375" style="54" customWidth="1"/>
    <col min="36" max="36" width="24.7109375" style="54" customWidth="1"/>
    <col min="37" max="37" width="16.140625" style="54" customWidth="1"/>
    <col min="38" max="38" width="18.5703125" style="54" customWidth="1"/>
    <col min="39" max="39" width="17.28515625" style="54" customWidth="1"/>
    <col min="40" max="16384" width="11.42578125" style="54"/>
  </cols>
  <sheetData>
    <row r="1" spans="1:39" s="61" customFormat="1" ht="21" customHeight="1">
      <c r="A1" s="127"/>
      <c r="B1" s="127"/>
      <c r="C1" s="112" t="s">
        <v>0</v>
      </c>
      <c r="D1" s="112"/>
      <c r="E1" s="112"/>
      <c r="F1" s="112"/>
      <c r="G1" s="112"/>
      <c r="H1" s="128" t="s">
        <v>1</v>
      </c>
      <c r="I1" s="128"/>
    </row>
    <row r="2" spans="1:39" s="61" customFormat="1" ht="19.5" customHeight="1">
      <c r="A2" s="127"/>
      <c r="B2" s="127"/>
      <c r="C2" s="112"/>
      <c r="D2" s="112"/>
      <c r="E2" s="112"/>
      <c r="F2" s="112"/>
      <c r="G2" s="112"/>
      <c r="H2" s="129" t="s">
        <v>2</v>
      </c>
      <c r="I2" s="129"/>
    </row>
    <row r="3" spans="1:39" s="61" customFormat="1" ht="20.25" customHeight="1">
      <c r="A3" s="127"/>
      <c r="B3" s="127"/>
      <c r="C3" s="112"/>
      <c r="D3" s="112"/>
      <c r="E3" s="112"/>
      <c r="F3" s="112"/>
      <c r="G3" s="112"/>
      <c r="H3" s="129" t="s">
        <v>3</v>
      </c>
      <c r="I3" s="129"/>
    </row>
    <row r="4" spans="1:39" s="61" customFormat="1">
      <c r="A4" s="62"/>
      <c r="B4" s="62"/>
      <c r="C4" s="81"/>
      <c r="D4" s="81"/>
      <c r="E4" s="81"/>
      <c r="F4" s="81"/>
      <c r="G4" s="81"/>
      <c r="H4" s="66"/>
      <c r="I4" s="66"/>
    </row>
    <row r="5" spans="1:39" s="61" customFormat="1">
      <c r="A5" s="121" t="s">
        <v>4</v>
      </c>
      <c r="B5" s="121"/>
      <c r="C5" s="112"/>
      <c r="D5" s="112"/>
      <c r="E5" s="112"/>
      <c r="F5" s="112"/>
      <c r="G5" s="112"/>
      <c r="H5" s="112"/>
      <c r="I5" s="112"/>
    </row>
    <row r="6" spans="1:39" s="61" customFormat="1">
      <c r="A6" s="121" t="s">
        <v>5</v>
      </c>
      <c r="B6" s="121"/>
      <c r="C6" s="112"/>
      <c r="D6" s="112"/>
      <c r="E6" s="112"/>
      <c r="F6" s="112"/>
      <c r="G6" s="112"/>
      <c r="H6" s="112"/>
      <c r="I6" s="112"/>
    </row>
    <row r="7" spans="1:39" s="61" customFormat="1" ht="15" thickBot="1">
      <c r="A7" s="62"/>
      <c r="B7" s="62"/>
      <c r="C7" s="81"/>
      <c r="D7" s="81"/>
      <c r="E7" s="81"/>
      <c r="F7" s="81"/>
      <c r="G7" s="81"/>
      <c r="H7" s="66"/>
      <c r="I7" s="66"/>
    </row>
    <row r="8" spans="1:39" ht="15.75" customHeight="1">
      <c r="B8" s="122" t="s">
        <v>6</v>
      </c>
      <c r="C8" s="123"/>
      <c r="D8" s="123"/>
      <c r="E8" s="123"/>
      <c r="F8" s="123"/>
      <c r="G8" s="123"/>
      <c r="H8" s="124"/>
      <c r="I8" s="125" t="s">
        <v>7</v>
      </c>
      <c r="J8" s="125"/>
      <c r="K8" s="125"/>
      <c r="L8" s="125"/>
      <c r="M8" s="125"/>
      <c r="N8" s="82"/>
      <c r="O8" s="122" t="s">
        <v>8</v>
      </c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4"/>
    </row>
    <row r="9" spans="1:39" ht="15" customHeight="1">
      <c r="A9" s="117">
        <v>1</v>
      </c>
      <c r="B9" s="120" t="s">
        <v>9</v>
      </c>
      <c r="C9" s="120"/>
      <c r="D9" s="120"/>
      <c r="E9" s="120"/>
      <c r="F9" s="120"/>
      <c r="G9" s="120"/>
      <c r="H9" s="120"/>
      <c r="I9" s="112" t="s">
        <v>10</v>
      </c>
      <c r="J9" s="112" t="s">
        <v>11</v>
      </c>
      <c r="K9" s="112" t="s">
        <v>12</v>
      </c>
      <c r="L9" s="112" t="s">
        <v>11</v>
      </c>
      <c r="M9" s="67" t="s">
        <v>13</v>
      </c>
      <c r="N9" s="112" t="s">
        <v>14</v>
      </c>
      <c r="O9" s="112" t="s">
        <v>15</v>
      </c>
      <c r="P9" s="120" t="s">
        <v>16</v>
      </c>
      <c r="Q9" s="120"/>
      <c r="R9" s="121" t="s">
        <v>17</v>
      </c>
      <c r="S9" s="121"/>
      <c r="T9" s="121"/>
      <c r="U9" s="121"/>
      <c r="V9" s="121" t="s">
        <v>18</v>
      </c>
      <c r="W9" s="121"/>
      <c r="X9" s="121"/>
      <c r="Y9" s="121"/>
      <c r="Z9" s="112" t="s">
        <v>19</v>
      </c>
      <c r="AA9" s="112" t="s">
        <v>20</v>
      </c>
      <c r="AB9" s="112" t="s">
        <v>21</v>
      </c>
      <c r="AC9" s="112" t="s">
        <v>22</v>
      </c>
      <c r="AD9" s="60"/>
      <c r="AE9" s="60"/>
      <c r="AF9" s="112" t="s">
        <v>23</v>
      </c>
      <c r="AG9" s="112" t="s">
        <v>24</v>
      </c>
      <c r="AH9" s="112" t="s">
        <v>25</v>
      </c>
      <c r="AI9" s="112" t="s">
        <v>26</v>
      </c>
      <c r="AJ9" s="112" t="s">
        <v>27</v>
      </c>
      <c r="AK9" s="112" t="s">
        <v>28</v>
      </c>
      <c r="AL9" s="112" t="s">
        <v>29</v>
      </c>
      <c r="AM9" s="112" t="s">
        <v>30</v>
      </c>
    </row>
    <row r="10" spans="1:39" ht="15" customHeight="1">
      <c r="A10" s="126"/>
      <c r="B10" s="120"/>
      <c r="C10" s="120"/>
      <c r="D10" s="120"/>
      <c r="E10" s="120"/>
      <c r="F10" s="120"/>
      <c r="G10" s="120"/>
      <c r="H10" s="120"/>
      <c r="I10" s="112"/>
      <c r="J10" s="112"/>
      <c r="K10" s="112"/>
      <c r="L10" s="112"/>
      <c r="M10" s="67"/>
      <c r="N10" s="112"/>
      <c r="O10" s="112"/>
      <c r="P10" s="120"/>
      <c r="Q10" s="120"/>
      <c r="R10" s="121" t="s">
        <v>31</v>
      </c>
      <c r="S10" s="121"/>
      <c r="T10" s="121" t="s">
        <v>32</v>
      </c>
      <c r="U10" s="121"/>
      <c r="V10" s="112" t="s">
        <v>33</v>
      </c>
      <c r="W10" s="112" t="s">
        <v>34</v>
      </c>
      <c r="X10" s="112" t="s">
        <v>35</v>
      </c>
      <c r="Y10" s="112" t="s">
        <v>36</v>
      </c>
      <c r="Z10" s="112"/>
      <c r="AA10" s="112"/>
      <c r="AB10" s="112"/>
      <c r="AC10" s="112"/>
      <c r="AD10" s="60"/>
      <c r="AE10" s="60"/>
      <c r="AF10" s="112"/>
      <c r="AG10" s="112"/>
      <c r="AH10" s="112"/>
      <c r="AI10" s="112"/>
      <c r="AJ10" s="112"/>
      <c r="AK10" s="112"/>
      <c r="AL10" s="112"/>
      <c r="AM10" s="112"/>
    </row>
    <row r="11" spans="1:39" s="71" customFormat="1" ht="28.5">
      <c r="A11" s="126"/>
      <c r="B11" s="70" t="s">
        <v>37</v>
      </c>
      <c r="C11" s="70" t="s">
        <v>38</v>
      </c>
      <c r="D11" s="70" t="s">
        <v>39</v>
      </c>
      <c r="E11" s="70" t="s">
        <v>40</v>
      </c>
      <c r="F11" s="70" t="s">
        <v>41</v>
      </c>
      <c r="G11" s="70" t="s">
        <v>42</v>
      </c>
      <c r="H11" s="70" t="s">
        <v>43</v>
      </c>
      <c r="I11" s="112"/>
      <c r="J11" s="112"/>
      <c r="K11" s="112"/>
      <c r="L11" s="112"/>
      <c r="M11" s="74"/>
      <c r="N11" s="112"/>
      <c r="O11" s="112"/>
      <c r="P11" s="60" t="s">
        <v>44</v>
      </c>
      <c r="Q11" s="60" t="s">
        <v>45</v>
      </c>
      <c r="R11" s="60" t="s">
        <v>46</v>
      </c>
      <c r="S11" s="60" t="s">
        <v>47</v>
      </c>
      <c r="T11" s="60" t="s">
        <v>32</v>
      </c>
      <c r="U11" s="60" t="s">
        <v>47</v>
      </c>
      <c r="V11" s="112"/>
      <c r="W11" s="112"/>
      <c r="X11" s="112"/>
      <c r="Y11" s="112"/>
      <c r="Z11" s="112"/>
      <c r="AA11" s="112"/>
      <c r="AB11" s="112"/>
      <c r="AC11" s="112"/>
      <c r="AD11" s="60"/>
      <c r="AE11" s="60"/>
      <c r="AF11" s="112"/>
      <c r="AG11" s="112"/>
      <c r="AH11" s="112"/>
      <c r="AI11" s="112"/>
      <c r="AJ11" s="112"/>
      <c r="AK11" s="112"/>
      <c r="AL11" s="112"/>
      <c r="AM11" s="112"/>
    </row>
    <row r="12" spans="1:39" s="71" customFormat="1" ht="150" customHeight="1">
      <c r="A12" s="126"/>
      <c r="B12" s="113"/>
      <c r="C12" s="113"/>
      <c r="D12" s="113"/>
      <c r="E12" s="117"/>
      <c r="F12" s="113"/>
      <c r="G12" s="119"/>
      <c r="H12" s="113"/>
      <c r="I12" s="113"/>
      <c r="J12" s="113" t="e">
        <f>VLOOKUP(I12,'Mapa de calor'!A4:B8,2,FALSE)</f>
        <v>#N/A</v>
      </c>
      <c r="K12" s="113"/>
      <c r="L12" s="114" t="e">
        <f>VLOOKUP(K12,'Mapa de calor'!$I$4:$J$8,2,FALSE)</f>
        <v>#N/A</v>
      </c>
      <c r="M12" s="83" t="e">
        <f>CONCATENATE(J12,L12)</f>
        <v>#N/A</v>
      </c>
      <c r="N12" s="114" t="e">
        <f>INDEX('Mapa de calor'!$C$4:$G$8,MATCH('Riesgos Seguridad de la Info'!$I12,'Mapa de calor'!$A$4:$A$8,0),MATCH(K12,'Mapa de calor'!$C$2:$G$2,0))</f>
        <v>#N/A</v>
      </c>
      <c r="O12" s="74"/>
      <c r="P12" s="74"/>
      <c r="Q12" s="74"/>
      <c r="R12" s="74"/>
      <c r="S12" s="73" t="str">
        <f>IFERROR(VLOOKUP(R12,'Variables gestión '!$J$5:$K$7,2,FALSE),"-")</f>
        <v>-</v>
      </c>
      <c r="T12" s="74"/>
      <c r="U12" s="73" t="str">
        <f>IFERROR(VLOOKUP(T12,'Variables gestión '!$L$5:$M$6,2,FALSE),"-")</f>
        <v>-</v>
      </c>
      <c r="V12" s="84" t="str">
        <f>IFERROR(S12+U12,"-")</f>
        <v>-</v>
      </c>
      <c r="W12" s="74"/>
      <c r="X12" s="74"/>
      <c r="Y12" s="74"/>
      <c r="Z12" s="85" t="str">
        <f>IF(AND(R12="Detectivo"),J12-(J12*V12),IF(AND(R12="Preventivo"),J12-(J12*V12),IF(R12="Correctivo",J12,"-")))</f>
        <v>-</v>
      </c>
      <c r="AA12" s="74" t="str">
        <f>IF(AND(Z13&lt;=20%),"20%",IF(AND(Z13&gt;20%,Z13&lt;=40%),"40%",IF(AND(Z13&gt;40%,Z13&lt;=60%),"60%",IF(AND(Z13&gt;60%,Z13&lt;=80%),"80%",IF(AND(Z13&gt;80%,Z13=100%),"100%","-")))))</f>
        <v>-</v>
      </c>
      <c r="AB12" s="73" t="str">
        <f>IF(AND(R12="Correctivo"),L12-(L12*V12),IF(AND(R12="Detectivo"),L12,IF(AND(R12="Preventivo"),L12,"-")))</f>
        <v>-</v>
      </c>
      <c r="AC12" s="74" t="str">
        <f>IF(AND(AB13&lt;=20%),"20%",IF(AND(AB13&gt;20%,AB13&lt;=40%),"40%",IF(AND(AB13&gt;40%,AB13&lt;=60%),"60%",IF(AND(AB13&gt;60%,AB13&lt;=80%),"80%",IF(AND(AB13&gt;80%,AB13=100%),"100%","-")))))</f>
        <v>-</v>
      </c>
      <c r="AD12" s="86" t="e">
        <f>HLOOKUP(AA12,'Mapa de calor'!$R$11:$V$12,2,0)</f>
        <v>#N/A</v>
      </c>
      <c r="AE12" s="86" t="e">
        <f>HLOOKUP(AC12,'Mapa de calor'!$S$2:$W$3,2,0)</f>
        <v>#N/A</v>
      </c>
      <c r="AF12" s="115" t="str">
        <f>IFERROR(INDEX('Mapa de calor'!$C$4:$G$8,MATCH(AD12,'Mapa de calor'!$A$4:$A$8,0),MATCH(AE12,'Mapa de calor'!$C$2:$G$2,0)),"-")</f>
        <v>-</v>
      </c>
      <c r="AG12" s="74"/>
      <c r="AH12" s="74"/>
      <c r="AI12" s="74"/>
      <c r="AJ12" s="74"/>
      <c r="AK12" s="74"/>
      <c r="AL12" s="74"/>
      <c r="AM12" s="74"/>
    </row>
    <row r="13" spans="1:39" ht="204" customHeight="1">
      <c r="A13" s="118"/>
      <c r="B13" s="113"/>
      <c r="C13" s="113"/>
      <c r="D13" s="113"/>
      <c r="E13" s="118"/>
      <c r="F13" s="113"/>
      <c r="G13" s="113"/>
      <c r="H13" s="113"/>
      <c r="I13" s="113"/>
      <c r="J13" s="113"/>
      <c r="K13" s="113"/>
      <c r="L13" s="114"/>
      <c r="M13" s="73"/>
      <c r="N13" s="114"/>
      <c r="O13" s="74"/>
      <c r="P13" s="74"/>
      <c r="Q13" s="74"/>
      <c r="R13" s="74"/>
      <c r="S13" s="73" t="str">
        <f>IFERROR(VLOOKUP(R13,'Variables gestión '!$J$5:$K$7,2,FALSE),"-")</f>
        <v>-</v>
      </c>
      <c r="T13" s="74"/>
      <c r="U13" s="73" t="str">
        <f>IFERROR(VLOOKUP(T13,'Variables gestión '!$L$5:$M$6,2,FALSE),"-")</f>
        <v>-</v>
      </c>
      <c r="V13" s="84" t="str">
        <f>IFERROR(S13+U13,"-")</f>
        <v>-</v>
      </c>
      <c r="W13" s="74"/>
      <c r="X13" s="74"/>
      <c r="Y13" s="74"/>
      <c r="Z13" s="85" t="str">
        <f>IFERROR(IF(AND(R13="Detectivo"),Z12-(Z12*V13),IF(AND(R13="Preventivo"),Z12-(Z12*V13),IF(AND(R13="Correctivo"),Z12*1,"-"))),"N.A")</f>
        <v>-</v>
      </c>
      <c r="AA13" s="74"/>
      <c r="AB13" s="73" t="str">
        <f>IFERROR(IF(AND(R13="Correctivo"),AB12-(AB12*V13),IF(AND(R13="Preventivo"),AB12*1,IF(AND(R13="Detectivo"),AB12*1,"-"))),"N.A")</f>
        <v>-</v>
      </c>
      <c r="AC13" s="74"/>
      <c r="AD13" s="74"/>
      <c r="AE13" s="74"/>
      <c r="AF13" s="116"/>
      <c r="AG13" s="74"/>
      <c r="AH13" s="67"/>
      <c r="AI13" s="67"/>
      <c r="AJ13" s="67"/>
      <c r="AK13" s="67"/>
      <c r="AL13" s="67"/>
      <c r="AM13" s="67"/>
    </row>
    <row r="14" spans="1:39">
      <c r="P14" s="74"/>
      <c r="Q14" s="74"/>
      <c r="R14" s="74"/>
      <c r="S14" s="73" t="str">
        <f>IFERROR(VLOOKUP(R14,'Variables gestión '!$J$5:$K$7,2,FALSE),"-")</f>
        <v>-</v>
      </c>
      <c r="T14" s="74"/>
      <c r="U14" s="73" t="str">
        <f>IFERROR(VLOOKUP(T14,'Variables gestión '!$L$5:$M$6,2,FALSE),"-")</f>
        <v>-</v>
      </c>
      <c r="V14" s="84" t="str">
        <f>IFERROR(S14+U14,"-")</f>
        <v>-</v>
      </c>
      <c r="Z14" s="85" t="str">
        <f>IFERROR(IF(AND(R14="Detectivo"),Z13-(Z13*V14),IF(AND(R14="Preventivo"),Z13-(Z13*V14),IF(AND(R14="Correctivo"),Z13*1,"-"))),"N.A")</f>
        <v>-</v>
      </c>
      <c r="AA14" s="74"/>
      <c r="AB14" s="73" t="str">
        <f>IFERROR(IF(AND(R14="Correctivo"),AB13-(AB13*V14),IF(AND(R14="Preventivo"),AB13*1,IF(AND(R14="Detectivo"),AB13*1,"-"))),"N.A")</f>
        <v>-</v>
      </c>
      <c r="AC14" s="74"/>
    </row>
    <row r="16" spans="1:39">
      <c r="Z16" s="87"/>
      <c r="AA16" s="88"/>
    </row>
    <row r="17" spans="26:29">
      <c r="Z17" s="89"/>
      <c r="AC17" s="90"/>
    </row>
    <row r="1201" spans="2:2">
      <c r="B1201" s="54" t="s">
        <v>48</v>
      </c>
    </row>
    <row r="1202" spans="2:2">
      <c r="B1202" s="54" t="s">
        <v>49</v>
      </c>
    </row>
  </sheetData>
  <protectedRanges>
    <protectedRange sqref="B2:G3 J2:K3" name="Rango8"/>
    <protectedRange sqref="H2:I3" name="Rango8_1"/>
  </protectedRanges>
  <mergeCells count="54">
    <mergeCell ref="A5:B5"/>
    <mergeCell ref="C5:I5"/>
    <mergeCell ref="A1:B3"/>
    <mergeCell ref="C1:G3"/>
    <mergeCell ref="H1:I1"/>
    <mergeCell ref="H2:I2"/>
    <mergeCell ref="H3:I3"/>
    <mergeCell ref="A9:A13"/>
    <mergeCell ref="B9:H10"/>
    <mergeCell ref="I9:I11"/>
    <mergeCell ref="J9:J11"/>
    <mergeCell ref="K9:K11"/>
    <mergeCell ref="A6:B6"/>
    <mergeCell ref="C6:I6"/>
    <mergeCell ref="B8:H8"/>
    <mergeCell ref="I8:M8"/>
    <mergeCell ref="O8:AG8"/>
    <mergeCell ref="AG9:AG11"/>
    <mergeCell ref="L9:L11"/>
    <mergeCell ref="N9:N11"/>
    <mergeCell ref="O9:O11"/>
    <mergeCell ref="P9:Q10"/>
    <mergeCell ref="R9:U9"/>
    <mergeCell ref="V9:Y9"/>
    <mergeCell ref="R10:S10"/>
    <mergeCell ref="T10:U10"/>
    <mergeCell ref="V10:V11"/>
    <mergeCell ref="W10:W11"/>
    <mergeCell ref="Z9:Z11"/>
    <mergeCell ref="AA9:AA11"/>
    <mergeCell ref="AB9:AB11"/>
    <mergeCell ref="AC9:AC11"/>
    <mergeCell ref="AF9:AF11"/>
    <mergeCell ref="X10:X11"/>
    <mergeCell ref="Y10:Y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N12:N13"/>
    <mergeCell ref="AF12:AF13"/>
    <mergeCell ref="AM9:AM11"/>
    <mergeCell ref="AH9:AH11"/>
    <mergeCell ref="AI9:AI11"/>
    <mergeCell ref="AJ9:AJ11"/>
    <mergeCell ref="AK9:AK11"/>
    <mergeCell ref="AL9:AL11"/>
  </mergeCells>
  <conditionalFormatting sqref="N12">
    <cfRule type="cellIs" dxfId="56" priority="5" operator="equal">
      <formula>"Bajo"</formula>
    </cfRule>
    <cfRule type="cellIs" dxfId="55" priority="6" operator="equal">
      <formula>"Extremo"</formula>
    </cfRule>
    <cfRule type="cellIs" dxfId="54" priority="7" operator="equal">
      <formula>"Moderado"</formula>
    </cfRule>
    <cfRule type="cellIs" dxfId="53" priority="8" operator="equal">
      <formula>"Alto"</formula>
    </cfRule>
    <cfRule type="containsText" dxfId="52" priority="9" operator="containsText" text="&quot;Alto&quot;">
      <formula>NOT(ISERROR(SEARCH("""Alto""",N12)))</formula>
    </cfRule>
  </conditionalFormatting>
  <conditionalFormatting sqref="AF12">
    <cfRule type="cellIs" dxfId="51" priority="1" operator="equal">
      <formula>"Bajo"</formula>
    </cfRule>
    <cfRule type="cellIs" dxfId="50" priority="2" operator="equal">
      <formula>"Moderado"</formula>
    </cfRule>
    <cfRule type="cellIs" dxfId="49" priority="3" operator="equal">
      <formula>"Alto"</formula>
    </cfRule>
    <cfRule type="cellIs" dxfId="48" priority="4" operator="equal">
      <formula>"Extremo"</formula>
    </cfRule>
  </conditionalFormatting>
  <dataValidations count="1">
    <dataValidation type="list" allowBlank="1" showInputMessage="1" showErrorMessage="1" sqref="B12" xr:uid="{E13A17AD-4496-46B6-9588-47C6F8F0CEA9}">
      <formula1>$B$1201:$B$1202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6F81F3D3-7395-4043-86E3-17E70C474845}">
          <x14:formula1>
            <xm:f>'Mapa de calor'!$C$2:$G$2</xm:f>
          </x14:formula1>
          <xm:sqref>K12:K1048576</xm:sqref>
        </x14:dataValidation>
        <x14:dataValidation type="list" allowBlank="1" showInputMessage="1" showErrorMessage="1" xr:uid="{8E8195D9-65A0-4541-9166-A83DC3E7F7D1}">
          <x14:formula1>
            <xm:f>'Variables gestión '!$J$5:$J$7</xm:f>
          </x14:formula1>
          <xm:sqref>S112:S1048576 R12:R1048576</xm:sqref>
        </x14:dataValidation>
        <x14:dataValidation type="list" allowBlank="1" showInputMessage="1" showErrorMessage="1" xr:uid="{0483BA2C-44CA-43D1-949F-2F06140553B6}">
          <x14:formula1>
            <xm:f>'Variables gestión '!$L$5:$L$6</xm:f>
          </x14:formula1>
          <xm:sqref>T12:T1048576</xm:sqref>
        </x14:dataValidation>
        <x14:dataValidation type="list" allowBlank="1" showInputMessage="1" showErrorMessage="1" xr:uid="{B2271D4D-10B8-4D4D-8E50-EED2DC8CA3D2}">
          <x14:formula1>
            <xm:f>'Variables gestión '!$O$5:$O$6</xm:f>
          </x14:formula1>
          <xm:sqref>W12:W1048576</xm:sqref>
        </x14:dataValidation>
        <x14:dataValidation type="list" allowBlank="1" showInputMessage="1" showErrorMessage="1" xr:uid="{F9475A7A-FB19-432B-B407-AB3C96E23C38}">
          <x14:formula1>
            <xm:f>'Variables gestión '!$P$5:$P$6</xm:f>
          </x14:formula1>
          <xm:sqref>X12:X1048576</xm:sqref>
        </x14:dataValidation>
        <x14:dataValidation type="list" allowBlank="1" showInputMessage="1" showErrorMessage="1" xr:uid="{78390261-29AF-41B9-A649-E43167ECA617}">
          <x14:formula1>
            <xm:f>'Variables gestión '!$Q$5:$Q$6</xm:f>
          </x14:formula1>
          <xm:sqref>Y12:Y1048576</xm:sqref>
        </x14:dataValidation>
        <x14:dataValidation type="list" allowBlank="1" showInputMessage="1" showErrorMessage="1" xr:uid="{CA617C13-524D-4EDC-B8B0-340393CF21AE}">
          <x14:formula1>
            <xm:f>'Mapa de calor'!$A$4:$A$8</xm:f>
          </x14:formula1>
          <xm:sqref>I12:I1048576</xm:sqref>
        </x14:dataValidation>
        <x14:dataValidation type="list" allowBlank="1" showInputMessage="1" showErrorMessage="1" xr:uid="{67F840BC-ACE7-473D-A296-160319075074}">
          <x14:formula1>
            <xm:f>'Variables gestión '!$A$5:$A$11</xm:f>
          </x14:formula1>
          <xm:sqref>F12</xm:sqref>
        </x14:dataValidation>
        <x14:dataValidation type="list" allowBlank="1" showInputMessage="1" showErrorMessage="1" xr:uid="{5BD07725-4610-4C72-A7EF-B178B172D9D4}">
          <x14:formula1>
            <xm:f>'DEPENDENCIAS - PROCESOS (2)'!$B$4:$B$22</xm:f>
          </x14:formula1>
          <xm:sqref>C6:I6</xm:sqref>
        </x14:dataValidation>
        <x14:dataValidation type="list" allowBlank="1" showInputMessage="1" showErrorMessage="1" xr:uid="{DE4C7AB7-86C0-47C8-9CF6-1E526B427821}">
          <x14:formula1>
            <xm:f>'DEPENDENCIAS - PROCESOS (2)'!$E$4:$E$23</xm:f>
          </x14:formula1>
          <xm:sqref>C5:I5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401FD-1769-4DFE-8C19-C42220F89B0C}">
  <dimension ref="A1:I998"/>
  <sheetViews>
    <sheetView tabSelected="1" workbookViewId="0">
      <selection activeCell="C7" sqref="C7:I7"/>
    </sheetView>
  </sheetViews>
  <sheetFormatPr defaultColWidth="14.42578125" defaultRowHeight="15" customHeight="1"/>
  <cols>
    <col min="1" max="1" width="10.7109375" style="54" customWidth="1"/>
    <col min="2" max="2" width="15.7109375" style="54" customWidth="1"/>
    <col min="3" max="3" width="13.28515625" style="54" customWidth="1"/>
    <col min="4" max="8" width="10.7109375" style="54" customWidth="1"/>
    <col min="9" max="9" width="17.28515625" style="54" customWidth="1"/>
    <col min="10" max="26" width="10.7109375" style="54" customWidth="1"/>
    <col min="27" max="16384" width="14.42578125" style="54"/>
  </cols>
  <sheetData>
    <row r="1" spans="1:9" ht="21.75" customHeight="1">
      <c r="A1" s="219"/>
      <c r="B1" s="225"/>
      <c r="C1" s="220" t="s">
        <v>264</v>
      </c>
      <c r="D1" s="161"/>
      <c r="E1" s="161"/>
      <c r="F1" s="161"/>
      <c r="G1" s="162"/>
      <c r="H1" s="128" t="s">
        <v>1</v>
      </c>
      <c r="I1" s="128"/>
    </row>
    <row r="2" spans="1:9" ht="21.75" customHeight="1">
      <c r="A2" s="226"/>
      <c r="B2" s="227"/>
      <c r="C2" s="221"/>
      <c r="D2" s="164"/>
      <c r="E2" s="164"/>
      <c r="F2" s="164"/>
      <c r="G2" s="165"/>
      <c r="H2" s="129" t="s">
        <v>2</v>
      </c>
      <c r="I2" s="129"/>
    </row>
    <row r="3" spans="1:9" ht="30.75" customHeight="1">
      <c r="A3" s="226"/>
      <c r="B3" s="227"/>
      <c r="C3" s="222" t="s">
        <v>195</v>
      </c>
      <c r="D3" s="228"/>
      <c r="E3" s="228"/>
      <c r="F3" s="228"/>
      <c r="G3" s="229"/>
      <c r="H3" s="129" t="s">
        <v>3</v>
      </c>
      <c r="I3" s="129"/>
    </row>
    <row r="4" spans="1:9" ht="20.25" customHeight="1">
      <c r="A4" s="106" t="s">
        <v>265</v>
      </c>
      <c r="B4" s="107"/>
      <c r="C4" s="107"/>
      <c r="D4" s="107"/>
      <c r="E4" s="107"/>
      <c r="F4" s="107"/>
      <c r="G4" s="107"/>
      <c r="H4" s="107"/>
      <c r="I4" s="107"/>
    </row>
    <row r="5" spans="1:9" ht="20.25" customHeight="1">
      <c r="A5" s="108" t="s">
        <v>266</v>
      </c>
      <c r="B5" s="108" t="s">
        <v>267</v>
      </c>
      <c r="C5" s="215" t="s">
        <v>268</v>
      </c>
      <c r="D5" s="230"/>
      <c r="E5" s="230"/>
      <c r="F5" s="230"/>
      <c r="G5" s="230"/>
      <c r="H5" s="230"/>
      <c r="I5" s="231"/>
    </row>
    <row r="6" spans="1:9" ht="38.25" customHeight="1">
      <c r="A6" s="76">
        <v>1</v>
      </c>
      <c r="B6" s="111">
        <v>45147</v>
      </c>
      <c r="C6" s="134" t="s">
        <v>269</v>
      </c>
      <c r="D6" s="134"/>
      <c r="E6" s="134"/>
      <c r="F6" s="134"/>
      <c r="G6" s="134"/>
      <c r="H6" s="134"/>
      <c r="I6" s="134"/>
    </row>
    <row r="7" spans="1:9" s="110" customFormat="1" ht="44.25" customHeight="1">
      <c r="A7" s="76">
        <v>2</v>
      </c>
      <c r="B7" s="109">
        <v>45492</v>
      </c>
      <c r="C7" s="216" t="s">
        <v>270</v>
      </c>
      <c r="D7" s="217"/>
      <c r="E7" s="217"/>
      <c r="F7" s="217"/>
      <c r="G7" s="217"/>
      <c r="H7" s="217"/>
      <c r="I7" s="218"/>
    </row>
    <row r="8" spans="1:9" ht="48" customHeight="1"/>
    <row r="9" spans="1:9" ht="48" customHeight="1"/>
    <row r="10" spans="1:9" ht="48" customHeight="1"/>
    <row r="11" spans="1:9" ht="48" customHeight="1"/>
    <row r="12" spans="1:9" ht="48" customHeight="1"/>
    <row r="13" spans="1:9" ht="48" customHeight="1"/>
    <row r="14" spans="1:9" ht="48" customHeight="1"/>
    <row r="15" spans="1:9" ht="48" customHeight="1"/>
    <row r="16" spans="1:9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  <row r="32" ht="48" customHeight="1"/>
    <row r="33" ht="48" customHeight="1"/>
    <row r="34" ht="48" customHeight="1"/>
    <row r="35" ht="48" customHeight="1"/>
    <row r="36" ht="48" customHeight="1"/>
    <row r="37" ht="48" customHeight="1"/>
    <row r="38" ht="48" customHeight="1"/>
    <row r="39" ht="48" customHeight="1"/>
    <row r="40" ht="48" customHeight="1"/>
    <row r="41" ht="48" customHeight="1"/>
    <row r="42" ht="48" customHeight="1"/>
    <row r="43" ht="48" customHeight="1"/>
    <row r="44" ht="48" customHeight="1"/>
    <row r="45" ht="48" customHeight="1"/>
    <row r="46" ht="48" customHeight="1"/>
    <row r="47" ht="48" customHeight="1"/>
    <row r="48" ht="48" customHeight="1"/>
    <row r="49" ht="48" customHeight="1"/>
    <row r="50" ht="48" customHeight="1"/>
    <row r="51" ht="48" customHeight="1"/>
    <row r="52" ht="48" customHeight="1"/>
    <row r="53" ht="48" customHeight="1"/>
    <row r="54" ht="48" customHeight="1"/>
    <row r="55" ht="48" customHeight="1"/>
    <row r="56" ht="48" customHeight="1"/>
    <row r="57" ht="48" customHeight="1"/>
    <row r="58" ht="48" customHeight="1"/>
    <row r="59" ht="48" customHeight="1"/>
    <row r="60" ht="48" customHeight="1"/>
    <row r="61" ht="48" customHeight="1"/>
    <row r="62" ht="48" customHeight="1"/>
    <row r="63" ht="48" customHeight="1"/>
    <row r="64" ht="48" customHeight="1"/>
    <row r="65" ht="48" customHeight="1"/>
    <row r="66" ht="48" customHeight="1"/>
    <row r="67" ht="48" customHeight="1"/>
    <row r="68" ht="48" customHeight="1"/>
    <row r="69" ht="48" customHeight="1"/>
    <row r="70" ht="48" customHeight="1"/>
    <row r="71" ht="48" customHeight="1"/>
    <row r="72" ht="48" customHeight="1"/>
    <row r="73" ht="48" customHeight="1"/>
    <row r="74" ht="48" customHeight="1"/>
    <row r="75" ht="48" customHeight="1"/>
    <row r="76" ht="48" customHeight="1"/>
    <row r="77" ht="48" customHeight="1"/>
    <row r="78" ht="48" customHeight="1"/>
    <row r="79" ht="48" customHeight="1"/>
    <row r="80" ht="48" customHeight="1"/>
    <row r="81" ht="48" customHeight="1"/>
    <row r="82" ht="48" customHeight="1"/>
    <row r="83" ht="48" customHeight="1"/>
    <row r="84" ht="48" customHeight="1"/>
    <row r="85" ht="48" customHeight="1"/>
    <row r="86" ht="48" customHeight="1"/>
    <row r="87" ht="48" customHeight="1"/>
    <row r="88" ht="48" customHeight="1"/>
    <row r="89" ht="48" customHeight="1"/>
    <row r="90" ht="48" customHeight="1"/>
    <row r="91" ht="48" customHeight="1"/>
    <row r="92" ht="48" customHeight="1"/>
    <row r="93" ht="48" customHeight="1"/>
    <row r="94" ht="48" customHeight="1"/>
    <row r="95" ht="48" customHeight="1"/>
    <row r="96" ht="48" customHeight="1"/>
    <row r="97" ht="48" customHeight="1"/>
    <row r="98" ht="48" customHeight="1"/>
    <row r="99" ht="48" customHeight="1"/>
    <row r="100" ht="48" customHeight="1"/>
    <row r="101" ht="48" customHeight="1"/>
    <row r="102" ht="48" customHeight="1"/>
    <row r="103" ht="48" customHeight="1"/>
    <row r="104" ht="48" customHeight="1"/>
    <row r="105" ht="48" customHeight="1"/>
    <row r="106" ht="48" customHeight="1"/>
    <row r="107" ht="48" customHeight="1"/>
    <row r="108" ht="48" customHeight="1"/>
    <row r="109" ht="48" customHeight="1"/>
    <row r="110" ht="48" customHeight="1"/>
    <row r="111" ht="48" customHeight="1"/>
    <row r="112" ht="48" customHeight="1"/>
    <row r="113" ht="48" customHeight="1"/>
    <row r="114" ht="48" customHeight="1"/>
    <row r="115" ht="48" customHeight="1"/>
    <row r="116" ht="48" customHeight="1"/>
    <row r="117" ht="48" customHeight="1"/>
    <row r="118" ht="48" customHeight="1"/>
    <row r="119" ht="48" customHeight="1"/>
    <row r="120" ht="48" customHeight="1"/>
    <row r="121" ht="48" customHeight="1"/>
    <row r="122" ht="48" customHeight="1"/>
    <row r="123" ht="48" customHeight="1"/>
    <row r="124" ht="48" customHeight="1"/>
    <row r="125" ht="48" customHeight="1"/>
    <row r="126" ht="48" customHeight="1"/>
    <row r="127" ht="48" customHeight="1"/>
    <row r="128" ht="48" customHeight="1"/>
    <row r="129" ht="48" customHeight="1"/>
    <row r="130" ht="48" customHeight="1"/>
    <row r="131" ht="48" customHeight="1"/>
    <row r="132" ht="48" customHeight="1"/>
    <row r="133" ht="48" customHeight="1"/>
    <row r="134" ht="48" customHeight="1"/>
    <row r="135" ht="48" customHeight="1"/>
    <row r="136" ht="48" customHeight="1"/>
    <row r="137" ht="48" customHeight="1"/>
    <row r="138" ht="48" customHeight="1"/>
    <row r="139" ht="48" customHeight="1"/>
    <row r="140" ht="48" customHeight="1"/>
    <row r="141" ht="48" customHeight="1"/>
    <row r="142" ht="48" customHeight="1"/>
    <row r="143" ht="48" customHeight="1"/>
    <row r="144" ht="48" customHeight="1"/>
    <row r="145" ht="48" customHeight="1"/>
    <row r="146" ht="48" customHeight="1"/>
    <row r="147" ht="48" customHeight="1"/>
    <row r="148" ht="48" customHeight="1"/>
    <row r="149" ht="48" customHeight="1"/>
    <row r="150" ht="48" customHeight="1"/>
    <row r="151" ht="48" customHeight="1"/>
    <row r="152" ht="48" customHeight="1"/>
    <row r="153" ht="48" customHeight="1"/>
    <row r="154" ht="48" customHeight="1"/>
    <row r="155" ht="48" customHeight="1"/>
    <row r="156" ht="48" customHeight="1"/>
    <row r="157" ht="48" customHeight="1"/>
    <row r="158" ht="48" customHeight="1"/>
    <row r="159" ht="48" customHeight="1"/>
    <row r="160" ht="48" customHeight="1"/>
    <row r="161" ht="48" customHeight="1"/>
    <row r="162" ht="48" customHeight="1"/>
    <row r="163" ht="48" customHeight="1"/>
    <row r="164" ht="48" customHeight="1"/>
    <row r="165" ht="48" customHeight="1"/>
    <row r="166" ht="48" customHeight="1"/>
    <row r="167" ht="48" customHeight="1"/>
    <row r="168" ht="48" customHeight="1"/>
    <row r="169" ht="48" customHeight="1"/>
    <row r="170" ht="48" customHeight="1"/>
    <row r="171" ht="48" customHeight="1"/>
    <row r="172" ht="48" customHeight="1"/>
    <row r="173" ht="48" customHeight="1"/>
    <row r="174" ht="48" customHeight="1"/>
    <row r="175" ht="48" customHeight="1"/>
    <row r="176" ht="48" customHeight="1"/>
    <row r="177" ht="48" customHeight="1"/>
    <row r="178" ht="48" customHeight="1"/>
    <row r="179" ht="48" customHeight="1"/>
    <row r="180" ht="48" customHeight="1"/>
    <row r="181" ht="48" customHeight="1"/>
    <row r="182" ht="48" customHeight="1"/>
    <row r="183" ht="48" customHeight="1"/>
    <row r="184" ht="48" customHeight="1"/>
    <row r="185" ht="48" customHeight="1"/>
    <row r="186" ht="48" customHeight="1"/>
    <row r="187" ht="48" customHeight="1"/>
    <row r="188" ht="48" customHeight="1"/>
    <row r="189" ht="48" customHeight="1"/>
    <row r="190" ht="48" customHeight="1"/>
    <row r="191" ht="48" customHeight="1"/>
    <row r="192" ht="48" customHeight="1"/>
    <row r="193" ht="48" customHeight="1"/>
    <row r="194" ht="48" customHeight="1"/>
    <row r="195" ht="48" customHeight="1"/>
    <row r="196" ht="48" customHeight="1"/>
    <row r="197" ht="48" customHeight="1"/>
    <row r="198" ht="48" customHeight="1"/>
    <row r="199" ht="48" customHeight="1"/>
    <row r="200" ht="48" customHeight="1"/>
    <row r="201" ht="48" customHeight="1"/>
    <row r="202" ht="48" customHeight="1"/>
    <row r="203" ht="48" customHeight="1"/>
    <row r="204" ht="48" customHeight="1"/>
    <row r="205" ht="48" customHeight="1"/>
    <row r="206" ht="48" customHeight="1"/>
    <row r="207" ht="48" customHeight="1"/>
    <row r="208" ht="48" customHeight="1"/>
    <row r="209" ht="48" customHeight="1"/>
    <row r="210" ht="48" customHeight="1"/>
    <row r="211" ht="48" customHeight="1"/>
    <row r="212" ht="48" customHeight="1"/>
    <row r="213" ht="48" customHeight="1"/>
    <row r="214" ht="48" customHeight="1"/>
    <row r="215" ht="48" customHeight="1"/>
    <row r="216" ht="48" customHeight="1"/>
    <row r="217" ht="48" customHeight="1"/>
    <row r="218" ht="48" customHeight="1"/>
    <row r="219" ht="48" customHeight="1"/>
    <row r="220" ht="48" customHeight="1"/>
    <row r="221" ht="48" customHeight="1"/>
    <row r="222" ht="48" customHeight="1"/>
    <row r="223" ht="48" customHeight="1"/>
    <row r="224" ht="48" customHeight="1"/>
    <row r="225" ht="48" customHeight="1"/>
    <row r="226" ht="48" customHeight="1"/>
    <row r="227" ht="48" customHeight="1"/>
    <row r="228" ht="48" customHeight="1"/>
    <row r="229" ht="48" customHeight="1"/>
    <row r="230" ht="48" customHeight="1"/>
    <row r="231" ht="48" customHeight="1"/>
    <row r="232" ht="48" customHeight="1"/>
    <row r="233" ht="48" customHeight="1"/>
    <row r="234" ht="48" customHeight="1"/>
    <row r="235" ht="48" customHeight="1"/>
    <row r="236" ht="48" customHeight="1"/>
    <row r="237" ht="48" customHeight="1"/>
    <row r="238" ht="48" customHeight="1"/>
    <row r="239" ht="48" customHeight="1"/>
    <row r="240" ht="48" customHeight="1"/>
    <row r="241" ht="48" customHeight="1"/>
    <row r="242" ht="48" customHeight="1"/>
    <row r="243" ht="48" customHeight="1"/>
    <row r="244" ht="48" customHeight="1"/>
    <row r="245" ht="48" customHeight="1"/>
    <row r="246" ht="48" customHeight="1"/>
    <row r="247" ht="48" customHeight="1"/>
    <row r="248" ht="48" customHeight="1"/>
    <row r="249" ht="48" customHeight="1"/>
    <row r="250" ht="48" customHeight="1"/>
    <row r="251" ht="48" customHeight="1"/>
    <row r="252" ht="48" customHeight="1"/>
    <row r="253" ht="48" customHeight="1"/>
    <row r="254" ht="48" customHeight="1"/>
    <row r="255" ht="48" customHeight="1"/>
    <row r="256" ht="48" customHeight="1"/>
    <row r="257" ht="48" customHeight="1"/>
    <row r="258" ht="48" customHeight="1"/>
    <row r="259" ht="48" customHeight="1"/>
    <row r="260" ht="48" customHeight="1"/>
    <row r="261" ht="48" customHeight="1"/>
    <row r="262" ht="48" customHeight="1"/>
    <row r="263" ht="48" customHeight="1"/>
    <row r="264" ht="48" customHeight="1"/>
    <row r="265" ht="48" customHeight="1"/>
    <row r="266" ht="48" customHeight="1"/>
    <row r="267" ht="48" customHeight="1"/>
    <row r="268" ht="48" customHeight="1"/>
    <row r="269" ht="48" customHeight="1"/>
    <row r="270" ht="48" customHeight="1"/>
    <row r="271" ht="48" customHeight="1"/>
    <row r="272" ht="48" customHeight="1"/>
    <row r="273" ht="48" customHeight="1"/>
    <row r="274" ht="48" customHeight="1"/>
    <row r="275" ht="48" customHeight="1"/>
    <row r="276" ht="48" customHeight="1"/>
    <row r="277" ht="48" customHeight="1"/>
    <row r="278" ht="48" customHeight="1"/>
    <row r="279" ht="48" customHeight="1"/>
    <row r="280" ht="48" customHeight="1"/>
    <row r="281" ht="48" customHeight="1"/>
    <row r="282" ht="48" customHeight="1"/>
    <row r="283" ht="48" customHeight="1"/>
    <row r="284" ht="48" customHeight="1"/>
    <row r="285" ht="48" customHeight="1"/>
    <row r="286" ht="48" customHeight="1"/>
    <row r="287" ht="48" customHeight="1"/>
    <row r="288" ht="48" customHeight="1"/>
    <row r="289" ht="48" customHeight="1"/>
    <row r="290" ht="48" customHeight="1"/>
    <row r="291" ht="48" customHeight="1"/>
    <row r="292" ht="48" customHeight="1"/>
    <row r="293" ht="48" customHeight="1"/>
    <row r="294" ht="48" customHeight="1"/>
    <row r="295" ht="48" customHeight="1"/>
    <row r="296" ht="48" customHeight="1"/>
    <row r="297" ht="48" customHeight="1"/>
    <row r="298" ht="48" customHeight="1"/>
    <row r="299" ht="48" customHeight="1"/>
    <row r="300" ht="48" customHeight="1"/>
    <row r="301" ht="48" customHeight="1"/>
    <row r="302" ht="48" customHeight="1"/>
    <row r="303" ht="48" customHeight="1"/>
    <row r="304" ht="48" customHeight="1"/>
    <row r="305" ht="48" customHeight="1"/>
    <row r="306" ht="48" customHeight="1"/>
    <row r="307" ht="48" customHeight="1"/>
    <row r="308" ht="48" customHeight="1"/>
    <row r="309" ht="48" customHeight="1"/>
    <row r="310" ht="48" customHeight="1"/>
    <row r="311" ht="48" customHeight="1"/>
    <row r="312" ht="48" customHeight="1"/>
    <row r="313" ht="48" customHeight="1"/>
    <row r="314" ht="48" customHeight="1"/>
    <row r="315" ht="48" customHeight="1"/>
    <row r="316" ht="48" customHeight="1"/>
    <row r="317" ht="48" customHeight="1"/>
    <row r="318" ht="48" customHeight="1"/>
    <row r="319" ht="48" customHeight="1"/>
    <row r="320" ht="48" customHeight="1"/>
    <row r="321" ht="48" customHeight="1"/>
    <row r="322" ht="48" customHeight="1"/>
    <row r="323" ht="48" customHeight="1"/>
    <row r="324" ht="48" customHeight="1"/>
    <row r="325" ht="48" customHeight="1"/>
    <row r="326" ht="48" customHeight="1"/>
    <row r="327" ht="48" customHeight="1"/>
    <row r="328" ht="48" customHeight="1"/>
    <row r="329" ht="48" customHeight="1"/>
    <row r="330" ht="48" customHeight="1"/>
    <row r="331" ht="48" customHeight="1"/>
    <row r="332" ht="48" customHeight="1"/>
    <row r="333" ht="48" customHeight="1"/>
    <row r="334" ht="48" customHeight="1"/>
    <row r="335" ht="48" customHeight="1"/>
    <row r="336" ht="48" customHeight="1"/>
    <row r="337" ht="48" customHeight="1"/>
    <row r="338" ht="48" customHeight="1"/>
    <row r="339" ht="48" customHeight="1"/>
    <row r="340" ht="48" customHeight="1"/>
    <row r="341" ht="48" customHeight="1"/>
    <row r="342" ht="48" customHeight="1"/>
    <row r="343" ht="48" customHeight="1"/>
    <row r="344" ht="48" customHeight="1"/>
    <row r="345" ht="48" customHeight="1"/>
    <row r="346" ht="48" customHeight="1"/>
    <row r="347" ht="48" customHeight="1"/>
    <row r="348" ht="48" customHeight="1"/>
    <row r="349" ht="48" customHeight="1"/>
    <row r="350" ht="48" customHeight="1"/>
    <row r="351" ht="48" customHeight="1"/>
    <row r="352" ht="48" customHeight="1"/>
    <row r="353" ht="48" customHeight="1"/>
    <row r="354" ht="48" customHeight="1"/>
    <row r="355" ht="48" customHeight="1"/>
    <row r="356" ht="48" customHeight="1"/>
    <row r="357" ht="48" customHeight="1"/>
    <row r="358" ht="48" customHeight="1"/>
    <row r="359" ht="48" customHeight="1"/>
    <row r="360" ht="48" customHeight="1"/>
    <row r="361" ht="48" customHeight="1"/>
    <row r="362" ht="48" customHeight="1"/>
    <row r="363" ht="48" customHeight="1"/>
    <row r="364" ht="48" customHeight="1"/>
    <row r="365" ht="48" customHeight="1"/>
    <row r="366" ht="48" customHeight="1"/>
    <row r="367" ht="48" customHeight="1"/>
    <row r="368" ht="48" customHeight="1"/>
    <row r="369" ht="48" customHeight="1"/>
    <row r="370" ht="48" customHeight="1"/>
    <row r="371" ht="48" customHeight="1"/>
    <row r="372" ht="48" customHeight="1"/>
    <row r="373" ht="48" customHeight="1"/>
    <row r="374" ht="48" customHeight="1"/>
    <row r="375" ht="48" customHeight="1"/>
    <row r="376" ht="48" customHeight="1"/>
    <row r="377" ht="48" customHeight="1"/>
    <row r="378" ht="48" customHeight="1"/>
    <row r="379" ht="48" customHeight="1"/>
    <row r="380" ht="48" customHeight="1"/>
    <row r="381" ht="48" customHeight="1"/>
    <row r="382" ht="48" customHeight="1"/>
    <row r="383" ht="48" customHeight="1"/>
    <row r="384" ht="48" customHeight="1"/>
    <row r="385" ht="48" customHeight="1"/>
    <row r="386" ht="48" customHeight="1"/>
    <row r="387" ht="48" customHeight="1"/>
    <row r="388" ht="48" customHeight="1"/>
    <row r="389" ht="48" customHeight="1"/>
    <row r="390" ht="48" customHeight="1"/>
    <row r="391" ht="48" customHeight="1"/>
    <row r="392" ht="48" customHeight="1"/>
    <row r="393" ht="48" customHeight="1"/>
    <row r="394" ht="48" customHeight="1"/>
    <row r="395" ht="48" customHeight="1"/>
    <row r="396" ht="48" customHeight="1"/>
    <row r="397" ht="48" customHeight="1"/>
    <row r="398" ht="48" customHeight="1"/>
    <row r="399" ht="48" customHeight="1"/>
    <row r="400" ht="48" customHeight="1"/>
    <row r="401" ht="48" customHeight="1"/>
    <row r="402" ht="48" customHeight="1"/>
    <row r="403" ht="48" customHeight="1"/>
    <row r="404" ht="48" customHeight="1"/>
    <row r="405" ht="48" customHeight="1"/>
    <row r="406" ht="48" customHeight="1"/>
    <row r="407" ht="48" customHeight="1"/>
    <row r="408" ht="48" customHeight="1"/>
    <row r="409" ht="48" customHeight="1"/>
    <row r="410" ht="48" customHeight="1"/>
    <row r="411" ht="48" customHeight="1"/>
    <row r="412" ht="48" customHeight="1"/>
    <row r="413" ht="48" customHeight="1"/>
    <row r="414" ht="48" customHeight="1"/>
    <row r="415" ht="48" customHeight="1"/>
    <row r="416" ht="48" customHeight="1"/>
    <row r="417" ht="48" customHeight="1"/>
    <row r="418" ht="48" customHeight="1"/>
    <row r="419" ht="48" customHeight="1"/>
    <row r="420" ht="48" customHeight="1"/>
    <row r="421" ht="48" customHeight="1"/>
    <row r="422" ht="48" customHeight="1"/>
    <row r="423" ht="48" customHeight="1"/>
    <row r="424" ht="48" customHeight="1"/>
    <row r="425" ht="48" customHeight="1"/>
    <row r="426" ht="48" customHeight="1"/>
    <row r="427" ht="48" customHeight="1"/>
    <row r="428" ht="48" customHeight="1"/>
    <row r="429" ht="48" customHeight="1"/>
    <row r="430" ht="48" customHeight="1"/>
    <row r="431" ht="48" customHeight="1"/>
    <row r="432" ht="48" customHeight="1"/>
    <row r="433" ht="48" customHeight="1"/>
    <row r="434" ht="48" customHeight="1"/>
    <row r="435" ht="48" customHeight="1"/>
    <row r="436" ht="48" customHeight="1"/>
    <row r="437" ht="48" customHeight="1"/>
    <row r="438" ht="48" customHeight="1"/>
    <row r="439" ht="48" customHeight="1"/>
    <row r="440" ht="48" customHeight="1"/>
    <row r="441" ht="48" customHeight="1"/>
    <row r="442" ht="48" customHeight="1"/>
    <row r="443" ht="48" customHeight="1"/>
    <row r="444" ht="48" customHeight="1"/>
    <row r="445" ht="48" customHeight="1"/>
    <row r="446" ht="48" customHeight="1"/>
    <row r="447" ht="48" customHeight="1"/>
    <row r="448" ht="48" customHeight="1"/>
    <row r="449" ht="48" customHeight="1"/>
    <row r="450" ht="48" customHeight="1"/>
    <row r="451" ht="48" customHeight="1"/>
    <row r="452" ht="48" customHeight="1"/>
    <row r="453" ht="48" customHeight="1"/>
    <row r="454" ht="48" customHeight="1"/>
    <row r="455" ht="48" customHeight="1"/>
    <row r="456" ht="48" customHeight="1"/>
    <row r="457" ht="48" customHeight="1"/>
    <row r="458" ht="48" customHeight="1"/>
    <row r="459" ht="48" customHeight="1"/>
    <row r="460" ht="48" customHeight="1"/>
    <row r="461" ht="48" customHeight="1"/>
    <row r="462" ht="48" customHeight="1"/>
    <row r="463" ht="48" customHeight="1"/>
    <row r="464" ht="48" customHeight="1"/>
    <row r="465" ht="48" customHeight="1"/>
    <row r="466" ht="48" customHeight="1"/>
    <row r="467" ht="48" customHeight="1"/>
    <row r="468" ht="48" customHeight="1"/>
    <row r="469" ht="48" customHeight="1"/>
    <row r="470" ht="48" customHeight="1"/>
    <row r="471" ht="48" customHeight="1"/>
    <row r="472" ht="48" customHeight="1"/>
    <row r="473" ht="48" customHeight="1"/>
    <row r="474" ht="48" customHeight="1"/>
    <row r="475" ht="48" customHeight="1"/>
    <row r="476" ht="48" customHeight="1"/>
    <row r="477" ht="48" customHeight="1"/>
    <row r="478" ht="48" customHeight="1"/>
    <row r="479" ht="48" customHeight="1"/>
    <row r="480" ht="48" customHeight="1"/>
    <row r="481" ht="48" customHeight="1"/>
    <row r="482" ht="48" customHeight="1"/>
    <row r="483" ht="48" customHeight="1"/>
    <row r="484" ht="48" customHeight="1"/>
    <row r="485" ht="48" customHeight="1"/>
    <row r="486" ht="48" customHeight="1"/>
    <row r="487" ht="48" customHeight="1"/>
    <row r="488" ht="48" customHeight="1"/>
    <row r="489" ht="48" customHeight="1"/>
    <row r="490" ht="48" customHeight="1"/>
    <row r="491" ht="48" customHeight="1"/>
    <row r="492" ht="48" customHeight="1"/>
    <row r="493" ht="48" customHeight="1"/>
    <row r="494" ht="48" customHeight="1"/>
    <row r="495" ht="48" customHeight="1"/>
    <row r="496" ht="48" customHeight="1"/>
    <row r="497" ht="48" customHeight="1"/>
    <row r="498" ht="48" customHeight="1"/>
    <row r="499" ht="48" customHeight="1"/>
    <row r="500" ht="48" customHeight="1"/>
    <row r="501" ht="48" customHeight="1"/>
    <row r="502" ht="48" customHeight="1"/>
    <row r="503" ht="48" customHeight="1"/>
    <row r="504" ht="48" customHeight="1"/>
    <row r="505" ht="48" customHeight="1"/>
    <row r="506" ht="48" customHeight="1"/>
    <row r="507" ht="48" customHeight="1"/>
    <row r="508" ht="48" customHeight="1"/>
    <row r="509" ht="48" customHeight="1"/>
    <row r="510" ht="48" customHeight="1"/>
    <row r="511" ht="48" customHeight="1"/>
    <row r="512" ht="48" customHeight="1"/>
    <row r="513" ht="48" customHeight="1"/>
    <row r="514" ht="48" customHeight="1"/>
    <row r="515" ht="48" customHeight="1"/>
    <row r="516" ht="48" customHeight="1"/>
    <row r="517" ht="48" customHeight="1"/>
    <row r="518" ht="48" customHeight="1"/>
    <row r="519" ht="48" customHeight="1"/>
    <row r="520" ht="48" customHeight="1"/>
    <row r="521" ht="48" customHeight="1"/>
    <row r="522" ht="48" customHeight="1"/>
    <row r="523" ht="48" customHeight="1"/>
    <row r="524" ht="48" customHeight="1"/>
    <row r="525" ht="48" customHeight="1"/>
    <row r="526" ht="48" customHeight="1"/>
    <row r="527" ht="48" customHeight="1"/>
    <row r="528" ht="48" customHeight="1"/>
    <row r="529" ht="48" customHeight="1"/>
    <row r="530" ht="48" customHeight="1"/>
    <row r="531" ht="48" customHeight="1"/>
    <row r="532" ht="48" customHeight="1"/>
    <row r="533" ht="48" customHeight="1"/>
    <row r="534" ht="48" customHeight="1"/>
    <row r="535" ht="48" customHeight="1"/>
    <row r="536" ht="48" customHeight="1"/>
    <row r="537" ht="48" customHeight="1"/>
    <row r="538" ht="48" customHeight="1"/>
    <row r="539" ht="48" customHeight="1"/>
    <row r="540" ht="48" customHeight="1"/>
    <row r="541" ht="48" customHeight="1"/>
    <row r="542" ht="48" customHeight="1"/>
    <row r="543" ht="48" customHeight="1"/>
    <row r="544" ht="48" customHeight="1"/>
    <row r="545" ht="48" customHeight="1"/>
    <row r="546" ht="48" customHeight="1"/>
    <row r="547" ht="48" customHeight="1"/>
    <row r="548" ht="48" customHeight="1"/>
    <row r="549" ht="48" customHeight="1"/>
    <row r="550" ht="48" customHeight="1"/>
    <row r="551" ht="48" customHeight="1"/>
    <row r="552" ht="48" customHeight="1"/>
    <row r="553" ht="48" customHeight="1"/>
    <row r="554" ht="48" customHeight="1"/>
    <row r="555" ht="48" customHeight="1"/>
    <row r="556" ht="48" customHeight="1"/>
    <row r="557" ht="48" customHeight="1"/>
    <row r="558" ht="48" customHeight="1"/>
    <row r="559" ht="48" customHeight="1"/>
    <row r="560" ht="48" customHeight="1"/>
    <row r="561" ht="48" customHeight="1"/>
    <row r="562" ht="48" customHeight="1"/>
    <row r="563" ht="48" customHeight="1"/>
    <row r="564" ht="48" customHeight="1"/>
    <row r="565" ht="48" customHeight="1"/>
    <row r="566" ht="48" customHeight="1"/>
    <row r="567" ht="48" customHeight="1"/>
    <row r="568" ht="48" customHeight="1"/>
    <row r="569" ht="48" customHeight="1"/>
    <row r="570" ht="48" customHeight="1"/>
    <row r="571" ht="48" customHeight="1"/>
    <row r="572" ht="48" customHeight="1"/>
    <row r="573" ht="48" customHeight="1"/>
    <row r="574" ht="48" customHeight="1"/>
    <row r="575" ht="48" customHeight="1"/>
    <row r="576" ht="48" customHeight="1"/>
    <row r="577" ht="48" customHeight="1"/>
    <row r="578" ht="48" customHeight="1"/>
    <row r="579" ht="48" customHeight="1"/>
    <row r="580" ht="48" customHeight="1"/>
    <row r="581" ht="48" customHeight="1"/>
    <row r="582" ht="48" customHeight="1"/>
    <row r="583" ht="48" customHeight="1"/>
    <row r="584" ht="48" customHeight="1"/>
    <row r="585" ht="48" customHeight="1"/>
    <row r="586" ht="48" customHeight="1"/>
    <row r="587" ht="48" customHeight="1"/>
    <row r="588" ht="48" customHeight="1"/>
    <row r="589" ht="48" customHeight="1"/>
    <row r="590" ht="48" customHeight="1"/>
    <row r="591" ht="48" customHeight="1"/>
    <row r="592" ht="48" customHeight="1"/>
    <row r="593" ht="48" customHeight="1"/>
    <row r="594" ht="48" customHeight="1"/>
    <row r="595" ht="48" customHeight="1"/>
    <row r="596" ht="48" customHeight="1"/>
    <row r="597" ht="48" customHeight="1"/>
    <row r="598" ht="48" customHeight="1"/>
    <row r="599" ht="48" customHeight="1"/>
    <row r="600" ht="48" customHeight="1"/>
    <row r="601" ht="48" customHeight="1"/>
    <row r="602" ht="48" customHeight="1"/>
    <row r="603" ht="48" customHeight="1"/>
    <row r="604" ht="48" customHeight="1"/>
    <row r="605" ht="48" customHeight="1"/>
    <row r="606" ht="48" customHeight="1"/>
    <row r="607" ht="48" customHeight="1"/>
    <row r="608" ht="48" customHeight="1"/>
    <row r="609" ht="48" customHeight="1"/>
    <row r="610" ht="48" customHeight="1"/>
    <row r="611" ht="48" customHeight="1"/>
    <row r="612" ht="48" customHeight="1"/>
    <row r="613" ht="48" customHeight="1"/>
    <row r="614" ht="48" customHeight="1"/>
    <row r="615" ht="48" customHeight="1"/>
    <row r="616" ht="48" customHeight="1"/>
    <row r="617" ht="48" customHeight="1"/>
    <row r="618" ht="48" customHeight="1"/>
    <row r="619" ht="48" customHeight="1"/>
    <row r="620" ht="48" customHeight="1"/>
    <row r="621" ht="48" customHeight="1"/>
    <row r="622" ht="48" customHeight="1"/>
    <row r="623" ht="48" customHeight="1"/>
    <row r="624" ht="48" customHeight="1"/>
    <row r="625" ht="48" customHeight="1"/>
    <row r="626" ht="48" customHeight="1"/>
    <row r="627" ht="48" customHeight="1"/>
    <row r="628" ht="48" customHeight="1"/>
    <row r="629" ht="48" customHeight="1"/>
    <row r="630" ht="48" customHeight="1"/>
    <row r="631" ht="48" customHeight="1"/>
    <row r="632" ht="48" customHeight="1"/>
    <row r="633" ht="48" customHeight="1"/>
    <row r="634" ht="48" customHeight="1"/>
    <row r="635" ht="48" customHeight="1"/>
    <row r="636" ht="48" customHeight="1"/>
    <row r="637" ht="48" customHeight="1"/>
    <row r="638" ht="48" customHeight="1"/>
    <row r="639" ht="48" customHeight="1"/>
    <row r="640" ht="48" customHeight="1"/>
    <row r="641" ht="48" customHeight="1"/>
    <row r="642" ht="48" customHeight="1"/>
    <row r="643" ht="48" customHeight="1"/>
    <row r="644" ht="48" customHeight="1"/>
    <row r="645" ht="48" customHeight="1"/>
    <row r="646" ht="48" customHeight="1"/>
    <row r="647" ht="48" customHeight="1"/>
    <row r="648" ht="48" customHeight="1"/>
    <row r="649" ht="48" customHeight="1"/>
    <row r="650" ht="48" customHeight="1"/>
    <row r="651" ht="48" customHeight="1"/>
    <row r="652" ht="48" customHeight="1"/>
    <row r="653" ht="48" customHeight="1"/>
    <row r="654" ht="48" customHeight="1"/>
    <row r="655" ht="48" customHeight="1"/>
    <row r="656" ht="48" customHeight="1"/>
    <row r="657" ht="48" customHeight="1"/>
    <row r="658" ht="48" customHeight="1"/>
    <row r="659" ht="48" customHeight="1"/>
    <row r="660" ht="48" customHeight="1"/>
    <row r="661" ht="48" customHeight="1"/>
    <row r="662" ht="48" customHeight="1"/>
    <row r="663" ht="48" customHeight="1"/>
    <row r="664" ht="48" customHeight="1"/>
    <row r="665" ht="48" customHeight="1"/>
    <row r="666" ht="48" customHeight="1"/>
    <row r="667" ht="48" customHeight="1"/>
    <row r="668" ht="48" customHeight="1"/>
    <row r="669" ht="48" customHeight="1"/>
    <row r="670" ht="48" customHeight="1"/>
    <row r="671" ht="48" customHeight="1"/>
    <row r="672" ht="48" customHeight="1"/>
    <row r="673" ht="48" customHeight="1"/>
    <row r="674" ht="48" customHeight="1"/>
    <row r="675" ht="48" customHeight="1"/>
    <row r="676" ht="48" customHeight="1"/>
    <row r="677" ht="48" customHeight="1"/>
    <row r="678" ht="48" customHeight="1"/>
    <row r="679" ht="48" customHeight="1"/>
    <row r="680" ht="48" customHeight="1"/>
    <row r="681" ht="48" customHeight="1"/>
    <row r="682" ht="48" customHeight="1"/>
    <row r="683" ht="48" customHeight="1"/>
    <row r="684" ht="48" customHeight="1"/>
    <row r="685" ht="48" customHeight="1"/>
    <row r="686" ht="48" customHeight="1"/>
    <row r="687" ht="48" customHeight="1"/>
    <row r="688" ht="48" customHeight="1"/>
    <row r="689" ht="48" customHeight="1"/>
    <row r="690" ht="48" customHeight="1"/>
    <row r="691" ht="48" customHeight="1"/>
    <row r="692" ht="48" customHeight="1"/>
    <row r="693" ht="48" customHeight="1"/>
    <row r="694" ht="48" customHeight="1"/>
    <row r="695" ht="48" customHeight="1"/>
    <row r="696" ht="48" customHeight="1"/>
    <row r="697" ht="48" customHeight="1"/>
    <row r="698" ht="48" customHeight="1"/>
    <row r="699" ht="48" customHeight="1"/>
    <row r="700" ht="48" customHeight="1"/>
    <row r="701" ht="48" customHeight="1"/>
    <row r="702" ht="48" customHeight="1"/>
    <row r="703" ht="48" customHeight="1"/>
    <row r="704" ht="48" customHeight="1"/>
    <row r="705" ht="48" customHeight="1"/>
    <row r="706" ht="48" customHeight="1"/>
    <row r="707" ht="48" customHeight="1"/>
    <row r="708" ht="48" customHeight="1"/>
    <row r="709" ht="48" customHeight="1"/>
    <row r="710" ht="48" customHeight="1"/>
    <row r="711" ht="48" customHeight="1"/>
    <row r="712" ht="48" customHeight="1"/>
    <row r="713" ht="48" customHeight="1"/>
    <row r="714" ht="48" customHeight="1"/>
    <row r="715" ht="48" customHeight="1"/>
    <row r="716" ht="48" customHeight="1"/>
    <row r="717" ht="48" customHeight="1"/>
    <row r="718" ht="48" customHeight="1"/>
    <row r="719" ht="48" customHeight="1"/>
    <row r="720" ht="48" customHeight="1"/>
    <row r="721" ht="48" customHeight="1"/>
    <row r="722" ht="48" customHeight="1"/>
    <row r="723" ht="48" customHeight="1"/>
    <row r="724" ht="48" customHeight="1"/>
    <row r="725" ht="48" customHeight="1"/>
    <row r="726" ht="48" customHeight="1"/>
    <row r="727" ht="48" customHeight="1"/>
    <row r="728" ht="48" customHeight="1"/>
    <row r="729" ht="48" customHeight="1"/>
    <row r="730" ht="48" customHeight="1"/>
    <row r="731" ht="48" customHeight="1"/>
    <row r="732" ht="48" customHeight="1"/>
    <row r="733" ht="48" customHeight="1"/>
    <row r="734" ht="48" customHeight="1"/>
    <row r="735" ht="48" customHeight="1"/>
    <row r="736" ht="48" customHeight="1"/>
    <row r="737" ht="48" customHeight="1"/>
    <row r="738" ht="48" customHeight="1"/>
    <row r="739" ht="48" customHeight="1"/>
    <row r="740" ht="48" customHeight="1"/>
    <row r="741" ht="48" customHeight="1"/>
    <row r="742" ht="48" customHeight="1"/>
    <row r="743" ht="48" customHeight="1"/>
    <row r="744" ht="48" customHeight="1"/>
    <row r="745" ht="48" customHeight="1"/>
    <row r="746" ht="48" customHeight="1"/>
    <row r="747" ht="48" customHeight="1"/>
    <row r="748" ht="48" customHeight="1"/>
    <row r="749" ht="48" customHeight="1"/>
    <row r="750" ht="48" customHeight="1"/>
    <row r="751" ht="48" customHeight="1"/>
    <row r="752" ht="48" customHeight="1"/>
    <row r="753" ht="48" customHeight="1"/>
    <row r="754" ht="48" customHeight="1"/>
    <row r="755" ht="48" customHeight="1"/>
    <row r="756" ht="48" customHeight="1"/>
    <row r="757" ht="48" customHeight="1"/>
    <row r="758" ht="48" customHeight="1"/>
    <row r="759" ht="48" customHeight="1"/>
    <row r="760" ht="48" customHeight="1"/>
    <row r="761" ht="48" customHeight="1"/>
    <row r="762" ht="48" customHeight="1"/>
    <row r="763" ht="48" customHeight="1"/>
    <row r="764" ht="48" customHeight="1"/>
    <row r="765" ht="48" customHeight="1"/>
    <row r="766" ht="48" customHeight="1"/>
    <row r="767" ht="48" customHeight="1"/>
    <row r="768" ht="48" customHeight="1"/>
    <row r="769" ht="48" customHeight="1"/>
    <row r="770" ht="48" customHeight="1"/>
    <row r="771" ht="48" customHeight="1"/>
    <row r="772" ht="48" customHeight="1"/>
    <row r="773" ht="48" customHeight="1"/>
    <row r="774" ht="48" customHeight="1"/>
    <row r="775" ht="48" customHeight="1"/>
    <row r="776" ht="48" customHeight="1"/>
    <row r="777" ht="48" customHeight="1"/>
    <row r="778" ht="48" customHeight="1"/>
    <row r="779" ht="48" customHeight="1"/>
    <row r="780" ht="48" customHeight="1"/>
    <row r="781" ht="48" customHeight="1"/>
    <row r="782" ht="48" customHeight="1"/>
    <row r="783" ht="48" customHeight="1"/>
    <row r="784" ht="48" customHeight="1"/>
    <row r="785" ht="48" customHeight="1"/>
    <row r="786" ht="48" customHeight="1"/>
    <row r="787" ht="48" customHeight="1"/>
    <row r="788" ht="48" customHeight="1"/>
    <row r="789" ht="48" customHeight="1"/>
    <row r="790" ht="48" customHeight="1"/>
    <row r="791" ht="48" customHeight="1"/>
    <row r="792" ht="48" customHeight="1"/>
    <row r="793" ht="48" customHeight="1"/>
    <row r="794" ht="48" customHeight="1"/>
    <row r="795" ht="48" customHeight="1"/>
    <row r="796" ht="48" customHeight="1"/>
    <row r="797" ht="48" customHeight="1"/>
    <row r="798" ht="48" customHeight="1"/>
    <row r="799" ht="48" customHeight="1"/>
    <row r="800" ht="48" customHeight="1"/>
    <row r="801" ht="48" customHeight="1"/>
    <row r="802" ht="48" customHeight="1"/>
    <row r="803" ht="48" customHeight="1"/>
    <row r="804" ht="48" customHeight="1"/>
    <row r="805" ht="48" customHeight="1"/>
    <row r="806" ht="48" customHeight="1"/>
    <row r="807" ht="48" customHeight="1"/>
    <row r="808" ht="48" customHeight="1"/>
    <row r="809" ht="48" customHeight="1"/>
    <row r="810" ht="48" customHeight="1"/>
    <row r="811" ht="48" customHeight="1"/>
    <row r="812" ht="48" customHeight="1"/>
    <row r="813" ht="48" customHeight="1"/>
    <row r="814" ht="48" customHeight="1"/>
    <row r="815" ht="48" customHeight="1"/>
    <row r="816" ht="48" customHeight="1"/>
    <row r="817" ht="48" customHeight="1"/>
    <row r="818" ht="48" customHeight="1"/>
    <row r="819" ht="48" customHeight="1"/>
    <row r="820" ht="48" customHeight="1"/>
    <row r="821" ht="48" customHeight="1"/>
    <row r="822" ht="48" customHeight="1"/>
    <row r="823" ht="48" customHeight="1"/>
    <row r="824" ht="48" customHeight="1"/>
    <row r="825" ht="48" customHeight="1"/>
    <row r="826" ht="48" customHeight="1"/>
    <row r="827" ht="48" customHeight="1"/>
    <row r="828" ht="48" customHeight="1"/>
    <row r="829" ht="48" customHeight="1"/>
    <row r="830" ht="48" customHeight="1"/>
    <row r="831" ht="48" customHeight="1"/>
    <row r="832" ht="48" customHeight="1"/>
    <row r="833" ht="48" customHeight="1"/>
    <row r="834" ht="48" customHeight="1"/>
    <row r="835" ht="48" customHeight="1"/>
    <row r="836" ht="48" customHeight="1"/>
    <row r="837" ht="48" customHeight="1"/>
    <row r="838" ht="48" customHeight="1"/>
    <row r="839" ht="48" customHeight="1"/>
    <row r="840" ht="48" customHeight="1"/>
    <row r="841" ht="48" customHeight="1"/>
    <row r="842" ht="48" customHeight="1"/>
    <row r="843" ht="48" customHeight="1"/>
    <row r="844" ht="48" customHeight="1"/>
    <row r="845" ht="48" customHeight="1"/>
    <row r="846" ht="48" customHeight="1"/>
    <row r="847" ht="48" customHeight="1"/>
    <row r="848" ht="48" customHeight="1"/>
    <row r="849" ht="48" customHeight="1"/>
    <row r="850" ht="48" customHeight="1"/>
    <row r="851" ht="48" customHeight="1"/>
    <row r="852" ht="48" customHeight="1"/>
    <row r="853" ht="48" customHeight="1"/>
    <row r="854" ht="48" customHeight="1"/>
    <row r="855" ht="48" customHeight="1"/>
    <row r="856" ht="48" customHeight="1"/>
    <row r="857" ht="48" customHeight="1"/>
    <row r="858" ht="48" customHeight="1"/>
    <row r="859" ht="48" customHeight="1"/>
    <row r="860" ht="48" customHeight="1"/>
    <row r="861" ht="48" customHeight="1"/>
    <row r="862" ht="48" customHeight="1"/>
    <row r="863" ht="48" customHeight="1"/>
    <row r="864" ht="48" customHeight="1"/>
    <row r="865" ht="48" customHeight="1"/>
    <row r="866" ht="48" customHeight="1"/>
    <row r="867" ht="48" customHeight="1"/>
    <row r="868" ht="48" customHeight="1"/>
    <row r="869" ht="48" customHeight="1"/>
    <row r="870" ht="48" customHeight="1"/>
    <row r="871" ht="48" customHeight="1"/>
    <row r="872" ht="48" customHeight="1"/>
    <row r="873" ht="48" customHeight="1"/>
    <row r="874" ht="48" customHeight="1"/>
    <row r="875" ht="48" customHeight="1"/>
    <row r="876" ht="48" customHeight="1"/>
    <row r="877" ht="48" customHeight="1"/>
    <row r="878" ht="48" customHeight="1"/>
    <row r="879" ht="48" customHeight="1"/>
    <row r="880" ht="48" customHeight="1"/>
    <row r="881" ht="48" customHeight="1"/>
    <row r="882" ht="48" customHeight="1"/>
    <row r="883" ht="48" customHeight="1"/>
    <row r="884" ht="48" customHeight="1"/>
    <row r="885" ht="48" customHeight="1"/>
    <row r="886" ht="48" customHeight="1"/>
    <row r="887" ht="48" customHeight="1"/>
    <row r="888" ht="48" customHeight="1"/>
    <row r="889" ht="48" customHeight="1"/>
    <row r="890" ht="48" customHeight="1"/>
    <row r="891" ht="48" customHeight="1"/>
    <row r="892" ht="48" customHeight="1"/>
    <row r="893" ht="48" customHeight="1"/>
    <row r="894" ht="48" customHeight="1"/>
    <row r="895" ht="48" customHeight="1"/>
    <row r="896" ht="48" customHeight="1"/>
    <row r="897" ht="48" customHeight="1"/>
    <row r="898" ht="48" customHeight="1"/>
    <row r="899" ht="48" customHeight="1"/>
    <row r="900" ht="48" customHeight="1"/>
    <row r="901" ht="48" customHeight="1"/>
    <row r="902" ht="48" customHeight="1"/>
    <row r="903" ht="48" customHeight="1"/>
    <row r="904" ht="48" customHeight="1"/>
    <row r="905" ht="48" customHeight="1"/>
    <row r="906" ht="48" customHeight="1"/>
    <row r="907" ht="48" customHeight="1"/>
    <row r="908" ht="48" customHeight="1"/>
    <row r="909" ht="48" customHeight="1"/>
    <row r="910" ht="48" customHeight="1"/>
    <row r="911" ht="48" customHeight="1"/>
    <row r="912" ht="48" customHeight="1"/>
    <row r="913" ht="48" customHeight="1"/>
    <row r="914" ht="48" customHeight="1"/>
    <row r="915" ht="48" customHeight="1"/>
    <row r="916" ht="48" customHeight="1"/>
    <row r="917" ht="48" customHeight="1"/>
    <row r="918" ht="48" customHeight="1"/>
    <row r="919" ht="48" customHeight="1"/>
    <row r="920" ht="48" customHeight="1"/>
    <row r="921" ht="48" customHeight="1"/>
    <row r="922" ht="48" customHeight="1"/>
    <row r="923" ht="48" customHeight="1"/>
    <row r="924" ht="48" customHeight="1"/>
    <row r="925" ht="48" customHeight="1"/>
    <row r="926" ht="48" customHeight="1"/>
    <row r="927" ht="48" customHeight="1"/>
    <row r="928" ht="48" customHeight="1"/>
    <row r="929" ht="48" customHeight="1"/>
    <row r="930" ht="48" customHeight="1"/>
    <row r="931" ht="48" customHeight="1"/>
    <row r="932" ht="48" customHeight="1"/>
    <row r="933" ht="48" customHeight="1"/>
    <row r="934" ht="48" customHeight="1"/>
    <row r="935" ht="48" customHeight="1"/>
    <row r="936" ht="48" customHeight="1"/>
    <row r="937" ht="48" customHeight="1"/>
    <row r="938" ht="48" customHeight="1"/>
    <row r="939" ht="48" customHeight="1"/>
    <row r="940" ht="48" customHeight="1"/>
    <row r="941" ht="48" customHeight="1"/>
    <row r="942" ht="48" customHeight="1"/>
    <row r="943" ht="48" customHeight="1"/>
    <row r="944" ht="48" customHeight="1"/>
    <row r="945" ht="48" customHeight="1"/>
    <row r="946" ht="48" customHeight="1"/>
    <row r="947" ht="48" customHeight="1"/>
    <row r="948" ht="48" customHeight="1"/>
    <row r="949" ht="48" customHeight="1"/>
    <row r="950" ht="48" customHeight="1"/>
    <row r="951" ht="48" customHeight="1"/>
    <row r="952" ht="48" customHeight="1"/>
    <row r="953" ht="48" customHeight="1"/>
    <row r="954" ht="48" customHeight="1"/>
    <row r="955" ht="48" customHeight="1"/>
    <row r="956" ht="48" customHeight="1"/>
    <row r="957" ht="48" customHeight="1"/>
    <row r="958" ht="48" customHeight="1"/>
    <row r="959" ht="48" customHeight="1"/>
    <row r="960" ht="48" customHeight="1"/>
    <row r="961" ht="48" customHeight="1"/>
    <row r="962" ht="48" customHeight="1"/>
    <row r="963" ht="48" customHeight="1"/>
    <row r="964" ht="48" customHeight="1"/>
    <row r="965" ht="48" customHeight="1"/>
    <row r="966" ht="48" customHeight="1"/>
    <row r="967" ht="48" customHeight="1"/>
    <row r="968" ht="48" customHeight="1"/>
    <row r="969" ht="48" customHeight="1"/>
    <row r="970" ht="48" customHeight="1"/>
    <row r="971" ht="48" customHeight="1"/>
    <row r="972" ht="48" customHeight="1"/>
    <row r="973" ht="48" customHeight="1"/>
    <row r="974" ht="48" customHeight="1"/>
    <row r="975" ht="48" customHeight="1"/>
    <row r="976" ht="48" customHeight="1"/>
    <row r="977" ht="48" customHeight="1"/>
    <row r="978" ht="48" customHeight="1"/>
    <row r="979" ht="48" customHeight="1"/>
    <row r="980" ht="48" customHeight="1"/>
    <row r="981" ht="48" customHeight="1"/>
    <row r="982" ht="48" customHeight="1"/>
    <row r="983" ht="48" customHeight="1"/>
    <row r="984" ht="48" customHeight="1"/>
    <row r="985" ht="48" customHeight="1"/>
    <row r="986" ht="48" customHeight="1"/>
    <row r="987" ht="48" customHeight="1"/>
    <row r="988" ht="48" customHeight="1"/>
    <row r="989" ht="48" customHeight="1"/>
    <row r="990" ht="48" customHeight="1"/>
    <row r="991" ht="48" customHeight="1"/>
    <row r="992" ht="48" customHeight="1"/>
    <row r="993" ht="48" customHeight="1"/>
    <row r="994" ht="48" customHeight="1"/>
    <row r="995" ht="48" customHeight="1"/>
    <row r="996" ht="48" customHeight="1"/>
    <row r="997" ht="48" customHeight="1"/>
    <row r="998" ht="48" customHeight="1"/>
  </sheetData>
  <protectedRanges>
    <protectedRange sqref="H2:I3" name="Rango8_1"/>
  </protectedRanges>
  <mergeCells count="9">
    <mergeCell ref="C5:I5"/>
    <mergeCell ref="C6:I6"/>
    <mergeCell ref="C7:I7"/>
    <mergeCell ref="A1:B3"/>
    <mergeCell ref="C1:G2"/>
    <mergeCell ref="H1:I1"/>
    <mergeCell ref="H2:I2"/>
    <mergeCell ref="C3:G3"/>
    <mergeCell ref="H3:I3"/>
  </mergeCells>
  <pageMargins left="0.7" right="0.7" top="0.75" bottom="0.75" header="0" footer="0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D3007-BEC0-4830-AE9B-7AD51E32C268}">
  <dimension ref="B4:E23"/>
  <sheetViews>
    <sheetView workbookViewId="0">
      <selection activeCell="E4" sqref="E4:E23"/>
    </sheetView>
  </sheetViews>
  <sheetFormatPr defaultColWidth="11.42578125" defaultRowHeight="15"/>
  <cols>
    <col min="2" max="2" width="53.42578125" customWidth="1"/>
    <col min="5" max="5" width="58.7109375" customWidth="1"/>
  </cols>
  <sheetData>
    <row r="4" spans="2:5" ht="16.5">
      <c r="B4" s="48" t="s">
        <v>271</v>
      </c>
      <c r="E4" s="49" t="s">
        <v>272</v>
      </c>
    </row>
    <row r="5" spans="2:5" ht="16.5">
      <c r="B5" s="48" t="s">
        <v>273</v>
      </c>
      <c r="E5" s="50" t="s">
        <v>274</v>
      </c>
    </row>
    <row r="6" spans="2:5" ht="16.5">
      <c r="B6" s="48" t="s">
        <v>275</v>
      </c>
      <c r="E6" s="50" t="s">
        <v>276</v>
      </c>
    </row>
    <row r="7" spans="2:5" ht="33">
      <c r="B7" s="48" t="s">
        <v>277</v>
      </c>
      <c r="E7" s="50" t="s">
        <v>278</v>
      </c>
    </row>
    <row r="8" spans="2:5" ht="16.5">
      <c r="B8" s="48" t="s">
        <v>279</v>
      </c>
      <c r="E8" s="50" t="s">
        <v>280</v>
      </c>
    </row>
    <row r="9" spans="2:5" ht="16.5">
      <c r="B9" s="48" t="s">
        <v>281</v>
      </c>
      <c r="E9" s="50" t="s">
        <v>282</v>
      </c>
    </row>
    <row r="10" spans="2:5" ht="33">
      <c r="B10" s="48" t="s">
        <v>283</v>
      </c>
      <c r="E10" s="50" t="s">
        <v>284</v>
      </c>
    </row>
    <row r="11" spans="2:5" ht="16.5">
      <c r="B11" s="48" t="s">
        <v>285</v>
      </c>
      <c r="E11" s="50" t="s">
        <v>286</v>
      </c>
    </row>
    <row r="12" spans="2:5" ht="16.5">
      <c r="B12" s="48" t="s">
        <v>287</v>
      </c>
      <c r="E12" s="50" t="s">
        <v>288</v>
      </c>
    </row>
    <row r="13" spans="2:5" ht="16.5">
      <c r="B13" s="48" t="s">
        <v>289</v>
      </c>
      <c r="E13" s="50" t="s">
        <v>290</v>
      </c>
    </row>
    <row r="14" spans="2:5" ht="16.5">
      <c r="B14" s="51" t="s">
        <v>291</v>
      </c>
      <c r="E14" s="50" t="s">
        <v>292</v>
      </c>
    </row>
    <row r="15" spans="2:5" ht="16.5">
      <c r="B15" s="51" t="s">
        <v>293</v>
      </c>
      <c r="E15" s="50" t="s">
        <v>294</v>
      </c>
    </row>
    <row r="16" spans="2:5" ht="16.5">
      <c r="B16" s="51" t="s">
        <v>295</v>
      </c>
      <c r="E16" s="50" t="s">
        <v>296</v>
      </c>
    </row>
    <row r="17" spans="2:5" ht="16.5">
      <c r="B17" s="51" t="s">
        <v>297</v>
      </c>
      <c r="E17" s="50" t="s">
        <v>298</v>
      </c>
    </row>
    <row r="18" spans="2:5" ht="16.5">
      <c r="B18" s="51" t="s">
        <v>299</v>
      </c>
      <c r="E18" s="50" t="s">
        <v>300</v>
      </c>
    </row>
    <row r="19" spans="2:5" ht="16.5">
      <c r="B19" s="51" t="s">
        <v>301</v>
      </c>
      <c r="E19" s="50" t="s">
        <v>302</v>
      </c>
    </row>
    <row r="20" spans="2:5" ht="16.5">
      <c r="B20" s="51" t="s">
        <v>303</v>
      </c>
      <c r="E20" s="50" t="s">
        <v>304</v>
      </c>
    </row>
    <row r="21" spans="2:5" ht="16.5">
      <c r="B21" s="52" t="s">
        <v>305</v>
      </c>
      <c r="E21" s="50" t="s">
        <v>306</v>
      </c>
    </row>
    <row r="22" spans="2:5" ht="16.5">
      <c r="B22" s="52" t="s">
        <v>307</v>
      </c>
      <c r="E22" s="50" t="s">
        <v>308</v>
      </c>
    </row>
    <row r="23" spans="2:5" ht="16.5">
      <c r="E23" s="50" t="s">
        <v>309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01328-6E73-47CF-A112-7FC7FC112DAA}">
  <dimension ref="A1:AG1202"/>
  <sheetViews>
    <sheetView topLeftCell="A5" workbookViewId="0">
      <selection activeCell="H12" sqref="H12:H13"/>
    </sheetView>
  </sheetViews>
  <sheetFormatPr defaultColWidth="11.42578125" defaultRowHeight="14.25"/>
  <cols>
    <col min="1" max="1" width="6.7109375" style="54" customWidth="1"/>
    <col min="2" max="2" width="20" style="54" bestFit="1" customWidth="1"/>
    <col min="3" max="4" width="27.5703125" style="54" customWidth="1"/>
    <col min="5" max="5" width="41.5703125" style="54" customWidth="1"/>
    <col min="6" max="8" width="21.140625" style="54" customWidth="1"/>
    <col min="9" max="9" width="26.42578125" style="54" customWidth="1"/>
    <col min="10" max="10" width="11.85546875" style="54" bestFit="1" customWidth="1"/>
    <col min="11" max="11" width="21" style="54" customWidth="1"/>
    <col min="12" max="12" width="11.42578125" style="54"/>
    <col min="13" max="13" width="22.5703125" style="54" hidden="1" customWidth="1"/>
    <col min="14" max="14" width="22.5703125" style="54" customWidth="1"/>
    <col min="15" max="15" width="52" style="54" customWidth="1"/>
    <col min="16" max="16" width="12.5703125" style="54" customWidth="1"/>
    <col min="17" max="17" width="11.42578125" style="54" customWidth="1"/>
    <col min="18" max="19" width="11.42578125" style="54"/>
    <col min="20" max="21" width="12.28515625" style="54" customWidth="1"/>
    <col min="22" max="22" width="11.42578125" style="54"/>
    <col min="23" max="25" width="0" style="54" hidden="1" customWidth="1"/>
    <col min="26" max="26" width="12.85546875" style="54" customWidth="1"/>
    <col min="27" max="27" width="13.7109375" style="54" customWidth="1"/>
    <col min="28" max="28" width="11.42578125" style="54"/>
    <col min="29" max="29" width="12.7109375" style="54" customWidth="1"/>
    <col min="30" max="30" width="52.42578125" style="54" hidden="1" customWidth="1"/>
    <col min="31" max="31" width="63.140625" style="54" hidden="1" customWidth="1"/>
    <col min="32" max="32" width="11.85546875" style="54" customWidth="1"/>
    <col min="33" max="33" width="13.140625" style="54" customWidth="1"/>
    <col min="34" max="16384" width="11.42578125" style="54"/>
  </cols>
  <sheetData>
    <row r="1" spans="1:33" s="61" customFormat="1" ht="21" customHeight="1">
      <c r="A1" s="127"/>
      <c r="B1" s="127"/>
      <c r="C1" s="112" t="s">
        <v>0</v>
      </c>
      <c r="D1" s="112"/>
      <c r="E1" s="112"/>
      <c r="F1" s="112"/>
      <c r="G1" s="112"/>
      <c r="H1" s="128" t="s">
        <v>1</v>
      </c>
      <c r="I1" s="128"/>
    </row>
    <row r="2" spans="1:33" s="61" customFormat="1" ht="19.5" customHeight="1">
      <c r="A2" s="127"/>
      <c r="B2" s="127"/>
      <c r="C2" s="112"/>
      <c r="D2" s="112"/>
      <c r="E2" s="112"/>
      <c r="F2" s="112"/>
      <c r="G2" s="112"/>
      <c r="H2" s="129" t="s">
        <v>2</v>
      </c>
      <c r="I2" s="129"/>
    </row>
    <row r="3" spans="1:33" s="61" customFormat="1" ht="20.25" customHeight="1">
      <c r="A3" s="127"/>
      <c r="B3" s="127"/>
      <c r="C3" s="112"/>
      <c r="D3" s="112"/>
      <c r="E3" s="112"/>
      <c r="F3" s="112"/>
      <c r="G3" s="112"/>
      <c r="H3" s="129" t="s">
        <v>3</v>
      </c>
      <c r="I3" s="129"/>
    </row>
    <row r="4" spans="1:33" s="61" customFormat="1">
      <c r="A4" s="62"/>
      <c r="B4" s="62"/>
      <c r="C4" s="81"/>
      <c r="D4" s="81"/>
      <c r="E4" s="81"/>
      <c r="F4" s="81"/>
      <c r="G4" s="81"/>
      <c r="H4" s="66"/>
      <c r="I4" s="66"/>
    </row>
    <row r="5" spans="1:33" s="61" customFormat="1">
      <c r="A5" s="121" t="s">
        <v>4</v>
      </c>
      <c r="B5" s="121"/>
      <c r="C5" s="112"/>
      <c r="D5" s="112"/>
      <c r="E5" s="112"/>
      <c r="F5" s="112"/>
      <c r="G5" s="112"/>
      <c r="H5" s="112"/>
      <c r="I5" s="112"/>
    </row>
    <row r="6" spans="1:33" s="61" customFormat="1">
      <c r="A6" s="121" t="s">
        <v>5</v>
      </c>
      <c r="B6" s="121"/>
      <c r="C6" s="112"/>
      <c r="D6" s="112"/>
      <c r="E6" s="112"/>
      <c r="F6" s="112"/>
      <c r="G6" s="112"/>
      <c r="H6" s="112"/>
      <c r="I6" s="112"/>
    </row>
    <row r="7" spans="1:33" s="61" customFormat="1" ht="15" thickBot="1">
      <c r="A7" s="62"/>
      <c r="B7" s="62"/>
      <c r="C7" s="81"/>
      <c r="D7" s="81"/>
      <c r="E7" s="81"/>
      <c r="F7" s="81"/>
      <c r="G7" s="81"/>
      <c r="H7" s="66"/>
      <c r="I7" s="66"/>
    </row>
    <row r="8" spans="1:33" ht="15.75" customHeight="1">
      <c r="B8" s="122" t="s">
        <v>6</v>
      </c>
      <c r="C8" s="123"/>
      <c r="D8" s="123"/>
      <c r="E8" s="123"/>
      <c r="F8" s="123"/>
      <c r="G8" s="123"/>
      <c r="H8" s="124"/>
      <c r="I8" s="125" t="s">
        <v>7</v>
      </c>
      <c r="J8" s="125"/>
      <c r="K8" s="125"/>
      <c r="L8" s="125"/>
      <c r="M8" s="125"/>
      <c r="N8" s="82"/>
      <c r="O8" s="122" t="s">
        <v>8</v>
      </c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4"/>
    </row>
    <row r="9" spans="1:33" ht="15" customHeight="1">
      <c r="A9" s="117">
        <v>1</v>
      </c>
      <c r="B9" s="120" t="s">
        <v>9</v>
      </c>
      <c r="C9" s="120"/>
      <c r="D9" s="120"/>
      <c r="E9" s="120"/>
      <c r="F9" s="120"/>
      <c r="G9" s="120"/>
      <c r="H9" s="120"/>
      <c r="I9" s="112" t="s">
        <v>10</v>
      </c>
      <c r="J9" s="112" t="s">
        <v>11</v>
      </c>
      <c r="K9" s="112" t="s">
        <v>12</v>
      </c>
      <c r="L9" s="112" t="s">
        <v>11</v>
      </c>
      <c r="M9" s="67" t="s">
        <v>13</v>
      </c>
      <c r="N9" s="112" t="s">
        <v>14</v>
      </c>
      <c r="O9" s="112" t="s">
        <v>15</v>
      </c>
      <c r="P9" s="120" t="s">
        <v>16</v>
      </c>
      <c r="Q9" s="120"/>
      <c r="R9" s="121" t="s">
        <v>17</v>
      </c>
      <c r="S9" s="121"/>
      <c r="T9" s="121"/>
      <c r="U9" s="121"/>
      <c r="V9" s="121" t="s">
        <v>18</v>
      </c>
      <c r="W9" s="121"/>
      <c r="X9" s="121"/>
      <c r="Y9" s="121"/>
      <c r="Z9" s="112" t="s">
        <v>19</v>
      </c>
      <c r="AA9" s="112" t="s">
        <v>20</v>
      </c>
      <c r="AB9" s="112" t="s">
        <v>21</v>
      </c>
      <c r="AC9" s="112" t="s">
        <v>22</v>
      </c>
      <c r="AD9" s="60"/>
      <c r="AE9" s="60"/>
      <c r="AF9" s="112" t="s">
        <v>23</v>
      </c>
      <c r="AG9" s="112" t="s">
        <v>24</v>
      </c>
    </row>
    <row r="10" spans="1:33" ht="15" customHeight="1">
      <c r="A10" s="126"/>
      <c r="B10" s="120"/>
      <c r="C10" s="120"/>
      <c r="D10" s="120"/>
      <c r="E10" s="120"/>
      <c r="F10" s="120"/>
      <c r="G10" s="120"/>
      <c r="H10" s="120"/>
      <c r="I10" s="112"/>
      <c r="J10" s="112"/>
      <c r="K10" s="112"/>
      <c r="L10" s="112"/>
      <c r="M10" s="67"/>
      <c r="N10" s="112"/>
      <c r="O10" s="112"/>
      <c r="P10" s="120"/>
      <c r="Q10" s="120"/>
      <c r="R10" s="121" t="s">
        <v>31</v>
      </c>
      <c r="S10" s="121"/>
      <c r="T10" s="121" t="s">
        <v>32</v>
      </c>
      <c r="U10" s="121"/>
      <c r="V10" s="112" t="s">
        <v>33</v>
      </c>
      <c r="W10" s="112" t="s">
        <v>34</v>
      </c>
      <c r="X10" s="112" t="s">
        <v>35</v>
      </c>
      <c r="Y10" s="112" t="s">
        <v>36</v>
      </c>
      <c r="Z10" s="112"/>
      <c r="AA10" s="112"/>
      <c r="AB10" s="112"/>
      <c r="AC10" s="112"/>
      <c r="AD10" s="60"/>
      <c r="AE10" s="60"/>
      <c r="AF10" s="112"/>
      <c r="AG10" s="112"/>
    </row>
    <row r="11" spans="1:33" s="71" customFormat="1" ht="28.5">
      <c r="A11" s="126"/>
      <c r="B11" s="70" t="s">
        <v>37</v>
      </c>
      <c r="C11" s="70" t="s">
        <v>38</v>
      </c>
      <c r="D11" s="70" t="s">
        <v>39</v>
      </c>
      <c r="E11" s="70" t="s">
        <v>40</v>
      </c>
      <c r="F11" s="70" t="s">
        <v>41</v>
      </c>
      <c r="G11" s="70" t="s">
        <v>42</v>
      </c>
      <c r="H11" s="70" t="s">
        <v>43</v>
      </c>
      <c r="I11" s="112"/>
      <c r="J11" s="112"/>
      <c r="K11" s="112"/>
      <c r="L11" s="112"/>
      <c r="M11" s="74"/>
      <c r="N11" s="112"/>
      <c r="O11" s="112"/>
      <c r="P11" s="60" t="s">
        <v>44</v>
      </c>
      <c r="Q11" s="60" t="s">
        <v>45</v>
      </c>
      <c r="R11" s="60" t="s">
        <v>46</v>
      </c>
      <c r="S11" s="60" t="s">
        <v>47</v>
      </c>
      <c r="T11" s="60" t="s">
        <v>32</v>
      </c>
      <c r="U11" s="60" t="s">
        <v>47</v>
      </c>
      <c r="V11" s="112"/>
      <c r="W11" s="112"/>
      <c r="X11" s="112"/>
      <c r="Y11" s="112"/>
      <c r="Z11" s="112"/>
      <c r="AA11" s="112"/>
      <c r="AB11" s="112"/>
      <c r="AC11" s="112"/>
      <c r="AD11" s="60"/>
      <c r="AE11" s="60"/>
      <c r="AF11" s="112"/>
      <c r="AG11" s="112"/>
    </row>
    <row r="12" spans="1:33" s="71" customFormat="1" ht="150" customHeight="1">
      <c r="A12" s="126"/>
      <c r="B12" s="113"/>
      <c r="C12" s="113"/>
      <c r="D12" s="113"/>
      <c r="E12" s="117"/>
      <c r="F12" s="113"/>
      <c r="G12" s="119"/>
      <c r="H12" s="113"/>
      <c r="I12" s="113"/>
      <c r="J12" s="113" t="e">
        <f>VLOOKUP(I12,'Mapa de calor'!A4:B8,2,FALSE)</f>
        <v>#N/A</v>
      </c>
      <c r="K12" s="113"/>
      <c r="L12" s="114" t="e">
        <f>VLOOKUP(K12,'Mapa de calor'!$I$4:$J$8,2,FALSE)</f>
        <v>#N/A</v>
      </c>
      <c r="M12" s="83" t="e">
        <f>CONCATENATE(J12,L12)</f>
        <v>#N/A</v>
      </c>
      <c r="N12" s="114" t="e">
        <f>INDEX('Mapa de calor'!$C$4:$G$8,MATCH('Riesgos de gestión'!$I12,'Mapa de calor'!$A$4:$A$8,0),MATCH(K12,'Mapa de calor'!$C$2:$G$2,0))</f>
        <v>#N/A</v>
      </c>
      <c r="O12" s="74"/>
      <c r="P12" s="74"/>
      <c r="Q12" s="74"/>
      <c r="R12" s="74"/>
      <c r="S12" s="73" t="str">
        <f>IFERROR(VLOOKUP(R12,'Variables gestión '!$J$5:$K$7,2,FALSE),"-")</f>
        <v>-</v>
      </c>
      <c r="T12" s="74"/>
      <c r="U12" s="73" t="str">
        <f>IFERROR(VLOOKUP(T12,'Variables gestión '!$L$5:$M$6,2,FALSE),"-")</f>
        <v>-</v>
      </c>
      <c r="V12" s="84" t="str">
        <f>IFERROR(S12+U12,"-")</f>
        <v>-</v>
      </c>
      <c r="W12" s="74"/>
      <c r="X12" s="74"/>
      <c r="Y12" s="74"/>
      <c r="Z12" s="85" t="str">
        <f>IF(AND(R12="Detectivo"),J12-(J12*V12),IF(AND(R12="Preventivo"),J12-(J12*V12),IF(R12="Correctivo",J12,"-")))</f>
        <v>-</v>
      </c>
      <c r="AA12" s="74" t="str">
        <f>IF(AND(Z13&lt;=20%),"20%",IF(AND(Z13&gt;20%,Z13&lt;=40%),"40%",IF(AND(Z13&gt;40%,Z13&lt;=60%),"60%",IF(AND(Z13&gt;60%,Z13&lt;=80%),"80%",IF(AND(Z13&gt;80%,Z13=100%),"100%","-")))))</f>
        <v>-</v>
      </c>
      <c r="AB12" s="73" t="str">
        <f>IF(AND(R12="Correctivo"),L12-(L12*V12),IF(AND(R12="Detectivo"),L12,IF(AND(R12="Preventivo"),L12,"-")))</f>
        <v>-</v>
      </c>
      <c r="AC12" s="74" t="str">
        <f>IF(AND(AB13&lt;=20%),"20%",IF(AND(AB13&gt;20%,AB13&lt;=40%),"40%",IF(AND(AB13&gt;40%,AB13&lt;=60%),"60%",IF(AND(AB13&gt;60%,AB13&lt;=80%),"80%",IF(AND(AB13&gt;80%,AB13=100%),"100%","-")))))</f>
        <v>-</v>
      </c>
      <c r="AD12" s="86" t="e">
        <f>HLOOKUP(AA12,'Mapa de calor'!$R$11:$V$12,2,0)</f>
        <v>#N/A</v>
      </c>
      <c r="AE12" s="86" t="e">
        <f>HLOOKUP(AC12,'Mapa de calor'!$S$2:$W$3,2,0)</f>
        <v>#N/A</v>
      </c>
      <c r="AF12" s="115" t="str">
        <f>IFERROR(INDEX('Mapa de calor'!$C$4:$G$8,MATCH(AD12,'Mapa de calor'!$A$4:$A$8,0),MATCH(AE12,'Mapa de calor'!$C$2:$G$2,0)),"-")</f>
        <v>-</v>
      </c>
      <c r="AG12" s="74"/>
    </row>
    <row r="13" spans="1:33" ht="204" customHeight="1">
      <c r="A13" s="118"/>
      <c r="B13" s="113"/>
      <c r="C13" s="113"/>
      <c r="D13" s="113"/>
      <c r="E13" s="118"/>
      <c r="F13" s="113"/>
      <c r="G13" s="113"/>
      <c r="H13" s="113"/>
      <c r="I13" s="113"/>
      <c r="J13" s="113"/>
      <c r="K13" s="113"/>
      <c r="L13" s="114"/>
      <c r="M13" s="73"/>
      <c r="N13" s="114"/>
      <c r="O13" s="74"/>
      <c r="P13" s="74"/>
      <c r="Q13" s="74"/>
      <c r="R13" s="74"/>
      <c r="S13" s="73" t="str">
        <f>IFERROR(VLOOKUP(R13,'Variables gestión '!$J$5:$K$7,2,FALSE),"-")</f>
        <v>-</v>
      </c>
      <c r="T13" s="74"/>
      <c r="U13" s="73" t="str">
        <f>IFERROR(VLOOKUP(T13,'Variables gestión '!$L$5:$M$6,2,FALSE),"-")</f>
        <v>-</v>
      </c>
      <c r="V13" s="84" t="str">
        <f>IFERROR(S13+U13,"-")</f>
        <v>-</v>
      </c>
      <c r="W13" s="74"/>
      <c r="X13" s="74"/>
      <c r="Y13" s="74"/>
      <c r="Z13" s="85" t="str">
        <f>IFERROR(IF(AND(R13="Detectivo"),Z12-(Z12*V13),IF(AND(R13="Preventivo"),Z12-(Z12*V13),IF(AND(R13="Correctivo"),Z12*1,"-"))),"N.A")</f>
        <v>-</v>
      </c>
      <c r="AA13" s="74"/>
      <c r="AB13" s="73" t="str">
        <f>IFERROR(IF(AND(R13="Correctivo"),AB12-(AB12*V13),IF(AND(R13="Preventivo"),AB12*1,IF(AND(R13="Detectivo"),AB12*1,"-"))),"N.A")</f>
        <v>-</v>
      </c>
      <c r="AC13" s="74"/>
      <c r="AD13" s="74"/>
      <c r="AE13" s="74"/>
      <c r="AF13" s="116"/>
      <c r="AG13" s="74"/>
    </row>
    <row r="14" spans="1:33">
      <c r="P14" s="74"/>
      <c r="Q14" s="74"/>
      <c r="R14" s="74"/>
      <c r="S14" s="73" t="str">
        <f>IFERROR(VLOOKUP(R14,'Variables gestión '!$J$5:$K$7,2,FALSE),"-")</f>
        <v>-</v>
      </c>
      <c r="T14" s="74"/>
      <c r="U14" s="73" t="str">
        <f>IFERROR(VLOOKUP(T14,'Variables gestión '!$L$5:$M$6,2,FALSE),"-")</f>
        <v>-</v>
      </c>
      <c r="V14" s="84" t="str">
        <f>IFERROR(S14+U14,"-")</f>
        <v>-</v>
      </c>
      <c r="Z14" s="85" t="str">
        <f>IFERROR(IF(AND(R14="Detectivo"),Z13-(Z13*V14),IF(AND(R14="Preventivo"),Z13-(Z13*V14),IF(AND(R14="Correctivo"),Z13*1,"-"))),"N.A")</f>
        <v>-</v>
      </c>
      <c r="AA14" s="74"/>
      <c r="AB14" s="73" t="str">
        <f>IFERROR(IF(AND(R14="Correctivo"),AB13-(AB13*V14),IF(AND(R14="Preventivo"),AB13*1,IF(AND(R14="Detectivo"),AB13*1,"-"))),"N.A")</f>
        <v>-</v>
      </c>
      <c r="AC14" s="74"/>
    </row>
    <row r="16" spans="1:33">
      <c r="Z16" s="87"/>
      <c r="AA16" s="88"/>
    </row>
    <row r="17" spans="26:29">
      <c r="Z17" s="89"/>
      <c r="AC17" s="90"/>
    </row>
    <row r="1201" spans="2:2">
      <c r="B1201" s="54" t="s">
        <v>48</v>
      </c>
    </row>
    <row r="1202" spans="2:2">
      <c r="B1202" s="54" t="s">
        <v>49</v>
      </c>
    </row>
  </sheetData>
  <protectedRanges>
    <protectedRange sqref="B2:G3 J2:K3" name="Rango8"/>
    <protectedRange sqref="H2:I3" name="Rango8_1"/>
  </protectedRanges>
  <mergeCells count="48">
    <mergeCell ref="Y10:Y11"/>
    <mergeCell ref="R10:S10"/>
    <mergeCell ref="AF12:AF13"/>
    <mergeCell ref="T10:U10"/>
    <mergeCell ref="K9:K11"/>
    <mergeCell ref="L9:L11"/>
    <mergeCell ref="N9:N11"/>
    <mergeCell ref="O9:O11"/>
    <mergeCell ref="P9:Q10"/>
    <mergeCell ref="N12:N13"/>
    <mergeCell ref="L12:L13"/>
    <mergeCell ref="E12:E13"/>
    <mergeCell ref="F12:F13"/>
    <mergeCell ref="O8:AG8"/>
    <mergeCell ref="V9:Y9"/>
    <mergeCell ref="R9:U9"/>
    <mergeCell ref="I9:I11"/>
    <mergeCell ref="J9:J11"/>
    <mergeCell ref="AG9:AG11"/>
    <mergeCell ref="Z9:Z11"/>
    <mergeCell ref="AA9:AA11"/>
    <mergeCell ref="AB9:AB11"/>
    <mergeCell ref="AC9:AC11"/>
    <mergeCell ref="AF9:AF11"/>
    <mergeCell ref="V10:V11"/>
    <mergeCell ref="W10:W11"/>
    <mergeCell ref="X10:X11"/>
    <mergeCell ref="A1:B3"/>
    <mergeCell ref="C1:G3"/>
    <mergeCell ref="H1:I1"/>
    <mergeCell ref="H2:I2"/>
    <mergeCell ref="H3:I3"/>
    <mergeCell ref="A5:B5"/>
    <mergeCell ref="C5:I5"/>
    <mergeCell ref="A6:B6"/>
    <mergeCell ref="C6:I6"/>
    <mergeCell ref="A9:A13"/>
    <mergeCell ref="B8:H8"/>
    <mergeCell ref="B9:H10"/>
    <mergeCell ref="I8:M8"/>
    <mergeCell ref="G12:G13"/>
    <mergeCell ref="H12:H13"/>
    <mergeCell ref="I12:I13"/>
    <mergeCell ref="J12:J13"/>
    <mergeCell ref="K12:K13"/>
    <mergeCell ref="B12:B13"/>
    <mergeCell ref="C12:C13"/>
    <mergeCell ref="D12:D13"/>
  </mergeCells>
  <conditionalFormatting sqref="N12">
    <cfRule type="cellIs" dxfId="47" priority="5" operator="equal">
      <formula>"Bajo"</formula>
    </cfRule>
    <cfRule type="cellIs" dxfId="46" priority="6" operator="equal">
      <formula>"Extremo"</formula>
    </cfRule>
    <cfRule type="cellIs" dxfId="45" priority="7" operator="equal">
      <formula>"Moderado"</formula>
    </cfRule>
    <cfRule type="cellIs" dxfId="44" priority="8" operator="equal">
      <formula>"Alto"</formula>
    </cfRule>
    <cfRule type="containsText" dxfId="43" priority="9" operator="containsText" text="&quot;Alto&quot;">
      <formula>NOT(ISERROR(SEARCH("""Alto""",N12)))</formula>
    </cfRule>
  </conditionalFormatting>
  <conditionalFormatting sqref="AF12">
    <cfRule type="cellIs" dxfId="42" priority="1" operator="equal">
      <formula>"Bajo"</formula>
    </cfRule>
    <cfRule type="cellIs" dxfId="41" priority="2" operator="equal">
      <formula>"Moderado"</formula>
    </cfRule>
    <cfRule type="cellIs" dxfId="40" priority="3" operator="equal">
      <formula>"Alto"</formula>
    </cfRule>
    <cfRule type="cellIs" dxfId="39" priority="4" operator="equal">
      <formula>"Extremo"</formula>
    </cfRule>
  </conditionalFormatting>
  <dataValidations count="1">
    <dataValidation type="list" allowBlank="1" showInputMessage="1" showErrorMessage="1" sqref="B12" xr:uid="{A3E8842D-CE32-46E8-A63C-5E034DF478F7}">
      <formula1>$B$1201:$B$1202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2B20571-2274-4691-A89D-297EA72398EB}">
          <x14:formula1>
            <xm:f>'Mapa de calor'!$C$2:$G$2</xm:f>
          </x14:formula1>
          <xm:sqref>K12:K1048576</xm:sqref>
        </x14:dataValidation>
        <x14:dataValidation type="list" allowBlank="1" showInputMessage="1" showErrorMessage="1" xr:uid="{8A81954E-4225-4464-8C75-4DA0E316CA5E}">
          <x14:formula1>
            <xm:f>'Variables gestión '!$J$5:$J$7</xm:f>
          </x14:formula1>
          <xm:sqref>S112:S1048576 R12:R1048576</xm:sqref>
        </x14:dataValidation>
        <x14:dataValidation type="list" allowBlank="1" showInputMessage="1" showErrorMessage="1" xr:uid="{6167B5B2-EB65-48D9-8627-ABAE8E443619}">
          <x14:formula1>
            <xm:f>'Variables gestión '!$L$5:$L$6</xm:f>
          </x14:formula1>
          <xm:sqref>T12:T1048576</xm:sqref>
        </x14:dataValidation>
        <x14:dataValidation type="list" allowBlank="1" showInputMessage="1" showErrorMessage="1" xr:uid="{B258A18E-5EA1-4C2C-A796-A16772AB450C}">
          <x14:formula1>
            <xm:f>'Variables gestión '!$O$5:$O$6</xm:f>
          </x14:formula1>
          <xm:sqref>W12:W1048576</xm:sqref>
        </x14:dataValidation>
        <x14:dataValidation type="list" allowBlank="1" showInputMessage="1" showErrorMessage="1" xr:uid="{F2C46A8E-A1ED-4DF7-8D47-134782C6ED46}">
          <x14:formula1>
            <xm:f>'Variables gestión '!$P$5:$P$6</xm:f>
          </x14:formula1>
          <xm:sqref>X12:X1048576</xm:sqref>
        </x14:dataValidation>
        <x14:dataValidation type="list" allowBlank="1" showInputMessage="1" showErrorMessage="1" xr:uid="{BC8869D7-5DEA-45A0-BDDE-C09CE7AF26EF}">
          <x14:formula1>
            <xm:f>'Variables gestión '!$Q$5:$Q$6</xm:f>
          </x14:formula1>
          <xm:sqref>Y12:Y1048576</xm:sqref>
        </x14:dataValidation>
        <x14:dataValidation type="list" allowBlank="1" showInputMessage="1" showErrorMessage="1" xr:uid="{72E5F1BF-9D35-405D-9423-A0D7C9820DF5}">
          <x14:formula1>
            <xm:f>'Mapa de calor'!$A$4:$A$8</xm:f>
          </x14:formula1>
          <xm:sqref>I12:I1048576</xm:sqref>
        </x14:dataValidation>
        <x14:dataValidation type="list" allowBlank="1" showInputMessage="1" showErrorMessage="1" xr:uid="{67C1C07F-FAD2-49CE-9488-C03B81AB177B}">
          <x14:formula1>
            <xm:f>'Variables gestión '!$A$5:$A$11</xm:f>
          </x14:formula1>
          <xm:sqref>F12</xm:sqref>
        </x14:dataValidation>
        <x14:dataValidation type="list" allowBlank="1" showInputMessage="1" showErrorMessage="1" xr:uid="{1E58ED43-BDEE-43FD-B222-C1E34320737B}">
          <x14:formula1>
            <xm:f>'DEPENDENCIAS - PROCESOS (2)'!$B$4:$B$22</xm:f>
          </x14:formula1>
          <xm:sqref>C6:I6</xm:sqref>
        </x14:dataValidation>
        <x14:dataValidation type="list" allowBlank="1" showInputMessage="1" showErrorMessage="1" xr:uid="{9C28AD98-D66B-4DB0-AB78-8979B19F008A}">
          <x14:formula1>
            <xm:f>'DEPENDENCIAS - PROCESOS (2)'!$E$4:$E$23</xm:f>
          </x14:formula1>
          <xm:sqref>C5:I5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E3A9-12A0-44EC-9D37-4C1A829E1FFF}">
  <sheetPr codeName="Hoja1"/>
  <dimension ref="A1:AU1113"/>
  <sheetViews>
    <sheetView topLeftCell="B5" zoomScale="85" zoomScaleNormal="85" workbookViewId="0">
      <selection activeCell="AD13" sqref="AD13:AD49"/>
    </sheetView>
  </sheetViews>
  <sheetFormatPr defaultColWidth="11.42578125" defaultRowHeight="14.25"/>
  <cols>
    <col min="1" max="1" width="6.7109375" style="54" customWidth="1"/>
    <col min="2" max="4" width="27.5703125" style="54" customWidth="1"/>
    <col min="5" max="5" width="46.85546875" style="54" customWidth="1"/>
    <col min="6" max="8" width="21.140625" style="54" customWidth="1"/>
    <col min="9" max="9" width="26.42578125" style="54" customWidth="1"/>
    <col min="10" max="10" width="6.42578125" style="54" customWidth="1"/>
    <col min="11" max="11" width="44.42578125" style="54" customWidth="1"/>
    <col min="12" max="13" width="11.42578125" style="54"/>
    <col min="14" max="14" width="17.42578125" style="78" customWidth="1"/>
    <col min="15" max="15" width="17.140625" style="54" customWidth="1"/>
    <col min="16" max="16" width="8.85546875" style="54" customWidth="1"/>
    <col min="17" max="17" width="15.85546875" style="54" customWidth="1"/>
    <col min="18" max="18" width="29.5703125" style="54" customWidth="1"/>
    <col min="19" max="19" width="15.42578125" style="54" customWidth="1"/>
    <col min="20" max="20" width="15.28515625" style="54" customWidth="1"/>
    <col min="21" max="21" width="45.140625" style="79" customWidth="1"/>
    <col min="22" max="22" width="4" style="79" customWidth="1"/>
    <col min="23" max="23" width="5.140625" style="79" customWidth="1"/>
    <col min="24" max="24" width="11.85546875" style="80" bestFit="1" customWidth="1"/>
    <col min="25" max="25" width="20.42578125" style="54" customWidth="1"/>
    <col min="26" max="26" width="16.5703125" style="54" customWidth="1"/>
    <col min="27" max="27" width="36.5703125" style="54" customWidth="1"/>
    <col min="28" max="33" width="29.140625" style="54" customWidth="1"/>
    <col min="34" max="34" width="29.140625" style="54" hidden="1" customWidth="1"/>
    <col min="35" max="35" width="16.85546875" style="54" customWidth="1"/>
    <col min="36" max="38" width="29.140625" style="54" hidden="1" customWidth="1"/>
    <col min="39" max="39" width="18.140625" style="54" customWidth="1"/>
    <col min="40" max="41" width="29.140625" style="54" hidden="1" customWidth="1"/>
    <col min="42" max="42" width="13.7109375" style="54" customWidth="1"/>
    <col min="43" max="43" width="11.42578125" style="54" hidden="1" customWidth="1"/>
    <col min="44" max="44" width="18.85546875" style="54" customWidth="1"/>
    <col min="45" max="45" width="16" style="54" customWidth="1"/>
    <col min="46" max="46" width="25" style="54" customWidth="1"/>
    <col min="47" max="47" width="13.140625" style="54" customWidth="1"/>
    <col min="48" max="16384" width="11.42578125" style="54"/>
  </cols>
  <sheetData>
    <row r="1" spans="1:47" s="61" customFormat="1" ht="24" customHeight="1">
      <c r="A1" s="127"/>
      <c r="B1" s="127"/>
      <c r="C1" s="112" t="s">
        <v>50</v>
      </c>
      <c r="D1" s="112"/>
      <c r="E1" s="112"/>
      <c r="F1" s="112"/>
      <c r="G1" s="112"/>
      <c r="H1" s="128" t="s">
        <v>1</v>
      </c>
      <c r="I1" s="128"/>
    </row>
    <row r="2" spans="1:47" s="61" customFormat="1" ht="25.5" customHeight="1">
      <c r="A2" s="127"/>
      <c r="B2" s="127"/>
      <c r="C2" s="112"/>
      <c r="D2" s="112"/>
      <c r="E2" s="112"/>
      <c r="F2" s="112"/>
      <c r="G2" s="112"/>
      <c r="H2" s="129" t="s">
        <v>2</v>
      </c>
      <c r="I2" s="129"/>
    </row>
    <row r="3" spans="1:47" s="61" customFormat="1" ht="26.25" customHeight="1">
      <c r="A3" s="127"/>
      <c r="B3" s="127"/>
      <c r="C3" s="112"/>
      <c r="D3" s="112"/>
      <c r="E3" s="112"/>
      <c r="F3" s="112"/>
      <c r="G3" s="112"/>
      <c r="H3" s="129" t="s">
        <v>3</v>
      </c>
      <c r="I3" s="129"/>
    </row>
    <row r="4" spans="1:47" s="61" customFormat="1">
      <c r="A4" s="62"/>
      <c r="B4" s="63"/>
      <c r="C4" s="64"/>
      <c r="D4" s="64"/>
      <c r="E4" s="64"/>
      <c r="F4" s="64"/>
      <c r="G4" s="64"/>
      <c r="H4" s="65"/>
      <c r="I4" s="66"/>
    </row>
    <row r="5" spans="1:47" s="61" customFormat="1">
      <c r="A5" s="121" t="s">
        <v>4</v>
      </c>
      <c r="B5" s="121"/>
      <c r="C5" s="112"/>
      <c r="D5" s="112"/>
      <c r="E5" s="112"/>
      <c r="F5" s="112"/>
      <c r="G5" s="112"/>
      <c r="H5" s="112"/>
      <c r="I5" s="112"/>
    </row>
    <row r="6" spans="1:47" s="61" customFormat="1">
      <c r="A6" s="121" t="s">
        <v>5</v>
      </c>
      <c r="B6" s="121"/>
      <c r="C6" s="112"/>
      <c r="D6" s="112"/>
      <c r="E6" s="112"/>
      <c r="F6" s="112"/>
      <c r="G6" s="112"/>
      <c r="H6" s="112"/>
      <c r="I6" s="112"/>
    </row>
    <row r="7" spans="1:47" s="61" customFormat="1" ht="17.25" customHeight="1">
      <c r="A7" s="136"/>
      <c r="B7" s="136"/>
      <c r="C7" s="136"/>
      <c r="D7" s="136"/>
      <c r="E7" s="136"/>
      <c r="F7" s="136"/>
      <c r="G7" s="136"/>
      <c r="H7" s="136"/>
      <c r="I7" s="136"/>
    </row>
    <row r="8" spans="1:47">
      <c r="A8" s="67"/>
      <c r="B8" s="121" t="s">
        <v>6</v>
      </c>
      <c r="C8" s="121"/>
      <c r="D8" s="121"/>
      <c r="E8" s="121"/>
      <c r="F8" s="121"/>
      <c r="G8" s="121"/>
      <c r="H8" s="121"/>
      <c r="I8" s="130" t="s">
        <v>7</v>
      </c>
      <c r="J8" s="130"/>
      <c r="K8" s="130"/>
      <c r="L8" s="130"/>
      <c r="M8" s="130"/>
      <c r="N8" s="130"/>
      <c r="O8" s="130"/>
      <c r="P8" s="68"/>
      <c r="Q8" s="68"/>
      <c r="R8" s="121" t="s">
        <v>8</v>
      </c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</row>
    <row r="9" spans="1:47" ht="78.75" customHeight="1">
      <c r="A9" s="69"/>
      <c r="B9" s="120" t="s">
        <v>9</v>
      </c>
      <c r="C9" s="120"/>
      <c r="D9" s="120"/>
      <c r="E9" s="120"/>
      <c r="F9" s="120"/>
      <c r="G9" s="120"/>
      <c r="H9" s="120"/>
      <c r="I9" s="112" t="s">
        <v>10</v>
      </c>
      <c r="J9" s="112"/>
      <c r="K9" s="112" t="s">
        <v>12</v>
      </c>
      <c r="L9" s="112" t="s">
        <v>51</v>
      </c>
      <c r="M9" s="112" t="s">
        <v>52</v>
      </c>
      <c r="N9" s="137" t="s">
        <v>53</v>
      </c>
      <c r="O9" s="112" t="s">
        <v>12</v>
      </c>
      <c r="P9" s="112"/>
      <c r="Q9" s="112" t="s">
        <v>54</v>
      </c>
      <c r="R9" s="112" t="s">
        <v>15</v>
      </c>
      <c r="S9" s="120" t="s">
        <v>55</v>
      </c>
      <c r="T9" s="120"/>
      <c r="U9" s="121" t="s">
        <v>56</v>
      </c>
      <c r="V9" s="121"/>
      <c r="W9" s="121"/>
      <c r="X9" s="121" t="s">
        <v>18</v>
      </c>
      <c r="Y9" s="121"/>
      <c r="Z9" s="112" t="s">
        <v>57</v>
      </c>
      <c r="AA9" s="60" t="s">
        <v>58</v>
      </c>
      <c r="AB9" s="112" t="s">
        <v>59</v>
      </c>
      <c r="AC9" s="112" t="s">
        <v>60</v>
      </c>
      <c r="AD9" s="112" t="s">
        <v>61</v>
      </c>
      <c r="AE9" s="112" t="s">
        <v>62</v>
      </c>
      <c r="AF9" s="141" t="s">
        <v>63</v>
      </c>
      <c r="AG9" s="141" t="s">
        <v>64</v>
      </c>
      <c r="AH9" s="141" t="s">
        <v>65</v>
      </c>
      <c r="AI9" s="132" t="s">
        <v>66</v>
      </c>
      <c r="AJ9" s="132" t="s">
        <v>66</v>
      </c>
      <c r="AK9" s="132" t="s">
        <v>66</v>
      </c>
      <c r="AL9" s="141" t="s">
        <v>67</v>
      </c>
      <c r="AM9" s="132" t="s">
        <v>68</v>
      </c>
      <c r="AN9" s="132" t="s">
        <v>68</v>
      </c>
      <c r="AO9" s="132" t="s">
        <v>68</v>
      </c>
      <c r="AP9" s="112" t="s">
        <v>20</v>
      </c>
      <c r="AQ9" s="112" t="s">
        <v>69</v>
      </c>
      <c r="AR9" s="112" t="s">
        <v>20</v>
      </c>
      <c r="AS9" s="112" t="s">
        <v>22</v>
      </c>
      <c r="AT9" s="112" t="s">
        <v>23</v>
      </c>
      <c r="AU9" s="112" t="s">
        <v>24</v>
      </c>
    </row>
    <row r="10" spans="1:47" ht="15" customHeight="1">
      <c r="A10" s="69"/>
      <c r="B10" s="120"/>
      <c r="C10" s="120"/>
      <c r="D10" s="120"/>
      <c r="E10" s="120"/>
      <c r="F10" s="120"/>
      <c r="G10" s="120"/>
      <c r="H10" s="120"/>
      <c r="I10" s="112"/>
      <c r="J10" s="112"/>
      <c r="K10" s="112"/>
      <c r="L10" s="112"/>
      <c r="M10" s="112"/>
      <c r="N10" s="137"/>
      <c r="O10" s="112"/>
      <c r="P10" s="112"/>
      <c r="Q10" s="112"/>
      <c r="R10" s="112"/>
      <c r="S10" s="120"/>
      <c r="T10" s="120"/>
      <c r="U10" s="130" t="s">
        <v>70</v>
      </c>
      <c r="V10" s="130"/>
      <c r="W10" s="130"/>
      <c r="X10" s="140" t="s">
        <v>33</v>
      </c>
      <c r="Y10" s="112" t="s">
        <v>34</v>
      </c>
      <c r="Z10" s="112"/>
      <c r="AA10" s="135" t="s">
        <v>71</v>
      </c>
      <c r="AB10" s="112"/>
      <c r="AC10" s="112"/>
      <c r="AD10" s="112"/>
      <c r="AE10" s="112"/>
      <c r="AF10" s="141"/>
      <c r="AG10" s="141"/>
      <c r="AH10" s="141"/>
      <c r="AI10" s="132"/>
      <c r="AJ10" s="132"/>
      <c r="AK10" s="132"/>
      <c r="AL10" s="141"/>
      <c r="AM10" s="132" t="s">
        <v>72</v>
      </c>
      <c r="AN10" s="132" t="s">
        <v>72</v>
      </c>
      <c r="AO10" s="132" t="s">
        <v>72</v>
      </c>
      <c r="AP10" s="112"/>
      <c r="AQ10" s="112"/>
      <c r="AR10" s="112"/>
      <c r="AS10" s="112"/>
      <c r="AT10" s="112"/>
      <c r="AU10" s="112"/>
    </row>
    <row r="11" spans="1:47" s="71" customFormat="1" ht="61.5" customHeight="1">
      <c r="A11" s="69"/>
      <c r="B11" s="70" t="s">
        <v>37</v>
      </c>
      <c r="C11" s="70" t="s">
        <v>38</v>
      </c>
      <c r="D11" s="70" t="s">
        <v>39</v>
      </c>
      <c r="E11" s="70" t="s">
        <v>40</v>
      </c>
      <c r="F11" s="70" t="s">
        <v>41</v>
      </c>
      <c r="G11" s="70" t="s">
        <v>42</v>
      </c>
      <c r="H11" s="70" t="s">
        <v>43</v>
      </c>
      <c r="I11" s="112"/>
      <c r="J11" s="112"/>
      <c r="K11" s="112"/>
      <c r="L11" s="112"/>
      <c r="M11" s="112"/>
      <c r="N11" s="137"/>
      <c r="O11" s="112"/>
      <c r="P11" s="112"/>
      <c r="Q11" s="112"/>
      <c r="R11" s="112"/>
      <c r="S11" s="60" t="s">
        <v>44</v>
      </c>
      <c r="T11" s="60" t="s">
        <v>73</v>
      </c>
      <c r="U11" s="60" t="s">
        <v>74</v>
      </c>
      <c r="V11" s="60" t="s">
        <v>75</v>
      </c>
      <c r="W11" s="60" t="s">
        <v>52</v>
      </c>
      <c r="X11" s="140"/>
      <c r="Y11" s="112"/>
      <c r="Z11" s="112"/>
      <c r="AA11" s="135"/>
      <c r="AB11" s="112"/>
      <c r="AC11" s="112"/>
      <c r="AD11" s="112"/>
      <c r="AE11" s="112"/>
      <c r="AF11" s="141"/>
      <c r="AG11" s="141"/>
      <c r="AH11" s="141"/>
      <c r="AI11" s="132"/>
      <c r="AJ11" s="132"/>
      <c r="AK11" s="132"/>
      <c r="AL11" s="141"/>
      <c r="AM11" s="132" t="s">
        <v>72</v>
      </c>
      <c r="AN11" s="132" t="s">
        <v>72</v>
      </c>
      <c r="AO11" s="132" t="s">
        <v>72</v>
      </c>
      <c r="AP11" s="112"/>
      <c r="AQ11" s="112"/>
      <c r="AR11" s="112"/>
      <c r="AS11" s="112"/>
      <c r="AT11" s="112"/>
      <c r="AU11" s="112"/>
    </row>
    <row r="12" spans="1:47" s="71" customFormat="1" ht="15.75" customHeight="1">
      <c r="A12" s="131">
        <v>1</v>
      </c>
      <c r="B12" s="131" t="s">
        <v>48</v>
      </c>
      <c r="C12" s="117"/>
      <c r="D12" s="117"/>
      <c r="E12" s="117"/>
      <c r="F12" s="131"/>
      <c r="G12" s="142"/>
      <c r="H12" s="117"/>
      <c r="I12" s="131"/>
      <c r="J12" s="131" t="e">
        <f>VLOOKUP(I12,'Variables corrupcion'!$E$5:$F$9,2,FALSE)</f>
        <v>#N/A</v>
      </c>
      <c r="K12" s="72" t="s">
        <v>76</v>
      </c>
      <c r="L12" s="73"/>
      <c r="M12" s="73" t="s">
        <v>77</v>
      </c>
      <c r="N12" s="131">
        <f>COUNTIF(L12:L30,"X")</f>
        <v>6</v>
      </c>
      <c r="O12" s="131" t="str">
        <f>IF(AND(N12&gt;=1,N12&lt;=5),"Moderado",IF(AND(N12&gt;=6,N12&lt;=11),"Mayor",IF(AND(N12&gt;=12,N12&lt;=19),"Catastrófico","-")))</f>
        <v>Mayor</v>
      </c>
      <c r="P12" s="131">
        <f>VLOOKUP(O12,'Variables corrupcion'!$H$5:$I$7,2,FALSE)</f>
        <v>4</v>
      </c>
      <c r="Q12" s="131" t="str">
        <f>CONCATENATE(I12,"+",O12)</f>
        <v>+Mayor</v>
      </c>
      <c r="R12" s="117" t="s">
        <v>78</v>
      </c>
      <c r="S12" s="113" t="s">
        <v>77</v>
      </c>
      <c r="T12" s="113"/>
      <c r="U12" s="113"/>
      <c r="V12" s="113"/>
      <c r="W12" s="113"/>
      <c r="X12" s="113"/>
      <c r="Y12" s="74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4"/>
      <c r="AQ12" s="74"/>
      <c r="AR12" s="74"/>
      <c r="AS12" s="74"/>
      <c r="AT12" s="74"/>
      <c r="AU12" s="74"/>
    </row>
    <row r="13" spans="1:47" ht="28.5">
      <c r="A13" s="131"/>
      <c r="B13" s="131"/>
      <c r="C13" s="126"/>
      <c r="D13" s="126"/>
      <c r="E13" s="126"/>
      <c r="F13" s="131"/>
      <c r="G13" s="142"/>
      <c r="H13" s="126"/>
      <c r="I13" s="131"/>
      <c r="J13" s="131"/>
      <c r="K13" s="72" t="s">
        <v>79</v>
      </c>
      <c r="L13" s="73"/>
      <c r="M13" s="76" t="s">
        <v>77</v>
      </c>
      <c r="N13" s="131"/>
      <c r="O13" s="131"/>
      <c r="P13" s="131"/>
      <c r="Q13" s="131"/>
      <c r="R13" s="126"/>
      <c r="S13" s="113"/>
      <c r="T13" s="113"/>
      <c r="U13" s="69" t="s">
        <v>80</v>
      </c>
      <c r="V13" s="74"/>
      <c r="W13" s="69"/>
      <c r="X13" s="77" t="str">
        <f>IF(AND(V13="x"),15,"-")</f>
        <v>-</v>
      </c>
      <c r="Y13" s="113" t="s">
        <v>81</v>
      </c>
      <c r="Z13" s="133" t="str">
        <f>IF(AND(X29&gt;=96,X29&lt;=100),"Fuerte",IF(AND(X29&gt;=86,X29&lt;=95),"Moderado",IF(AND(X29&lt;=85,X29&gt;=0),"Débil","-")))</f>
        <v>Débil</v>
      </c>
      <c r="AA13" s="133" t="s">
        <v>82</v>
      </c>
      <c r="AB13" s="133" t="str">
        <f>CONCATENATE(Z13,AA13)</f>
        <v>DébilFuerte</v>
      </c>
      <c r="AC13" s="133" t="str">
        <f>IF(AB13="FuerteFuerte","NO","SI")</f>
        <v>SI</v>
      </c>
      <c r="AD13" s="143">
        <f>(X29+X48)/2</f>
        <v>0</v>
      </c>
      <c r="AE13" s="146" t="str">
        <f>IF(AND(AD13=100),"Fuerte",IF(AND(AD13&gt;=50,AD13&lt;=99),"Moderado",IF(AND(AD13&lt;=49,AD13&gt;=0),"Débil","-")))</f>
        <v>Débil</v>
      </c>
      <c r="AF13" s="146" t="s">
        <v>83</v>
      </c>
      <c r="AG13" s="146" t="s">
        <v>83</v>
      </c>
      <c r="AH13" s="146" t="str">
        <f>CONCATENATE(AE13,AF13)</f>
        <v>DébilDirectamente</v>
      </c>
      <c r="AI13" s="146" t="b">
        <f>IF(AND(AH13="FuerteDirectamente"),2,IF(AND(AH13="FuerteNo disminuye"),0,IF(AND(AH13="ModeradoDirectamente"),1,IF(AND(AH13="ModeradoNo disminuye"),0,FALSE))))</f>
        <v>0</v>
      </c>
      <c r="AJ13" s="146" t="b">
        <f>IF(AND(AE13="Fuerte"),IF(AND(AF13="Directamente"),2,IF(AND(AE13="Fuerte"),IF(AND(AF13="No disminuye"),0,FALSE))))</f>
        <v>0</v>
      </c>
      <c r="AK13" s="146" t="b">
        <f>IF(AND(AE13="Moderado"),IF(AND(AF13="Directamente"),1,IF(AND(AE13="Moderado"),IF(AND(AF13="No disminuye"),0,IF(AND(AE13="Fuerte"),IF(AND(AF13="Directamente"),2,IF(AND(AE13="Fuerte"),IF(AND(AF13="No disminuye"),0,FALSE))))))))</f>
        <v>0</v>
      </c>
      <c r="AL13" s="146" t="str">
        <f>CONCATENATE(AE13,AG13)</f>
        <v>DébilDirectamente</v>
      </c>
      <c r="AM13" s="146" t="b">
        <f>IF(AND(AL13="FuerteDirectamente"),2,IF(AND(AL13="FuerteIndirectamente"),1,IF(AND(AL13="FuerteNo Disminuye"),0,IF(AND(AL13="ModeradoDirectamente"),1,IF(AND(AL13="ModeradoIndirectamente"),0,IF(AND(AL13="ModeradoNo disminuye"),0,FALSE))))))</f>
        <v>0</v>
      </c>
      <c r="AN13" s="146" t="b">
        <f>IF(AND(AE13="Fuerte"),IF(AND(AG13="Directamente"),2,IF(AND(AE13="Fuerte"),IF(AND(AG13="Indirectamente"),1,IF(AND(AE13="Fuerte"),IF(AND(AG13="No disminuye"),0,FALSE))))))</f>
        <v>0</v>
      </c>
      <c r="AO13" s="146" t="b">
        <f>IF(AND(AE13="Moderado"),IF(AND(AG13="Directamente"),1,IF(AND(AE13="Moderado"),IF(AND(AG13="Indirectamente"),0,IF(AND(AE13="Moderado"),IF(AND(AG13="No disminuye"),0,FALSE))))))</f>
        <v>0</v>
      </c>
      <c r="AP13" s="146" t="e">
        <f>J12-AI13</f>
        <v>#N/A</v>
      </c>
      <c r="AQ13" s="146">
        <f>P12-AM13</f>
        <v>4</v>
      </c>
      <c r="AR13" s="146" t="e">
        <f>IF(AND(AP13=1),"Rara Vez-1",IF(AND(AP13=2),"Improbable-2",IF(AND(AP13=3),"Posible-3",IF(AND(AP13=4),"Probable-4",IF(AND(AP13=5),"Casi Seguro -5",FALSE)))))</f>
        <v>#N/A</v>
      </c>
      <c r="AS13" s="146" t="str">
        <f>IF(AND(AQ13&gt;=2),"Moderado- 3",IF(AND(AM13=3),"Moderado-3",IF(AND(AM13=4),"Mayor-4",IF(AND(AM13=5),"Catastrófico-5",FALSE))))</f>
        <v>Moderado- 3</v>
      </c>
      <c r="AT13" s="113" t="e">
        <f>CONCATENATE(AR13,"+",AS13)</f>
        <v>#N/A</v>
      </c>
      <c r="AU13" s="127"/>
    </row>
    <row r="14" spans="1:47" ht="42.75">
      <c r="A14" s="131"/>
      <c r="B14" s="131"/>
      <c r="C14" s="126"/>
      <c r="D14" s="126"/>
      <c r="E14" s="126"/>
      <c r="F14" s="131"/>
      <c r="G14" s="142"/>
      <c r="H14" s="126"/>
      <c r="I14" s="131"/>
      <c r="J14" s="131"/>
      <c r="K14" s="72" t="s">
        <v>84</v>
      </c>
      <c r="L14" s="73"/>
      <c r="M14" s="76" t="s">
        <v>77</v>
      </c>
      <c r="N14" s="131"/>
      <c r="O14" s="131"/>
      <c r="P14" s="131"/>
      <c r="Q14" s="131"/>
      <c r="R14" s="126"/>
      <c r="S14" s="113"/>
      <c r="T14" s="113"/>
      <c r="U14" s="69" t="s">
        <v>85</v>
      </c>
      <c r="V14" s="74"/>
      <c r="W14" s="69"/>
      <c r="X14" s="77" t="str">
        <f>IF(AND(V14="x"),15,"-")</f>
        <v>-</v>
      </c>
      <c r="Y14" s="113"/>
      <c r="Z14" s="133"/>
      <c r="AA14" s="133"/>
      <c r="AB14" s="133"/>
      <c r="AC14" s="133"/>
      <c r="AD14" s="144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13"/>
      <c r="AU14" s="127"/>
    </row>
    <row r="15" spans="1:47" ht="28.5">
      <c r="A15" s="131"/>
      <c r="B15" s="131"/>
      <c r="C15" s="126"/>
      <c r="D15" s="126"/>
      <c r="E15" s="126"/>
      <c r="F15" s="131"/>
      <c r="G15" s="142"/>
      <c r="H15" s="126"/>
      <c r="I15" s="131"/>
      <c r="J15" s="131"/>
      <c r="K15" s="72" t="s">
        <v>86</v>
      </c>
      <c r="L15" s="73"/>
      <c r="M15" s="67" t="s">
        <v>77</v>
      </c>
      <c r="N15" s="131"/>
      <c r="O15" s="131"/>
      <c r="P15" s="131"/>
      <c r="Q15" s="131"/>
      <c r="R15" s="126"/>
      <c r="S15" s="113"/>
      <c r="T15" s="113"/>
      <c r="U15" s="69" t="s">
        <v>87</v>
      </c>
      <c r="V15" s="74"/>
      <c r="W15" s="69"/>
      <c r="X15" s="77" t="str">
        <f>IF(AND(V15="x"),15,"-")</f>
        <v>-</v>
      </c>
      <c r="Y15" s="113"/>
      <c r="Z15" s="133"/>
      <c r="AA15" s="133"/>
      <c r="AB15" s="133"/>
      <c r="AC15" s="133"/>
      <c r="AD15" s="144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13"/>
      <c r="AU15" s="127"/>
    </row>
    <row r="16" spans="1:47" ht="28.5">
      <c r="A16" s="131"/>
      <c r="B16" s="131"/>
      <c r="C16" s="126"/>
      <c r="D16" s="126"/>
      <c r="E16" s="126"/>
      <c r="F16" s="131"/>
      <c r="G16" s="142"/>
      <c r="H16" s="126"/>
      <c r="I16" s="131"/>
      <c r="J16" s="131"/>
      <c r="K16" s="72" t="s">
        <v>88</v>
      </c>
      <c r="L16" s="73" t="s">
        <v>77</v>
      </c>
      <c r="M16" s="67"/>
      <c r="N16" s="131"/>
      <c r="O16" s="131"/>
      <c r="P16" s="131"/>
      <c r="Q16" s="131"/>
      <c r="R16" s="126"/>
      <c r="S16" s="113"/>
      <c r="T16" s="113"/>
      <c r="U16" s="69" t="s">
        <v>89</v>
      </c>
      <c r="V16" s="74"/>
      <c r="W16" s="69"/>
      <c r="X16" s="77" t="str">
        <f>IF(AND(V16="x"),15,"-")</f>
        <v>-</v>
      </c>
      <c r="Y16" s="113"/>
      <c r="Z16" s="133"/>
      <c r="AA16" s="133"/>
      <c r="AB16" s="133"/>
      <c r="AC16" s="133"/>
      <c r="AD16" s="144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13"/>
      <c r="AU16" s="127"/>
    </row>
    <row r="17" spans="1:47" ht="42.75">
      <c r="A17" s="131"/>
      <c r="B17" s="131"/>
      <c r="C17" s="126"/>
      <c r="D17" s="126"/>
      <c r="E17" s="126"/>
      <c r="F17" s="131"/>
      <c r="G17" s="142"/>
      <c r="H17" s="126"/>
      <c r="I17" s="131"/>
      <c r="J17" s="131"/>
      <c r="K17" s="72" t="s">
        <v>90</v>
      </c>
      <c r="L17" s="73"/>
      <c r="M17" s="67" t="s">
        <v>77</v>
      </c>
      <c r="N17" s="131"/>
      <c r="O17" s="131"/>
      <c r="P17" s="131"/>
      <c r="Q17" s="131"/>
      <c r="R17" s="126"/>
      <c r="S17" s="113"/>
      <c r="T17" s="113"/>
      <c r="U17" s="69" t="s">
        <v>91</v>
      </c>
      <c r="V17" s="74"/>
      <c r="W17" s="69"/>
      <c r="X17" s="77" t="str">
        <f>IF(AND(V17="x"),15,"-")</f>
        <v>-</v>
      </c>
      <c r="Y17" s="113"/>
      <c r="Z17" s="133"/>
      <c r="AA17" s="133"/>
      <c r="AB17" s="133"/>
      <c r="AC17" s="133"/>
      <c r="AD17" s="144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13"/>
      <c r="AU17" s="127"/>
    </row>
    <row r="18" spans="1:47" ht="28.5">
      <c r="A18" s="131"/>
      <c r="B18" s="131"/>
      <c r="C18" s="126"/>
      <c r="D18" s="126"/>
      <c r="E18" s="126"/>
      <c r="F18" s="131"/>
      <c r="G18" s="142"/>
      <c r="H18" s="126"/>
      <c r="I18" s="131"/>
      <c r="J18" s="131"/>
      <c r="K18" s="72" t="s">
        <v>92</v>
      </c>
      <c r="L18" s="73"/>
      <c r="M18" s="67" t="s">
        <v>77</v>
      </c>
      <c r="N18" s="131"/>
      <c r="O18" s="131"/>
      <c r="P18" s="131"/>
      <c r="Q18" s="131"/>
      <c r="R18" s="126"/>
      <c r="S18" s="113"/>
      <c r="T18" s="113"/>
      <c r="U18" s="113"/>
      <c r="V18" s="113"/>
      <c r="W18" s="113"/>
      <c r="X18" s="113"/>
      <c r="Y18" s="113"/>
      <c r="Z18" s="133"/>
      <c r="AA18" s="133"/>
      <c r="AB18" s="133"/>
      <c r="AC18" s="133"/>
      <c r="AD18" s="144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13"/>
      <c r="AU18" s="127"/>
    </row>
    <row r="19" spans="1:47" ht="42.75">
      <c r="A19" s="131"/>
      <c r="B19" s="131"/>
      <c r="C19" s="126"/>
      <c r="D19" s="126"/>
      <c r="E19" s="126"/>
      <c r="F19" s="131"/>
      <c r="G19" s="142"/>
      <c r="H19" s="126"/>
      <c r="I19" s="131"/>
      <c r="J19" s="131"/>
      <c r="K19" s="72" t="s">
        <v>93</v>
      </c>
      <c r="L19" s="73" t="s">
        <v>77</v>
      </c>
      <c r="M19" s="67"/>
      <c r="N19" s="131"/>
      <c r="O19" s="131"/>
      <c r="P19" s="131"/>
      <c r="Q19" s="131"/>
      <c r="R19" s="126"/>
      <c r="S19" s="113"/>
      <c r="T19" s="113"/>
      <c r="U19" s="112" t="s">
        <v>94</v>
      </c>
      <c r="V19" s="112"/>
      <c r="W19" s="112"/>
      <c r="X19" s="112"/>
      <c r="Y19" s="113"/>
      <c r="Z19" s="133"/>
      <c r="AA19" s="133"/>
      <c r="AB19" s="133"/>
      <c r="AC19" s="133"/>
      <c r="AD19" s="144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13"/>
      <c r="AU19" s="127"/>
    </row>
    <row r="20" spans="1:47" ht="28.5">
      <c r="A20" s="131"/>
      <c r="B20" s="131"/>
      <c r="C20" s="126"/>
      <c r="D20" s="126"/>
      <c r="E20" s="126"/>
      <c r="F20" s="131"/>
      <c r="G20" s="142"/>
      <c r="H20" s="126"/>
      <c r="I20" s="131"/>
      <c r="J20" s="131"/>
      <c r="K20" s="72" t="s">
        <v>95</v>
      </c>
      <c r="L20" s="73"/>
      <c r="M20" s="67" t="s">
        <v>77</v>
      </c>
      <c r="N20" s="131"/>
      <c r="O20" s="131"/>
      <c r="P20" s="131"/>
      <c r="Q20" s="131"/>
      <c r="R20" s="126"/>
      <c r="S20" s="113"/>
      <c r="T20" s="113"/>
      <c r="U20" s="69" t="s">
        <v>96</v>
      </c>
      <c r="V20" s="74"/>
      <c r="W20" s="69"/>
      <c r="X20" s="77" t="str">
        <f>IF(AND(V20="x"),15,"-")</f>
        <v>-</v>
      </c>
      <c r="Y20" s="113"/>
      <c r="Z20" s="133"/>
      <c r="AA20" s="133"/>
      <c r="AB20" s="133"/>
      <c r="AC20" s="133"/>
      <c r="AD20" s="144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13"/>
      <c r="AU20" s="127"/>
    </row>
    <row r="21" spans="1:47" ht="28.5">
      <c r="A21" s="131"/>
      <c r="B21" s="131"/>
      <c r="C21" s="126"/>
      <c r="D21" s="126"/>
      <c r="E21" s="126"/>
      <c r="F21" s="131"/>
      <c r="G21" s="142"/>
      <c r="H21" s="126"/>
      <c r="I21" s="131"/>
      <c r="J21" s="131"/>
      <c r="K21" s="72" t="s">
        <v>97</v>
      </c>
      <c r="L21" s="73" t="s">
        <v>77</v>
      </c>
      <c r="M21" s="67"/>
      <c r="N21" s="131"/>
      <c r="O21" s="131"/>
      <c r="P21" s="131"/>
      <c r="Q21" s="131"/>
      <c r="R21" s="126"/>
      <c r="S21" s="113"/>
      <c r="T21" s="113"/>
      <c r="U21" s="134" t="s">
        <v>98</v>
      </c>
      <c r="V21" s="113"/>
      <c r="W21" s="134"/>
      <c r="X21" s="138" t="str">
        <f>IF(AND(V21="x"),10,"-")</f>
        <v>-</v>
      </c>
      <c r="Y21" s="113"/>
      <c r="Z21" s="133"/>
      <c r="AA21" s="133"/>
      <c r="AB21" s="133"/>
      <c r="AC21" s="133"/>
      <c r="AD21" s="144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13"/>
      <c r="AU21" s="127"/>
    </row>
    <row r="22" spans="1:47">
      <c r="A22" s="131"/>
      <c r="B22" s="131"/>
      <c r="C22" s="126"/>
      <c r="D22" s="126"/>
      <c r="E22" s="126"/>
      <c r="F22" s="131"/>
      <c r="G22" s="142"/>
      <c r="H22" s="126"/>
      <c r="I22" s="131"/>
      <c r="J22" s="131"/>
      <c r="K22" s="72" t="s">
        <v>99</v>
      </c>
      <c r="L22" s="73" t="s">
        <v>77</v>
      </c>
      <c r="M22" s="67"/>
      <c r="N22" s="131"/>
      <c r="O22" s="131"/>
      <c r="P22" s="131"/>
      <c r="Q22" s="131"/>
      <c r="R22" s="126"/>
      <c r="S22" s="113"/>
      <c r="T22" s="113"/>
      <c r="U22" s="134"/>
      <c r="V22" s="113"/>
      <c r="W22" s="134"/>
      <c r="X22" s="138"/>
      <c r="Y22" s="113"/>
      <c r="Z22" s="133"/>
      <c r="AA22" s="133"/>
      <c r="AB22" s="133"/>
      <c r="AC22" s="133"/>
      <c r="AD22" s="144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13"/>
      <c r="AU22" s="127"/>
    </row>
    <row r="23" spans="1:47" ht="15" customHeight="1">
      <c r="A23" s="131"/>
      <c r="B23" s="131"/>
      <c r="C23" s="126"/>
      <c r="D23" s="126"/>
      <c r="E23" s="126"/>
      <c r="F23" s="131"/>
      <c r="G23" s="142"/>
      <c r="H23" s="126"/>
      <c r="I23" s="131"/>
      <c r="J23" s="131"/>
      <c r="K23" s="72" t="s">
        <v>100</v>
      </c>
      <c r="L23" s="73" t="s">
        <v>77</v>
      </c>
      <c r="M23" s="67"/>
      <c r="N23" s="131"/>
      <c r="O23" s="131"/>
      <c r="P23" s="131"/>
      <c r="Q23" s="131"/>
      <c r="R23" s="126"/>
      <c r="S23" s="113"/>
      <c r="T23" s="113"/>
      <c r="U23" s="113"/>
      <c r="V23" s="113"/>
      <c r="W23" s="113"/>
      <c r="X23" s="113"/>
      <c r="Y23" s="113"/>
      <c r="Z23" s="133"/>
      <c r="AA23" s="133"/>
      <c r="AB23" s="133"/>
      <c r="AC23" s="133"/>
      <c r="AD23" s="144"/>
      <c r="AE23" s="146"/>
      <c r="AF23" s="146"/>
      <c r="AG23" s="146"/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13"/>
      <c r="AU23" s="127"/>
    </row>
    <row r="24" spans="1:47" ht="29.25" customHeight="1">
      <c r="A24" s="131"/>
      <c r="B24" s="131"/>
      <c r="C24" s="126"/>
      <c r="D24" s="126"/>
      <c r="E24" s="126"/>
      <c r="F24" s="131"/>
      <c r="G24" s="142"/>
      <c r="H24" s="126"/>
      <c r="I24" s="131"/>
      <c r="J24" s="131"/>
      <c r="K24" s="72" t="s">
        <v>101</v>
      </c>
      <c r="L24" s="73"/>
      <c r="M24" s="76" t="s">
        <v>77</v>
      </c>
      <c r="N24" s="131"/>
      <c r="O24" s="131"/>
      <c r="P24" s="131"/>
      <c r="Q24" s="131"/>
      <c r="R24" s="126"/>
      <c r="S24" s="113"/>
      <c r="T24" s="113"/>
      <c r="U24" s="112" t="s">
        <v>102</v>
      </c>
      <c r="V24" s="112"/>
      <c r="W24" s="112"/>
      <c r="X24" s="112"/>
      <c r="Y24" s="113"/>
      <c r="Z24" s="133"/>
      <c r="AA24" s="133"/>
      <c r="AB24" s="133"/>
      <c r="AC24" s="133"/>
      <c r="AD24" s="144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13"/>
      <c r="AU24" s="127"/>
    </row>
    <row r="25" spans="1:47" ht="15" customHeight="1">
      <c r="A25" s="131"/>
      <c r="B25" s="131"/>
      <c r="C25" s="126"/>
      <c r="D25" s="126"/>
      <c r="E25" s="126"/>
      <c r="F25" s="131"/>
      <c r="G25" s="142"/>
      <c r="H25" s="126"/>
      <c r="I25" s="131"/>
      <c r="J25" s="131"/>
      <c r="K25" s="72" t="s">
        <v>103</v>
      </c>
      <c r="L25" s="73"/>
      <c r="M25" s="76" t="s">
        <v>77</v>
      </c>
      <c r="N25" s="131"/>
      <c r="O25" s="131"/>
      <c r="P25" s="131"/>
      <c r="Q25" s="131"/>
      <c r="R25" s="126"/>
      <c r="S25" s="113"/>
      <c r="T25" s="113"/>
      <c r="U25" s="134" t="s">
        <v>104</v>
      </c>
      <c r="V25" s="113"/>
      <c r="W25" s="113"/>
      <c r="X25" s="138" t="str">
        <f>IF(AND(V25="X"),10,"-")</f>
        <v>-</v>
      </c>
      <c r="Y25" s="113"/>
      <c r="Z25" s="133"/>
      <c r="AA25" s="133"/>
      <c r="AB25" s="133"/>
      <c r="AC25" s="133"/>
      <c r="AD25" s="144"/>
      <c r="AE25" s="146"/>
      <c r="AF25" s="146"/>
      <c r="AG25" s="146"/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13"/>
      <c r="AU25" s="127"/>
    </row>
    <row r="26" spans="1:47" ht="28.5">
      <c r="A26" s="131"/>
      <c r="B26" s="131"/>
      <c r="C26" s="126"/>
      <c r="D26" s="126"/>
      <c r="E26" s="126"/>
      <c r="F26" s="131"/>
      <c r="G26" s="142"/>
      <c r="H26" s="126"/>
      <c r="I26" s="131"/>
      <c r="J26" s="131"/>
      <c r="K26" s="72" t="s">
        <v>105</v>
      </c>
      <c r="L26" s="73"/>
      <c r="M26" s="59" t="s">
        <v>77</v>
      </c>
      <c r="N26" s="131"/>
      <c r="O26" s="131"/>
      <c r="P26" s="131"/>
      <c r="Q26" s="131"/>
      <c r="R26" s="126"/>
      <c r="S26" s="113"/>
      <c r="T26" s="113"/>
      <c r="U26" s="134"/>
      <c r="V26" s="113"/>
      <c r="W26" s="113"/>
      <c r="X26" s="138"/>
      <c r="Y26" s="113"/>
      <c r="Z26" s="133"/>
      <c r="AA26" s="133"/>
      <c r="AB26" s="133"/>
      <c r="AC26" s="133"/>
      <c r="AD26" s="144"/>
      <c r="AE26" s="146"/>
      <c r="AF26" s="146"/>
      <c r="AG26" s="146"/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13"/>
      <c r="AU26" s="127"/>
    </row>
    <row r="27" spans="1:47" ht="28.5">
      <c r="A27" s="131"/>
      <c r="B27" s="131"/>
      <c r="C27" s="126"/>
      <c r="D27" s="126"/>
      <c r="E27" s="126"/>
      <c r="F27" s="131"/>
      <c r="G27" s="142"/>
      <c r="H27" s="126"/>
      <c r="I27" s="131"/>
      <c r="J27" s="131"/>
      <c r="K27" s="72" t="s">
        <v>106</v>
      </c>
      <c r="L27" s="73"/>
      <c r="M27" s="59" t="s">
        <v>77</v>
      </c>
      <c r="N27" s="131"/>
      <c r="O27" s="131"/>
      <c r="P27" s="131"/>
      <c r="Q27" s="131"/>
      <c r="R27" s="126"/>
      <c r="S27" s="113"/>
      <c r="T27" s="113"/>
      <c r="U27" s="134" t="s">
        <v>107</v>
      </c>
      <c r="V27" s="113"/>
      <c r="W27" s="113"/>
      <c r="X27" s="138" t="str">
        <f>IF(AND(V27="x"),5,"-")</f>
        <v>-</v>
      </c>
      <c r="Y27" s="113"/>
      <c r="Z27" s="133"/>
      <c r="AA27" s="133"/>
      <c r="AB27" s="133"/>
      <c r="AC27" s="133"/>
      <c r="AD27" s="144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13"/>
      <c r="AU27" s="127"/>
    </row>
    <row r="28" spans="1:47">
      <c r="A28" s="131"/>
      <c r="B28" s="131"/>
      <c r="C28" s="126"/>
      <c r="D28" s="126"/>
      <c r="E28" s="126"/>
      <c r="F28" s="131"/>
      <c r="G28" s="142"/>
      <c r="H28" s="126"/>
      <c r="I28" s="131"/>
      <c r="J28" s="131"/>
      <c r="K28" s="72" t="s">
        <v>108</v>
      </c>
      <c r="L28" s="73"/>
      <c r="M28" s="59" t="s">
        <v>77</v>
      </c>
      <c r="N28" s="131"/>
      <c r="O28" s="131"/>
      <c r="P28" s="131"/>
      <c r="Q28" s="131"/>
      <c r="R28" s="126"/>
      <c r="S28" s="113"/>
      <c r="T28" s="113"/>
      <c r="U28" s="134"/>
      <c r="V28" s="113"/>
      <c r="W28" s="113"/>
      <c r="X28" s="138"/>
      <c r="Y28" s="113"/>
      <c r="Z28" s="133"/>
      <c r="AA28" s="133"/>
      <c r="AB28" s="133"/>
      <c r="AC28" s="133"/>
      <c r="AD28" s="144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13"/>
      <c r="AU28" s="127"/>
    </row>
    <row r="29" spans="1:47" ht="30" customHeight="1">
      <c r="A29" s="131"/>
      <c r="B29" s="131"/>
      <c r="C29" s="126"/>
      <c r="D29" s="126"/>
      <c r="E29" s="126"/>
      <c r="F29" s="131"/>
      <c r="G29" s="142"/>
      <c r="H29" s="126"/>
      <c r="I29" s="131"/>
      <c r="J29" s="131"/>
      <c r="K29" s="72" t="s">
        <v>109</v>
      </c>
      <c r="L29" s="73" t="s">
        <v>77</v>
      </c>
      <c r="M29" s="67"/>
      <c r="N29" s="131"/>
      <c r="O29" s="131"/>
      <c r="P29" s="131"/>
      <c r="Q29" s="131"/>
      <c r="R29" s="126"/>
      <c r="S29" s="113"/>
      <c r="T29" s="113"/>
      <c r="U29" s="112" t="s">
        <v>110</v>
      </c>
      <c r="V29" s="112"/>
      <c r="W29" s="112"/>
      <c r="X29" s="139">
        <f>SUM(X13:X17)+SUM(X20:X22)+SUM(X25:X28)</f>
        <v>0</v>
      </c>
      <c r="Y29" s="113"/>
      <c r="Z29" s="133"/>
      <c r="AA29" s="133"/>
      <c r="AB29" s="133"/>
      <c r="AC29" s="133"/>
      <c r="AD29" s="144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13"/>
      <c r="AU29" s="127"/>
    </row>
    <row r="30" spans="1:47">
      <c r="A30" s="131"/>
      <c r="B30" s="131"/>
      <c r="C30" s="126"/>
      <c r="D30" s="126"/>
      <c r="E30" s="126"/>
      <c r="F30" s="131"/>
      <c r="G30" s="142"/>
      <c r="H30" s="126"/>
      <c r="I30" s="131"/>
      <c r="J30" s="131"/>
      <c r="K30" s="72" t="s">
        <v>111</v>
      </c>
      <c r="L30" s="73"/>
      <c r="M30" s="59" t="s">
        <v>77</v>
      </c>
      <c r="N30" s="131"/>
      <c r="O30" s="131"/>
      <c r="P30" s="131"/>
      <c r="Q30" s="131"/>
      <c r="R30" s="118"/>
      <c r="S30" s="113"/>
      <c r="T30" s="113"/>
      <c r="U30" s="112"/>
      <c r="V30" s="112"/>
      <c r="W30" s="112"/>
      <c r="X30" s="112"/>
      <c r="Y30" s="113"/>
      <c r="Z30" s="133"/>
      <c r="AA30" s="133"/>
      <c r="AB30" s="133"/>
      <c r="AC30" s="133"/>
      <c r="AD30" s="144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13"/>
      <c r="AU30" s="127"/>
    </row>
    <row r="31" spans="1:47">
      <c r="A31" s="131"/>
      <c r="B31" s="131"/>
      <c r="C31" s="126"/>
      <c r="D31" s="126"/>
      <c r="E31" s="126"/>
      <c r="F31" s="131"/>
      <c r="G31" s="142"/>
      <c r="H31" s="126"/>
      <c r="I31" s="131"/>
      <c r="J31" s="131"/>
      <c r="K31" s="127"/>
      <c r="L31" s="127"/>
      <c r="M31" s="127"/>
      <c r="N31" s="131"/>
      <c r="O31" s="131"/>
      <c r="P31" s="131"/>
      <c r="Q31" s="131"/>
      <c r="R31" s="113"/>
      <c r="S31" s="113"/>
      <c r="T31" s="113"/>
      <c r="U31" s="113"/>
      <c r="V31" s="113"/>
      <c r="W31" s="113"/>
      <c r="X31" s="113"/>
      <c r="Y31" s="74"/>
      <c r="Z31" s="67"/>
      <c r="AA31" s="67"/>
      <c r="AB31" s="67"/>
      <c r="AC31" s="67"/>
      <c r="AD31" s="144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13"/>
      <c r="AU31" s="127"/>
    </row>
    <row r="32" spans="1:47">
      <c r="A32" s="131"/>
      <c r="B32" s="131"/>
      <c r="C32" s="126"/>
      <c r="D32" s="126"/>
      <c r="E32" s="126"/>
      <c r="F32" s="131"/>
      <c r="G32" s="142"/>
      <c r="H32" s="126"/>
      <c r="I32" s="131"/>
      <c r="J32" s="131"/>
      <c r="K32" s="127"/>
      <c r="L32" s="127"/>
      <c r="M32" s="127"/>
      <c r="N32" s="131"/>
      <c r="O32" s="131"/>
      <c r="P32" s="131"/>
      <c r="Q32" s="131"/>
      <c r="R32" s="113"/>
      <c r="S32" s="113"/>
      <c r="T32" s="113"/>
      <c r="U32" s="69" t="s">
        <v>80</v>
      </c>
      <c r="V32" s="74"/>
      <c r="W32" s="69"/>
      <c r="X32" s="77" t="str">
        <f>IF(AND(V32="x"),15,"-")</f>
        <v>-</v>
      </c>
      <c r="Y32" s="113" t="s">
        <v>81</v>
      </c>
      <c r="Z32" s="133" t="str">
        <f>IF(AND(X48&gt;=96,X48&lt;=100),"Fuerte",IF(AND(X48&gt;=86,X48&lt;=95),"Moderado",IF(AND(X48&lt;=85,X48&gt;=0),"Débil","-")))</f>
        <v>Débil</v>
      </c>
      <c r="AA32" s="133" t="s">
        <v>82</v>
      </c>
      <c r="AB32" s="133" t="str">
        <f>CONCATENATE(Z32,AA32)</f>
        <v>DébilFuerte</v>
      </c>
      <c r="AC32" s="133" t="str">
        <f>IF(AB32="FuerteFuerte","NO","SI")</f>
        <v>SI</v>
      </c>
      <c r="AD32" s="144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13"/>
      <c r="AU32" s="127"/>
    </row>
    <row r="33" spans="1:47" ht="42.75">
      <c r="A33" s="131"/>
      <c r="B33" s="131"/>
      <c r="C33" s="126"/>
      <c r="D33" s="126"/>
      <c r="E33" s="126"/>
      <c r="F33" s="131"/>
      <c r="G33" s="142"/>
      <c r="H33" s="126"/>
      <c r="I33" s="131"/>
      <c r="J33" s="131"/>
      <c r="K33" s="127"/>
      <c r="L33" s="127"/>
      <c r="M33" s="127"/>
      <c r="N33" s="131"/>
      <c r="O33" s="131"/>
      <c r="P33" s="131"/>
      <c r="Q33" s="131"/>
      <c r="R33" s="113"/>
      <c r="S33" s="113"/>
      <c r="T33" s="113"/>
      <c r="U33" s="69" t="s">
        <v>85</v>
      </c>
      <c r="V33" s="74"/>
      <c r="W33" s="69"/>
      <c r="X33" s="77" t="str">
        <f>IF(AND(V33="x"),15,"-")</f>
        <v>-</v>
      </c>
      <c r="Y33" s="113"/>
      <c r="Z33" s="133"/>
      <c r="AA33" s="133"/>
      <c r="AB33" s="133"/>
      <c r="AC33" s="133"/>
      <c r="AD33" s="144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13"/>
      <c r="AU33" s="127"/>
    </row>
    <row r="34" spans="1:47" ht="28.5">
      <c r="A34" s="131"/>
      <c r="B34" s="131"/>
      <c r="C34" s="126"/>
      <c r="D34" s="126"/>
      <c r="E34" s="126"/>
      <c r="F34" s="131"/>
      <c r="G34" s="142"/>
      <c r="H34" s="126"/>
      <c r="I34" s="131"/>
      <c r="J34" s="131"/>
      <c r="K34" s="127"/>
      <c r="L34" s="127"/>
      <c r="M34" s="127"/>
      <c r="N34" s="131"/>
      <c r="O34" s="131"/>
      <c r="P34" s="131"/>
      <c r="Q34" s="131"/>
      <c r="R34" s="113"/>
      <c r="S34" s="113"/>
      <c r="T34" s="113"/>
      <c r="U34" s="69" t="s">
        <v>87</v>
      </c>
      <c r="V34" s="74"/>
      <c r="W34" s="69"/>
      <c r="X34" s="77" t="str">
        <f>IF(AND(V34="x"),15,"-")</f>
        <v>-</v>
      </c>
      <c r="Y34" s="113"/>
      <c r="Z34" s="133"/>
      <c r="AA34" s="133"/>
      <c r="AB34" s="133"/>
      <c r="AC34" s="133"/>
      <c r="AD34" s="144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13"/>
      <c r="AU34" s="127"/>
    </row>
    <row r="35" spans="1:47">
      <c r="A35" s="131"/>
      <c r="B35" s="131"/>
      <c r="C35" s="126"/>
      <c r="D35" s="126"/>
      <c r="E35" s="126"/>
      <c r="F35" s="131"/>
      <c r="G35" s="142"/>
      <c r="H35" s="126"/>
      <c r="I35" s="131"/>
      <c r="J35" s="131"/>
      <c r="K35" s="127"/>
      <c r="L35" s="127"/>
      <c r="M35" s="127"/>
      <c r="N35" s="131"/>
      <c r="O35" s="131"/>
      <c r="P35" s="131"/>
      <c r="Q35" s="131"/>
      <c r="R35" s="113"/>
      <c r="S35" s="113"/>
      <c r="T35" s="113"/>
      <c r="U35" s="69" t="s">
        <v>89</v>
      </c>
      <c r="V35" s="74"/>
      <c r="W35" s="69"/>
      <c r="X35" s="77" t="str">
        <f>IF(AND(V35="x"),15,"-")</f>
        <v>-</v>
      </c>
      <c r="Y35" s="113"/>
      <c r="Z35" s="133"/>
      <c r="AA35" s="133"/>
      <c r="AB35" s="133"/>
      <c r="AC35" s="133"/>
      <c r="AD35" s="144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13"/>
      <c r="AU35" s="127"/>
    </row>
    <row r="36" spans="1:47" ht="42.75">
      <c r="A36" s="131"/>
      <c r="B36" s="131"/>
      <c r="C36" s="126"/>
      <c r="D36" s="126"/>
      <c r="E36" s="126"/>
      <c r="F36" s="131"/>
      <c r="G36" s="142"/>
      <c r="H36" s="126"/>
      <c r="I36" s="131"/>
      <c r="J36" s="131"/>
      <c r="K36" s="127"/>
      <c r="L36" s="127"/>
      <c r="M36" s="127"/>
      <c r="N36" s="131"/>
      <c r="O36" s="131"/>
      <c r="P36" s="131"/>
      <c r="Q36" s="131"/>
      <c r="R36" s="113"/>
      <c r="S36" s="113"/>
      <c r="T36" s="113"/>
      <c r="U36" s="69" t="s">
        <v>91</v>
      </c>
      <c r="V36" s="74"/>
      <c r="W36" s="69"/>
      <c r="X36" s="77" t="str">
        <f>IF(AND(V36="x"),15,"-")</f>
        <v>-</v>
      </c>
      <c r="Y36" s="113"/>
      <c r="Z36" s="133"/>
      <c r="AA36" s="133"/>
      <c r="AB36" s="133"/>
      <c r="AC36" s="133"/>
      <c r="AD36" s="144"/>
      <c r="AE36" s="146"/>
      <c r="AF36" s="146"/>
      <c r="AG36" s="146"/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13"/>
      <c r="AU36" s="127"/>
    </row>
    <row r="37" spans="1:47">
      <c r="A37" s="131"/>
      <c r="B37" s="131"/>
      <c r="C37" s="126"/>
      <c r="D37" s="126"/>
      <c r="E37" s="126"/>
      <c r="F37" s="131"/>
      <c r="G37" s="142"/>
      <c r="H37" s="126"/>
      <c r="I37" s="131"/>
      <c r="J37" s="131"/>
      <c r="K37" s="127"/>
      <c r="L37" s="127"/>
      <c r="M37" s="127"/>
      <c r="N37" s="131"/>
      <c r="O37" s="131"/>
      <c r="P37" s="131"/>
      <c r="Q37" s="131"/>
      <c r="R37" s="113"/>
      <c r="S37" s="113"/>
      <c r="T37" s="113"/>
      <c r="U37" s="113"/>
      <c r="V37" s="113"/>
      <c r="W37" s="113"/>
      <c r="X37" s="113"/>
      <c r="Y37" s="113"/>
      <c r="Z37" s="133"/>
      <c r="AA37" s="133"/>
      <c r="AB37" s="133"/>
      <c r="AC37" s="133"/>
      <c r="AD37" s="144"/>
      <c r="AE37" s="146"/>
      <c r="AF37" s="146"/>
      <c r="AG37" s="146"/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13"/>
      <c r="AU37" s="127"/>
    </row>
    <row r="38" spans="1:47">
      <c r="A38" s="131"/>
      <c r="B38" s="131"/>
      <c r="C38" s="126"/>
      <c r="D38" s="126"/>
      <c r="E38" s="126"/>
      <c r="F38" s="131"/>
      <c r="G38" s="142"/>
      <c r="H38" s="126"/>
      <c r="I38" s="131"/>
      <c r="J38" s="131"/>
      <c r="K38" s="127"/>
      <c r="L38" s="127"/>
      <c r="M38" s="127"/>
      <c r="N38" s="131"/>
      <c r="O38" s="131"/>
      <c r="P38" s="131"/>
      <c r="Q38" s="131"/>
      <c r="R38" s="113"/>
      <c r="S38" s="113"/>
      <c r="T38" s="113"/>
      <c r="U38" s="112" t="s">
        <v>94</v>
      </c>
      <c r="V38" s="112"/>
      <c r="W38" s="112"/>
      <c r="X38" s="112"/>
      <c r="Y38" s="113"/>
      <c r="Z38" s="133"/>
      <c r="AA38" s="133"/>
      <c r="AB38" s="133"/>
      <c r="AC38" s="133"/>
      <c r="AD38" s="144"/>
      <c r="AE38" s="146"/>
      <c r="AF38" s="146"/>
      <c r="AG38" s="146"/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13"/>
      <c r="AU38" s="127"/>
    </row>
    <row r="39" spans="1:47">
      <c r="A39" s="131"/>
      <c r="B39" s="131"/>
      <c r="C39" s="126"/>
      <c r="D39" s="126"/>
      <c r="E39" s="126"/>
      <c r="F39" s="131"/>
      <c r="G39" s="142"/>
      <c r="H39" s="126"/>
      <c r="I39" s="131"/>
      <c r="J39" s="131"/>
      <c r="K39" s="127"/>
      <c r="L39" s="127"/>
      <c r="M39" s="127"/>
      <c r="N39" s="131"/>
      <c r="O39" s="131"/>
      <c r="P39" s="131"/>
      <c r="Q39" s="131"/>
      <c r="R39" s="113"/>
      <c r="S39" s="113"/>
      <c r="T39" s="113"/>
      <c r="U39" s="69" t="s">
        <v>96</v>
      </c>
      <c r="V39" s="74"/>
      <c r="W39" s="69"/>
      <c r="X39" s="77" t="str">
        <f>IF(AND(V39="x"),15,"-")</f>
        <v>-</v>
      </c>
      <c r="Y39" s="113"/>
      <c r="Z39" s="133"/>
      <c r="AA39" s="133"/>
      <c r="AB39" s="133"/>
      <c r="AC39" s="133"/>
      <c r="AD39" s="144"/>
      <c r="AE39" s="146"/>
      <c r="AF39" s="146"/>
      <c r="AG39" s="146"/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13"/>
      <c r="AU39" s="127"/>
    </row>
    <row r="40" spans="1:47">
      <c r="A40" s="131"/>
      <c r="B40" s="131"/>
      <c r="C40" s="126"/>
      <c r="D40" s="126"/>
      <c r="E40" s="126"/>
      <c r="F40" s="131"/>
      <c r="G40" s="142"/>
      <c r="H40" s="126"/>
      <c r="I40" s="131"/>
      <c r="J40" s="131"/>
      <c r="K40" s="127"/>
      <c r="L40" s="127"/>
      <c r="M40" s="127"/>
      <c r="N40" s="131"/>
      <c r="O40" s="131"/>
      <c r="P40" s="131"/>
      <c r="Q40" s="131"/>
      <c r="R40" s="113"/>
      <c r="S40" s="113"/>
      <c r="T40" s="113"/>
      <c r="U40" s="134" t="s">
        <v>98</v>
      </c>
      <c r="V40" s="113"/>
      <c r="W40" s="134"/>
      <c r="X40" s="138" t="str">
        <f>IF(AND(V40="x"),10,"-")</f>
        <v>-</v>
      </c>
      <c r="Y40" s="113"/>
      <c r="Z40" s="133"/>
      <c r="AA40" s="133"/>
      <c r="AB40" s="133"/>
      <c r="AC40" s="133"/>
      <c r="AD40" s="144"/>
      <c r="AE40" s="146"/>
      <c r="AF40" s="146"/>
      <c r="AG40" s="146"/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13"/>
      <c r="AU40" s="127"/>
    </row>
    <row r="41" spans="1:47">
      <c r="A41" s="131"/>
      <c r="B41" s="131"/>
      <c r="C41" s="126"/>
      <c r="D41" s="126"/>
      <c r="E41" s="126"/>
      <c r="F41" s="131"/>
      <c r="G41" s="142"/>
      <c r="H41" s="126"/>
      <c r="I41" s="131"/>
      <c r="J41" s="131"/>
      <c r="K41" s="127"/>
      <c r="L41" s="127"/>
      <c r="M41" s="127"/>
      <c r="N41" s="131"/>
      <c r="O41" s="131"/>
      <c r="P41" s="131"/>
      <c r="Q41" s="131"/>
      <c r="R41" s="113"/>
      <c r="S41" s="113"/>
      <c r="T41" s="113"/>
      <c r="U41" s="134"/>
      <c r="V41" s="113"/>
      <c r="W41" s="134"/>
      <c r="X41" s="138"/>
      <c r="Y41" s="113"/>
      <c r="Z41" s="133"/>
      <c r="AA41" s="133"/>
      <c r="AB41" s="133"/>
      <c r="AC41" s="133"/>
      <c r="AD41" s="144"/>
      <c r="AE41" s="146"/>
      <c r="AF41" s="146"/>
      <c r="AG41" s="146"/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13"/>
      <c r="AU41" s="127"/>
    </row>
    <row r="42" spans="1:47">
      <c r="A42" s="131"/>
      <c r="B42" s="131"/>
      <c r="C42" s="126"/>
      <c r="D42" s="126"/>
      <c r="E42" s="126"/>
      <c r="F42" s="131"/>
      <c r="G42" s="142"/>
      <c r="H42" s="126"/>
      <c r="I42" s="131"/>
      <c r="J42" s="131"/>
      <c r="K42" s="127"/>
      <c r="L42" s="127"/>
      <c r="M42" s="127"/>
      <c r="N42" s="131"/>
      <c r="O42" s="131"/>
      <c r="P42" s="131"/>
      <c r="Q42" s="131"/>
      <c r="R42" s="113"/>
      <c r="S42" s="113"/>
      <c r="T42" s="113"/>
      <c r="U42" s="113"/>
      <c r="V42" s="113"/>
      <c r="W42" s="113"/>
      <c r="X42" s="113"/>
      <c r="Y42" s="113"/>
      <c r="Z42" s="133"/>
      <c r="AA42" s="133"/>
      <c r="AB42" s="133"/>
      <c r="AC42" s="133"/>
      <c r="AD42" s="144"/>
      <c r="AE42" s="146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13"/>
      <c r="AU42" s="127"/>
    </row>
    <row r="43" spans="1:47">
      <c r="A43" s="131"/>
      <c r="B43" s="131"/>
      <c r="C43" s="126"/>
      <c r="D43" s="126"/>
      <c r="E43" s="126"/>
      <c r="F43" s="131"/>
      <c r="G43" s="142"/>
      <c r="H43" s="126"/>
      <c r="I43" s="131"/>
      <c r="J43" s="131"/>
      <c r="K43" s="127"/>
      <c r="L43" s="127"/>
      <c r="M43" s="127"/>
      <c r="N43" s="131"/>
      <c r="O43" s="131"/>
      <c r="P43" s="131"/>
      <c r="Q43" s="131"/>
      <c r="R43" s="113"/>
      <c r="S43" s="113"/>
      <c r="T43" s="113"/>
      <c r="U43" s="112" t="s">
        <v>102</v>
      </c>
      <c r="V43" s="112"/>
      <c r="W43" s="112"/>
      <c r="X43" s="112"/>
      <c r="Y43" s="113"/>
      <c r="Z43" s="133"/>
      <c r="AA43" s="133"/>
      <c r="AB43" s="133"/>
      <c r="AC43" s="133"/>
      <c r="AD43" s="144"/>
      <c r="AE43" s="146"/>
      <c r="AF43" s="146"/>
      <c r="AG43" s="146"/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13"/>
      <c r="AU43" s="127"/>
    </row>
    <row r="44" spans="1:47">
      <c r="A44" s="131"/>
      <c r="B44" s="131"/>
      <c r="C44" s="126"/>
      <c r="D44" s="126"/>
      <c r="E44" s="126"/>
      <c r="F44" s="131"/>
      <c r="G44" s="142"/>
      <c r="H44" s="126"/>
      <c r="I44" s="131"/>
      <c r="J44" s="131"/>
      <c r="K44" s="127"/>
      <c r="L44" s="127"/>
      <c r="M44" s="127"/>
      <c r="N44" s="131"/>
      <c r="O44" s="131"/>
      <c r="P44" s="131"/>
      <c r="Q44" s="131"/>
      <c r="R44" s="113"/>
      <c r="S44" s="113"/>
      <c r="T44" s="113"/>
      <c r="U44" s="134" t="s">
        <v>104</v>
      </c>
      <c r="V44" s="113"/>
      <c r="W44" s="113"/>
      <c r="X44" s="138" t="str">
        <f>IF(AND(V44="X"),10,"-")</f>
        <v>-</v>
      </c>
      <c r="Y44" s="113"/>
      <c r="Z44" s="133"/>
      <c r="AA44" s="133"/>
      <c r="AB44" s="133"/>
      <c r="AC44" s="133"/>
      <c r="AD44" s="144"/>
      <c r="AE44" s="146"/>
      <c r="AF44" s="146"/>
      <c r="AG44" s="146"/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13"/>
      <c r="AU44" s="127"/>
    </row>
    <row r="45" spans="1:47">
      <c r="A45" s="131"/>
      <c r="B45" s="131"/>
      <c r="C45" s="126"/>
      <c r="D45" s="126"/>
      <c r="E45" s="126"/>
      <c r="F45" s="131"/>
      <c r="G45" s="142"/>
      <c r="H45" s="126"/>
      <c r="I45" s="131"/>
      <c r="J45" s="131"/>
      <c r="K45" s="127"/>
      <c r="L45" s="127"/>
      <c r="M45" s="127"/>
      <c r="N45" s="131"/>
      <c r="O45" s="131"/>
      <c r="P45" s="131"/>
      <c r="Q45" s="131"/>
      <c r="R45" s="113"/>
      <c r="S45" s="113"/>
      <c r="T45" s="113"/>
      <c r="U45" s="134"/>
      <c r="V45" s="113"/>
      <c r="W45" s="113"/>
      <c r="X45" s="138"/>
      <c r="Y45" s="113"/>
      <c r="Z45" s="133"/>
      <c r="AA45" s="133"/>
      <c r="AB45" s="133"/>
      <c r="AC45" s="133"/>
      <c r="AD45" s="144"/>
      <c r="AE45" s="146"/>
      <c r="AF45" s="146"/>
      <c r="AG45" s="146"/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13"/>
      <c r="AU45" s="127"/>
    </row>
    <row r="46" spans="1:47">
      <c r="A46" s="131"/>
      <c r="B46" s="131"/>
      <c r="C46" s="126"/>
      <c r="D46" s="126"/>
      <c r="E46" s="126"/>
      <c r="F46" s="131"/>
      <c r="G46" s="142"/>
      <c r="H46" s="126"/>
      <c r="I46" s="131"/>
      <c r="J46" s="131"/>
      <c r="K46" s="127"/>
      <c r="L46" s="127"/>
      <c r="M46" s="127"/>
      <c r="N46" s="131"/>
      <c r="O46" s="131"/>
      <c r="P46" s="131"/>
      <c r="Q46" s="131"/>
      <c r="R46" s="113"/>
      <c r="S46" s="113"/>
      <c r="T46" s="113"/>
      <c r="U46" s="134" t="s">
        <v>107</v>
      </c>
      <c r="V46" s="113"/>
      <c r="W46" s="113"/>
      <c r="X46" s="138" t="str">
        <f>IF(AND(V46="x"),5,"-")</f>
        <v>-</v>
      </c>
      <c r="Y46" s="113"/>
      <c r="Z46" s="133"/>
      <c r="AA46" s="133"/>
      <c r="AB46" s="133"/>
      <c r="AC46" s="133"/>
      <c r="AD46" s="144"/>
      <c r="AE46" s="146"/>
      <c r="AF46" s="146"/>
      <c r="AG46" s="146"/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13"/>
      <c r="AU46" s="127"/>
    </row>
    <row r="47" spans="1:47">
      <c r="A47" s="131"/>
      <c r="B47" s="131"/>
      <c r="C47" s="126"/>
      <c r="D47" s="126"/>
      <c r="E47" s="126"/>
      <c r="F47" s="131"/>
      <c r="G47" s="142"/>
      <c r="H47" s="126"/>
      <c r="I47" s="131"/>
      <c r="J47" s="131"/>
      <c r="K47" s="127"/>
      <c r="L47" s="127"/>
      <c r="M47" s="127"/>
      <c r="N47" s="131"/>
      <c r="O47" s="131"/>
      <c r="P47" s="131"/>
      <c r="Q47" s="131"/>
      <c r="R47" s="113"/>
      <c r="S47" s="113"/>
      <c r="T47" s="113"/>
      <c r="U47" s="134"/>
      <c r="V47" s="113"/>
      <c r="W47" s="113"/>
      <c r="X47" s="138"/>
      <c r="Y47" s="113"/>
      <c r="Z47" s="133"/>
      <c r="AA47" s="133"/>
      <c r="AB47" s="133"/>
      <c r="AC47" s="133"/>
      <c r="AD47" s="144"/>
      <c r="AE47" s="146"/>
      <c r="AF47" s="146"/>
      <c r="AG47" s="146"/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13"/>
      <c r="AU47" s="127"/>
    </row>
    <row r="48" spans="1:47">
      <c r="A48" s="131"/>
      <c r="B48" s="131"/>
      <c r="C48" s="126"/>
      <c r="D48" s="126"/>
      <c r="E48" s="126"/>
      <c r="F48" s="131"/>
      <c r="G48" s="142"/>
      <c r="H48" s="126"/>
      <c r="I48" s="131"/>
      <c r="J48" s="131"/>
      <c r="K48" s="127"/>
      <c r="L48" s="127"/>
      <c r="M48" s="127"/>
      <c r="N48" s="131"/>
      <c r="O48" s="131"/>
      <c r="P48" s="131"/>
      <c r="Q48" s="131"/>
      <c r="R48" s="113"/>
      <c r="S48" s="113"/>
      <c r="T48" s="113"/>
      <c r="U48" s="112" t="s">
        <v>112</v>
      </c>
      <c r="V48" s="112"/>
      <c r="W48" s="112"/>
      <c r="X48" s="139">
        <f>SUM(X32:X36)+SUM(X39:X41)+SUM(X44:X47)</f>
        <v>0</v>
      </c>
      <c r="Y48" s="113"/>
      <c r="Z48" s="133"/>
      <c r="AA48" s="133"/>
      <c r="AB48" s="133"/>
      <c r="AC48" s="133"/>
      <c r="AD48" s="144"/>
      <c r="AE48" s="146"/>
      <c r="AF48" s="146"/>
      <c r="AG48" s="146"/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13"/>
      <c r="AU48" s="127"/>
    </row>
    <row r="49" spans="1:47">
      <c r="A49" s="131"/>
      <c r="B49" s="131"/>
      <c r="C49" s="118"/>
      <c r="D49" s="118"/>
      <c r="E49" s="118"/>
      <c r="F49" s="131"/>
      <c r="G49" s="142"/>
      <c r="H49" s="118"/>
      <c r="I49" s="131"/>
      <c r="J49" s="131"/>
      <c r="K49" s="127"/>
      <c r="L49" s="127"/>
      <c r="M49" s="127"/>
      <c r="N49" s="131"/>
      <c r="O49" s="131"/>
      <c r="P49" s="131"/>
      <c r="Q49" s="131"/>
      <c r="R49" s="113"/>
      <c r="S49" s="113"/>
      <c r="T49" s="113"/>
      <c r="U49" s="112"/>
      <c r="V49" s="112"/>
      <c r="W49" s="112"/>
      <c r="X49" s="112"/>
      <c r="Y49" s="113"/>
      <c r="Z49" s="133"/>
      <c r="AA49" s="133"/>
      <c r="AB49" s="133"/>
      <c r="AC49" s="133"/>
      <c r="AD49" s="145"/>
      <c r="AE49" s="146"/>
      <c r="AF49" s="146"/>
      <c r="AG49" s="146"/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13"/>
      <c r="AU49" s="127"/>
    </row>
    <row r="1112" spans="2:2">
      <c r="B1112" s="54" t="s">
        <v>48</v>
      </c>
    </row>
    <row r="1113" spans="2:2">
      <c r="B1113" s="54" t="s">
        <v>49</v>
      </c>
    </row>
  </sheetData>
  <sheetProtection formatCells="0"/>
  <protectedRanges>
    <protectedRange sqref="B2:K3" name="Rango8"/>
    <protectedRange algorithmName="SHA-512" hashValue="D5vW90zoOYr84x/zb/Q14WqdSkOw6Nshmc9u4s8Jiw0NPoCsEyED7Ob7ezUFPdprAlMtR08TzAJb1zoDvW8few==" saltValue="M8AQ4NsQ/6n+S2TrWiI/hg==" spinCount="100000" sqref="A9:H49" name="Redacción de riesgo"/>
    <protectedRange algorithmName="SHA-512" hashValue="xA9xESOPVQ4+YGovvOrwrmD05CM5a+x9mkis+eaJrnkiYju6BA2dyelTp+m24E2K21JdgvoxRIEw3YvP9jzCHw==" saltValue="1ACNF93Yb2KVRZufmYPGgg==" spinCount="100000" sqref="K12:M49" name="preguntas"/>
    <protectedRange algorithmName="SHA-512" hashValue="Ho9lKQKSg7ephpSZ6X/gci3ZomVSON2jh5hEjINiDCbivjdOlKlsxLSKjlw1knHSxNGEIcKQdM/9bUFwZSiDXw==" saltValue="rLu6GnkHdQBTCTjwjb0eXg==" spinCount="100000" sqref="R12:T49" name="Rango3"/>
    <protectedRange algorithmName="SHA-512" hashValue="9Jy7uWATTW/IJRiEJuvwvASH+67IMyglbBKx4vCrS6ecXwDLQsQrUPD/Q6XBKOMzVC++8FxL4iyW1yJK531CRQ==" saltValue="L9c/3h7zQPJF32rESJoIZg==" spinCount="100000" sqref="U13:W17 U20:W22 U25:W28 U32:W36 U39:W41 U44:W47" name="preguntas control"/>
    <protectedRange sqref="Y13:Z49" name="Rango5"/>
    <protectedRange sqref="AA13:AA49" name="Rango6"/>
    <protectedRange sqref="AF13:AG49" name="Rango7"/>
  </protectedRanges>
  <mergeCells count="137">
    <mergeCell ref="Z13:Z30"/>
    <mergeCell ref="AA13:AA30"/>
    <mergeCell ref="Y32:Y49"/>
    <mergeCell ref="U37:X37"/>
    <mergeCell ref="U38:X38"/>
    <mergeCell ref="AU13:AU49"/>
    <mergeCell ref="AD13:AD49"/>
    <mergeCell ref="AE13:AE49"/>
    <mergeCell ref="AF13:AF49"/>
    <mergeCell ref="AG13:AG49"/>
    <mergeCell ref="AH13:AH49"/>
    <mergeCell ref="AI13:AI49"/>
    <mergeCell ref="AJ13:AJ49"/>
    <mergeCell ref="AK13:AK49"/>
    <mergeCell ref="AL13:AL49"/>
    <mergeCell ref="AM13:AM49"/>
    <mergeCell ref="AN13:AN49"/>
    <mergeCell ref="AO13:AO49"/>
    <mergeCell ref="AP13:AP49"/>
    <mergeCell ref="AQ13:AQ49"/>
    <mergeCell ref="AR13:AR49"/>
    <mergeCell ref="AS13:AS49"/>
    <mergeCell ref="AT13:AT49"/>
    <mergeCell ref="A12:A49"/>
    <mergeCell ref="B12:B49"/>
    <mergeCell ref="C12:C49"/>
    <mergeCell ref="D12:D49"/>
    <mergeCell ref="E12:E49"/>
    <mergeCell ref="F12:F49"/>
    <mergeCell ref="G12:G49"/>
    <mergeCell ref="I12:I49"/>
    <mergeCell ref="AC32:AC49"/>
    <mergeCell ref="R31:R49"/>
    <mergeCell ref="S31:S49"/>
    <mergeCell ref="T31:T49"/>
    <mergeCell ref="K31:M49"/>
    <mergeCell ref="J12:J49"/>
    <mergeCell ref="U40:U41"/>
    <mergeCell ref="Y13:Y30"/>
    <mergeCell ref="W21:W22"/>
    <mergeCell ref="N12:N49"/>
    <mergeCell ref="X25:X26"/>
    <mergeCell ref="X21:X22"/>
    <mergeCell ref="U31:X31"/>
    <mergeCell ref="O12:O49"/>
    <mergeCell ref="AB32:AB49"/>
    <mergeCell ref="H12:H49"/>
    <mergeCell ref="AT9:AT11"/>
    <mergeCell ref="AU9:AU11"/>
    <mergeCell ref="R9:R11"/>
    <mergeCell ref="U9:W9"/>
    <mergeCell ref="X9:Y9"/>
    <mergeCell ref="Z9:Z11"/>
    <mergeCell ref="X10:X11"/>
    <mergeCell ref="Y10:Y11"/>
    <mergeCell ref="S9:T10"/>
    <mergeCell ref="AS9:AS11"/>
    <mergeCell ref="AR9:AR11"/>
    <mergeCell ref="AL9:AL11"/>
    <mergeCell ref="AG9:AG11"/>
    <mergeCell ref="AJ9:AJ11"/>
    <mergeCell ref="AK9:AK11"/>
    <mergeCell ref="AM9:AM11"/>
    <mergeCell ref="AN9:AN11"/>
    <mergeCell ref="AO9:AO11"/>
    <mergeCell ref="AH9:AH11"/>
    <mergeCell ref="AF9:AF11"/>
    <mergeCell ref="Z32:Z49"/>
    <mergeCell ref="AA32:AA49"/>
    <mergeCell ref="U48:W49"/>
    <mergeCell ref="X48:X49"/>
    <mergeCell ref="V40:V41"/>
    <mergeCell ref="W40:W41"/>
    <mergeCell ref="X40:X41"/>
    <mergeCell ref="U42:X42"/>
    <mergeCell ref="U43:X43"/>
    <mergeCell ref="U44:U45"/>
    <mergeCell ref="V44:V45"/>
    <mergeCell ref="W44:W45"/>
    <mergeCell ref="X44:X45"/>
    <mergeCell ref="X46:X47"/>
    <mergeCell ref="M9:M11"/>
    <mergeCell ref="N9:N11"/>
    <mergeCell ref="W27:W28"/>
    <mergeCell ref="R12:R30"/>
    <mergeCell ref="S12:S30"/>
    <mergeCell ref="U21:U22"/>
    <mergeCell ref="U25:U26"/>
    <mergeCell ref="U18:X18"/>
    <mergeCell ref="U19:X19"/>
    <mergeCell ref="U23:X23"/>
    <mergeCell ref="U24:X24"/>
    <mergeCell ref="V21:V22"/>
    <mergeCell ref="X27:X28"/>
    <mergeCell ref="X29:X30"/>
    <mergeCell ref="U27:U28"/>
    <mergeCell ref="U29:W30"/>
    <mergeCell ref="V27:V28"/>
    <mergeCell ref="T12:T30"/>
    <mergeCell ref="U12:X12"/>
    <mergeCell ref="V25:V26"/>
    <mergeCell ref="W25:W26"/>
    <mergeCell ref="U10:W10"/>
    <mergeCell ref="A7:I7"/>
    <mergeCell ref="A1:B3"/>
    <mergeCell ref="C1:G3"/>
    <mergeCell ref="H1:I1"/>
    <mergeCell ref="H2:I2"/>
    <mergeCell ref="H3:I3"/>
    <mergeCell ref="A5:B5"/>
    <mergeCell ref="A6:B6"/>
    <mergeCell ref="C5:I5"/>
    <mergeCell ref="C6:I6"/>
    <mergeCell ref="B8:H8"/>
    <mergeCell ref="I8:O8"/>
    <mergeCell ref="P12:P49"/>
    <mergeCell ref="R8:AU8"/>
    <mergeCell ref="B9:H10"/>
    <mergeCell ref="K9:K11"/>
    <mergeCell ref="L9:L11"/>
    <mergeCell ref="Q9:Q11"/>
    <mergeCell ref="AP9:AP11"/>
    <mergeCell ref="AQ9:AQ11"/>
    <mergeCell ref="Q12:Q49"/>
    <mergeCell ref="I9:J11"/>
    <mergeCell ref="O9:P11"/>
    <mergeCell ref="AI9:AI11"/>
    <mergeCell ref="AD9:AD11"/>
    <mergeCell ref="AE9:AE11"/>
    <mergeCell ref="AB9:AB11"/>
    <mergeCell ref="AB13:AB30"/>
    <mergeCell ref="AC9:AC11"/>
    <mergeCell ref="AC13:AC30"/>
    <mergeCell ref="U46:U47"/>
    <mergeCell ref="V46:V47"/>
    <mergeCell ref="W46:W47"/>
    <mergeCell ref="AA10:AA11"/>
  </mergeCells>
  <conditionalFormatting sqref="N12:Q12">
    <cfRule type="cellIs" dxfId="38" priority="93" operator="equal">
      <formula>"Casi seguro - Se espera que el evento ocurra en la mayoría de las circunstancias  +Catastrófico"</formula>
    </cfRule>
    <cfRule type="cellIs" dxfId="37" priority="94" operator="equal">
      <formula>"Probable- Es viable que el evento ocurra en la mayoría de las circunstancias +Catastrófico"</formula>
    </cfRule>
    <cfRule type="cellIs" dxfId="36" priority="95" operator="equal">
      <formula>"Posible - El evento podrá ocurrir en algún momento +Catastrófico"</formula>
    </cfRule>
    <cfRule type="cellIs" dxfId="35" priority="96" operator="equal">
      <formula>"Improbable - El evento puede ocurrir en algún momento+Catastrófico"</formula>
    </cfRule>
    <cfRule type="cellIs" dxfId="34" priority="97" operator="equal">
      <formula>"Rara vez- El evento puede ocurrir solo en circunstancias excepcionales (poco comunes o anormales)+Catastrófico"</formula>
    </cfRule>
    <cfRule type="cellIs" dxfId="33" priority="98" operator="equal">
      <formula>"Casi seguro - Se espera que el evento ocurra en la mayoría de las circunstancias  +Moderado"</formula>
    </cfRule>
    <cfRule type="cellIs" dxfId="32" priority="99" operator="equal">
      <formula>"Probable- Es viable que el evento ocurra en la mayoría de las circunstancias +Moderado"</formula>
    </cfRule>
    <cfRule type="cellIs" dxfId="31" priority="100" operator="equal">
      <formula>"Posible - El evento podrá ocurrir en algún momento +Moderado"</formula>
    </cfRule>
    <cfRule type="cellIs" dxfId="30" priority="101" operator="equal">
      <formula>"Improbable - El evento puede ocurrir en algún momento+Moderado"</formula>
    </cfRule>
    <cfRule type="cellIs" dxfId="29" priority="102" operator="equal">
      <formula>"Rara vez- El evento puede ocurrir solo en circunstancias excepcionales (poco comunes o anormales)+Moderado"</formula>
    </cfRule>
    <cfRule type="cellIs" dxfId="28" priority="103" operator="equal">
      <formula>"Casi seguro - Se espera que el evento ocurra en la mayoría de las circunstancias  +Mayor"</formula>
    </cfRule>
    <cfRule type="cellIs" dxfId="27" priority="104" operator="equal">
      <formula>"Posible - El evento podrá ocurrir en algún momento +Mayor"</formula>
    </cfRule>
    <cfRule type="cellIs" dxfId="26" priority="105" operator="equal">
      <formula>"Improbable - El evento puede ocurrir en algún momento+Mayor"</formula>
    </cfRule>
    <cfRule type="cellIs" dxfId="25" priority="106" operator="equal">
      <formula>"Rara vez- El evento puede ocurrir solo en circunstancias excepcionales (poco comunes o anormales)+Mayor"</formula>
    </cfRule>
    <cfRule type="cellIs" dxfId="24" priority="107" operator="equal">
      <formula>"Probable- Es viable que el evento ocurra en la mayoría de las circunstancias +Mayor"</formula>
    </cfRule>
  </conditionalFormatting>
  <conditionalFormatting sqref="AT13">
    <cfRule type="cellIs" dxfId="23" priority="77" operator="equal">
      <formula>IF(AND($AT$13="Casi Seguro -5+ Catastrófico-5"),"EXTREMO",FALSE)</formula>
    </cfRule>
    <cfRule type="cellIs" dxfId="22" priority="78" operator="equal">
      <formula>"Probable-4+ Catastrófico-5"</formula>
    </cfRule>
    <cfRule type="cellIs" dxfId="21" priority="79" operator="equal">
      <formula>"Posible-3+ Catastrófico-5"</formula>
    </cfRule>
    <cfRule type="cellIs" dxfId="20" priority="80" operator="equal">
      <formula>"Improbable-2+ Catastrófico-5"</formula>
    </cfRule>
    <cfRule type="cellIs" dxfId="19" priority="81" operator="equal">
      <formula>"Rara Vez-1+ Catastrófico-5"</formula>
    </cfRule>
    <cfRule type="cellIs" dxfId="18" priority="82" operator="equal">
      <formula>"Casi Seguro -5+ Mayor- 4"</formula>
    </cfRule>
    <cfRule type="cellIs" dxfId="17" priority="83" operator="equal">
      <formula>"Probable-4+ Mayor- 4"</formula>
    </cfRule>
    <cfRule type="cellIs" dxfId="16" priority="84" operator="equal">
      <formula>"Posible-3+ Mayor- 4"</formula>
    </cfRule>
    <cfRule type="cellIs" dxfId="15" priority="85" operator="equal">
      <formula>"Improbable-2+ Mayor- 4"</formula>
    </cfRule>
    <cfRule type="cellIs" dxfId="14" priority="86" operator="equal">
      <formula>"Rara Vez-1+Mayor- 4"</formula>
    </cfRule>
    <cfRule type="cellIs" dxfId="13" priority="87" operator="equal">
      <formula>"Casi Seguro -5+Moderado- 3"</formula>
    </cfRule>
    <cfRule type="cellIs" dxfId="12" priority="88" operator="equal">
      <formula>"Probable-4+Moderado- 3"</formula>
    </cfRule>
    <cfRule type="cellIs" dxfId="11" priority="89" operator="equal">
      <formula>"Posible-3+Moderado- 3"</formula>
    </cfRule>
    <cfRule type="cellIs" dxfId="10" priority="90" operator="equal">
      <formula>"Improbable-2+Moderado- 3"</formula>
    </cfRule>
    <cfRule type="cellIs" dxfId="9" priority="92" operator="equal">
      <formula>"Rara Vez-1+Moderado- 3"</formula>
    </cfRule>
  </conditionalFormatting>
  <dataValidations count="1">
    <dataValidation type="list" allowBlank="1" showInputMessage="1" showErrorMessage="1" sqref="B12" xr:uid="{CEFF7C23-1994-4E0F-B70B-AF9943102E80}">
      <formula1>$B$1112:$B$1113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ABF65C03-7D94-4850-8397-F4DF59C3E1E1}">
          <x14:formula1>
            <xm:f>'Variables gestión '!$A$5:$A$11</xm:f>
          </x14:formula1>
          <xm:sqref>F12</xm:sqref>
        </x14:dataValidation>
        <x14:dataValidation type="list" allowBlank="1" showInputMessage="1" showErrorMessage="1" xr:uid="{D544D536-5E68-42DA-9A91-F1E088D63842}">
          <x14:formula1>
            <xm:f>'Variables gestión '!$O$5:$O$6</xm:f>
          </x14:formula1>
          <xm:sqref>Y12:Y13 Y31:Y32 Y50:Y1048576</xm:sqref>
        </x14:dataValidation>
        <x14:dataValidation type="list" allowBlank="1" showInputMessage="1" showErrorMessage="1" xr:uid="{FE0AF9E4-3528-4F51-85FA-2520C48D4990}">
          <x14:formula1>
            <xm:f>'Mapa de calor'!$A$4:$A$8</xm:f>
          </x14:formula1>
          <xm:sqref>I100:I1048576</xm:sqref>
        </x14:dataValidation>
        <x14:dataValidation type="list" allowBlank="1" showInputMessage="1" showErrorMessage="1" xr:uid="{8D775D25-5A4E-4DA9-8C28-734F52A7AA59}">
          <x14:formula1>
            <xm:f>'Variables corrupcion'!$E$5:$E$9</xm:f>
          </x14:formula1>
          <xm:sqref>I12</xm:sqref>
        </x14:dataValidation>
        <x14:dataValidation type="list" allowBlank="1" showInputMessage="1" showErrorMessage="1" xr:uid="{402B8DC8-2503-43EC-8C0B-72CED9DDE579}">
          <x14:formula1>
            <xm:f>'Variables corrupcion'!$A$45:$A$47</xm:f>
          </x14:formula1>
          <xm:sqref>AA13:AA49</xm:sqref>
        </x14:dataValidation>
        <x14:dataValidation type="list" allowBlank="1" showInputMessage="1" showErrorMessage="1" xr:uid="{CD8DA838-08E7-4A7E-A1E0-318AF2458F97}">
          <x14:formula1>
            <xm:f>'Variables corrupcion'!$A$50:$A$51</xm:f>
          </x14:formula1>
          <xm:sqref>AF13 AF31:AF32 AF50:AF206</xm:sqref>
        </x14:dataValidation>
        <x14:dataValidation type="list" allowBlank="1" showInputMessage="1" showErrorMessage="1" xr:uid="{DC814D5B-FEEF-4EE1-9FF2-9C532E83A47A}">
          <x14:formula1>
            <xm:f>'Variables corrupcion'!$E$50:$E$52</xm:f>
          </x14:formula1>
          <xm:sqref>AG13:AG157</xm:sqref>
        </x14:dataValidation>
        <x14:dataValidation type="list" allowBlank="1" showInputMessage="1" showErrorMessage="1" xr:uid="{BAD761C5-92B9-4852-BF97-49F0DCC41C21}">
          <x14:formula1>
            <xm:f>'DEPENDENCIAS - PROCESOS (2)'!$E$4:$E$23</xm:f>
          </x14:formula1>
          <xm:sqref>C5:I5</xm:sqref>
        </x14:dataValidation>
        <x14:dataValidation type="list" allowBlank="1" showInputMessage="1" showErrorMessage="1" xr:uid="{85671F11-221A-44AA-9F72-7EFB15E9A068}">
          <x14:formula1>
            <xm:f>'DEPENDENCIAS - PROCESOS (2)'!$B$4:$B$22</xm:f>
          </x14:formula1>
          <xm:sqref>C6:I6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59521-1D0A-468D-AABA-4A317F761CB7}">
  <dimension ref="A1:AG1202"/>
  <sheetViews>
    <sheetView workbookViewId="0">
      <selection activeCell="H12" sqref="H12:H13"/>
    </sheetView>
  </sheetViews>
  <sheetFormatPr defaultColWidth="11.42578125" defaultRowHeight="14.25"/>
  <cols>
    <col min="1" max="1" width="6.7109375" style="54" customWidth="1"/>
    <col min="2" max="2" width="20" style="54" bestFit="1" customWidth="1"/>
    <col min="3" max="4" width="27.5703125" style="54" customWidth="1"/>
    <col min="5" max="5" width="41.5703125" style="54" customWidth="1"/>
    <col min="6" max="8" width="21.140625" style="54" customWidth="1"/>
    <col min="9" max="9" width="26.42578125" style="54" customWidth="1"/>
    <col min="10" max="10" width="11.85546875" style="54" bestFit="1" customWidth="1"/>
    <col min="11" max="11" width="21" style="54" customWidth="1"/>
    <col min="12" max="12" width="11.42578125" style="54"/>
    <col min="13" max="13" width="22.5703125" style="54" hidden="1" customWidth="1"/>
    <col min="14" max="14" width="22.5703125" style="54" customWidth="1"/>
    <col min="15" max="15" width="52" style="54" customWidth="1"/>
    <col min="16" max="16" width="12.5703125" style="54" customWidth="1"/>
    <col min="17" max="17" width="11.42578125" style="54" customWidth="1"/>
    <col min="18" max="19" width="11.42578125" style="54"/>
    <col min="20" max="21" width="12.28515625" style="54" customWidth="1"/>
    <col min="22" max="22" width="11.42578125" style="54"/>
    <col min="23" max="25" width="0" style="54" hidden="1" customWidth="1"/>
    <col min="26" max="26" width="12.85546875" style="54" customWidth="1"/>
    <col min="27" max="27" width="13.7109375" style="54" customWidth="1"/>
    <col min="28" max="28" width="11.42578125" style="54"/>
    <col min="29" max="29" width="12.7109375" style="54" customWidth="1"/>
    <col min="30" max="30" width="52.42578125" style="54" hidden="1" customWidth="1"/>
    <col min="31" max="31" width="63.140625" style="54" hidden="1" customWidth="1"/>
    <col min="32" max="32" width="11.85546875" style="54" customWidth="1"/>
    <col min="33" max="33" width="13.140625" style="54" customWidth="1"/>
    <col min="34" max="16384" width="11.42578125" style="54"/>
  </cols>
  <sheetData>
    <row r="1" spans="1:33" s="61" customFormat="1" ht="21" customHeight="1">
      <c r="A1" s="127"/>
      <c r="B1" s="127"/>
      <c r="C1" s="112" t="s">
        <v>0</v>
      </c>
      <c r="D1" s="112"/>
      <c r="E1" s="112"/>
      <c r="F1" s="112"/>
      <c r="G1" s="112"/>
      <c r="H1" s="128" t="s">
        <v>1</v>
      </c>
      <c r="I1" s="128"/>
    </row>
    <row r="2" spans="1:33" s="61" customFormat="1" ht="19.5" customHeight="1">
      <c r="A2" s="127"/>
      <c r="B2" s="127"/>
      <c r="C2" s="112"/>
      <c r="D2" s="112"/>
      <c r="E2" s="112"/>
      <c r="F2" s="112"/>
      <c r="G2" s="112"/>
      <c r="H2" s="129" t="s">
        <v>2</v>
      </c>
      <c r="I2" s="129"/>
    </row>
    <row r="3" spans="1:33" s="61" customFormat="1" ht="20.25" customHeight="1">
      <c r="A3" s="127"/>
      <c r="B3" s="127"/>
      <c r="C3" s="112"/>
      <c r="D3" s="112"/>
      <c r="E3" s="112"/>
      <c r="F3" s="112"/>
      <c r="G3" s="112"/>
      <c r="H3" s="129" t="s">
        <v>3</v>
      </c>
      <c r="I3" s="129"/>
    </row>
    <row r="4" spans="1:33" s="61" customFormat="1">
      <c r="A4" s="62"/>
      <c r="B4" s="62"/>
      <c r="C4" s="81"/>
      <c r="D4" s="81"/>
      <c r="E4" s="81"/>
      <c r="F4" s="81"/>
      <c r="G4" s="81"/>
      <c r="H4" s="66"/>
      <c r="I4" s="66"/>
    </row>
    <row r="5" spans="1:33" s="61" customFormat="1">
      <c r="A5" s="121" t="s">
        <v>4</v>
      </c>
      <c r="B5" s="121"/>
      <c r="C5" s="112"/>
      <c r="D5" s="112"/>
      <c r="E5" s="112"/>
      <c r="F5" s="112"/>
      <c r="G5" s="112"/>
      <c r="H5" s="112"/>
      <c r="I5" s="112"/>
    </row>
    <row r="6" spans="1:33" s="61" customFormat="1">
      <c r="A6" s="121" t="s">
        <v>5</v>
      </c>
      <c r="B6" s="121"/>
      <c r="C6" s="112"/>
      <c r="D6" s="112"/>
      <c r="E6" s="112"/>
      <c r="F6" s="112"/>
      <c r="G6" s="112"/>
      <c r="H6" s="112"/>
      <c r="I6" s="112"/>
    </row>
    <row r="7" spans="1:33" s="61" customFormat="1" ht="15" thickBot="1">
      <c r="A7" s="62"/>
      <c r="B7" s="62"/>
      <c r="C7" s="81"/>
      <c r="D7" s="81"/>
      <c r="E7" s="81"/>
      <c r="F7" s="81"/>
      <c r="G7" s="81"/>
      <c r="H7" s="66"/>
      <c r="I7" s="66"/>
    </row>
    <row r="8" spans="1:33" ht="15.75" customHeight="1">
      <c r="B8" s="122" t="s">
        <v>6</v>
      </c>
      <c r="C8" s="123"/>
      <c r="D8" s="123"/>
      <c r="E8" s="123"/>
      <c r="F8" s="123"/>
      <c r="G8" s="123"/>
      <c r="H8" s="124"/>
      <c r="I8" s="125" t="s">
        <v>7</v>
      </c>
      <c r="J8" s="125"/>
      <c r="K8" s="125"/>
      <c r="L8" s="125"/>
      <c r="M8" s="125"/>
      <c r="N8" s="82"/>
      <c r="O8" s="122" t="s">
        <v>8</v>
      </c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4"/>
    </row>
    <row r="9" spans="1:33" ht="15" customHeight="1">
      <c r="A9" s="117">
        <v>1</v>
      </c>
      <c r="B9" s="120" t="s">
        <v>9</v>
      </c>
      <c r="C9" s="120"/>
      <c r="D9" s="120"/>
      <c r="E9" s="120"/>
      <c r="F9" s="120"/>
      <c r="G9" s="120"/>
      <c r="H9" s="120"/>
      <c r="I9" s="112" t="s">
        <v>10</v>
      </c>
      <c r="J9" s="112" t="s">
        <v>11</v>
      </c>
      <c r="K9" s="112" t="s">
        <v>12</v>
      </c>
      <c r="L9" s="112" t="s">
        <v>11</v>
      </c>
      <c r="M9" s="67" t="s">
        <v>13</v>
      </c>
      <c r="N9" s="112" t="s">
        <v>14</v>
      </c>
      <c r="O9" s="112" t="s">
        <v>15</v>
      </c>
      <c r="P9" s="120" t="s">
        <v>16</v>
      </c>
      <c r="Q9" s="120"/>
      <c r="R9" s="121" t="s">
        <v>17</v>
      </c>
      <c r="S9" s="121"/>
      <c r="T9" s="121"/>
      <c r="U9" s="121"/>
      <c r="V9" s="121" t="s">
        <v>18</v>
      </c>
      <c r="W9" s="121"/>
      <c r="X9" s="121"/>
      <c r="Y9" s="121"/>
      <c r="Z9" s="112" t="s">
        <v>19</v>
      </c>
      <c r="AA9" s="112" t="s">
        <v>20</v>
      </c>
      <c r="AB9" s="112" t="s">
        <v>21</v>
      </c>
      <c r="AC9" s="112" t="s">
        <v>22</v>
      </c>
      <c r="AD9" s="60"/>
      <c r="AE9" s="60"/>
      <c r="AF9" s="112" t="s">
        <v>23</v>
      </c>
      <c r="AG9" s="112" t="s">
        <v>24</v>
      </c>
    </row>
    <row r="10" spans="1:33" ht="15" customHeight="1">
      <c r="A10" s="126"/>
      <c r="B10" s="120"/>
      <c r="C10" s="120"/>
      <c r="D10" s="120"/>
      <c r="E10" s="120"/>
      <c r="F10" s="120"/>
      <c r="G10" s="120"/>
      <c r="H10" s="120"/>
      <c r="I10" s="112"/>
      <c r="J10" s="112"/>
      <c r="K10" s="112"/>
      <c r="L10" s="112"/>
      <c r="M10" s="67"/>
      <c r="N10" s="112"/>
      <c r="O10" s="112"/>
      <c r="P10" s="120"/>
      <c r="Q10" s="120"/>
      <c r="R10" s="121" t="s">
        <v>31</v>
      </c>
      <c r="S10" s="121"/>
      <c r="T10" s="121" t="s">
        <v>32</v>
      </c>
      <c r="U10" s="121"/>
      <c r="V10" s="112" t="s">
        <v>33</v>
      </c>
      <c r="W10" s="112" t="s">
        <v>34</v>
      </c>
      <c r="X10" s="112" t="s">
        <v>35</v>
      </c>
      <c r="Y10" s="112" t="s">
        <v>36</v>
      </c>
      <c r="Z10" s="112"/>
      <c r="AA10" s="112"/>
      <c r="AB10" s="112"/>
      <c r="AC10" s="112"/>
      <c r="AD10" s="60"/>
      <c r="AE10" s="60"/>
      <c r="AF10" s="112"/>
      <c r="AG10" s="112"/>
    </row>
    <row r="11" spans="1:33" s="71" customFormat="1" ht="28.5">
      <c r="A11" s="126"/>
      <c r="B11" s="70" t="s">
        <v>37</v>
      </c>
      <c r="C11" s="70" t="s">
        <v>38</v>
      </c>
      <c r="D11" s="70" t="s">
        <v>39</v>
      </c>
      <c r="E11" s="70" t="s">
        <v>40</v>
      </c>
      <c r="F11" s="70" t="s">
        <v>41</v>
      </c>
      <c r="G11" s="70" t="s">
        <v>42</v>
      </c>
      <c r="H11" s="70" t="s">
        <v>43</v>
      </c>
      <c r="I11" s="112"/>
      <c r="J11" s="112"/>
      <c r="K11" s="112"/>
      <c r="L11" s="112"/>
      <c r="M11" s="74"/>
      <c r="N11" s="112"/>
      <c r="O11" s="112"/>
      <c r="P11" s="60" t="s">
        <v>44</v>
      </c>
      <c r="Q11" s="60" t="s">
        <v>45</v>
      </c>
      <c r="R11" s="60" t="s">
        <v>46</v>
      </c>
      <c r="S11" s="60" t="s">
        <v>47</v>
      </c>
      <c r="T11" s="60" t="s">
        <v>32</v>
      </c>
      <c r="U11" s="60" t="s">
        <v>47</v>
      </c>
      <c r="V11" s="112"/>
      <c r="W11" s="112"/>
      <c r="X11" s="112"/>
      <c r="Y11" s="112"/>
      <c r="Z11" s="112"/>
      <c r="AA11" s="112"/>
      <c r="AB11" s="112"/>
      <c r="AC11" s="112"/>
      <c r="AD11" s="60"/>
      <c r="AE11" s="60"/>
      <c r="AF11" s="112"/>
      <c r="AG11" s="112"/>
    </row>
    <row r="12" spans="1:33" s="71" customFormat="1" ht="150" customHeight="1">
      <c r="A12" s="126"/>
      <c r="B12" s="113"/>
      <c r="C12" s="113"/>
      <c r="D12" s="113"/>
      <c r="E12" s="117"/>
      <c r="F12" s="113"/>
      <c r="G12" s="119"/>
      <c r="H12" s="113"/>
      <c r="I12" s="113"/>
      <c r="J12" s="113" t="e">
        <f>VLOOKUP(I12,'Mapa de calor'!A4:B8,2,FALSE)</f>
        <v>#N/A</v>
      </c>
      <c r="K12" s="113"/>
      <c r="L12" s="114" t="e">
        <f>VLOOKUP(K12,'Mapa de calor'!$I$4:$J$8,2,FALSE)</f>
        <v>#N/A</v>
      </c>
      <c r="M12" s="83" t="e">
        <f>CONCATENATE(J12,L12)</f>
        <v>#N/A</v>
      </c>
      <c r="N12" s="114" t="e">
        <f>INDEX('Mapa de calor'!$C$4:$G$8,MATCH('Riesgos Fiscales'!$I12,'Mapa de calor'!$A$4:$A$8,0),MATCH(K12,'Mapa de calor'!$C$2:$G$2,0))</f>
        <v>#N/A</v>
      </c>
      <c r="O12" s="74"/>
      <c r="P12" s="74"/>
      <c r="Q12" s="74"/>
      <c r="R12" s="74"/>
      <c r="S12" s="73" t="str">
        <f>IFERROR(VLOOKUP(R12,'Variables gestión '!$J$5:$K$7,2,FALSE),"-")</f>
        <v>-</v>
      </c>
      <c r="T12" s="74"/>
      <c r="U12" s="73" t="str">
        <f>IFERROR(VLOOKUP(T12,'Variables gestión '!$L$5:$M$6,2,FALSE),"-")</f>
        <v>-</v>
      </c>
      <c r="V12" s="84" t="str">
        <f>IFERROR(S12+U12,"-")</f>
        <v>-</v>
      </c>
      <c r="W12" s="74"/>
      <c r="X12" s="74"/>
      <c r="Y12" s="74"/>
      <c r="Z12" s="85" t="str">
        <f>IF(AND(R12="Detectivo"),J12-(J12*V12),IF(AND(R12="Preventivo"),J12-(J12*V12),IF(R12="Correctivo",J12,"-")))</f>
        <v>-</v>
      </c>
      <c r="AA12" s="74" t="str">
        <f>IF(AND(Z13&lt;=20%),"20%",IF(AND(Z13&gt;20%,Z13&lt;=40%),"40%",IF(AND(Z13&gt;40%,Z13&lt;=60%),"60%",IF(AND(Z13&gt;60%,Z13&lt;=80%),"80%",IF(AND(Z13&gt;80%,Z13=100%),"100%","-")))))</f>
        <v>-</v>
      </c>
      <c r="AB12" s="73" t="str">
        <f>IF(AND(R12="Correctivo"),L12-(L12*V12),IF(AND(R12="Detectivo"),L12,IF(AND(R12="Preventivo"),L12,"-")))</f>
        <v>-</v>
      </c>
      <c r="AC12" s="74" t="str">
        <f>IF(AND(AB13&lt;=20%),"20%",IF(AND(AB13&gt;20%,AB13&lt;=40%),"40%",IF(AND(AB13&gt;40%,AB13&lt;=60%),"60%",IF(AND(AB13&gt;60%,AB13&lt;=80%),"80%",IF(AND(AB13&gt;80%,AB13=100%),"100%","-")))))</f>
        <v>-</v>
      </c>
      <c r="AD12" s="86" t="e">
        <f>HLOOKUP(AA12,'Mapa de calor'!$R$11:$V$12,2,0)</f>
        <v>#N/A</v>
      </c>
      <c r="AE12" s="86" t="e">
        <f>HLOOKUP(AC12,'Mapa de calor'!$S$2:$W$3,2,0)</f>
        <v>#N/A</v>
      </c>
      <c r="AF12" s="115" t="str">
        <f>IFERROR(INDEX('Mapa de calor'!$C$4:$G$8,MATCH(AD12,'Mapa de calor'!$A$4:$A$8,0),MATCH(AE12,'Mapa de calor'!$C$2:$G$2,0)),"-")</f>
        <v>-</v>
      </c>
      <c r="AG12" s="74"/>
    </row>
    <row r="13" spans="1:33" ht="204" customHeight="1">
      <c r="A13" s="118"/>
      <c r="B13" s="113"/>
      <c r="C13" s="113"/>
      <c r="D13" s="113"/>
      <c r="E13" s="118"/>
      <c r="F13" s="113"/>
      <c r="G13" s="113"/>
      <c r="H13" s="113"/>
      <c r="I13" s="113"/>
      <c r="J13" s="113"/>
      <c r="K13" s="113"/>
      <c r="L13" s="114"/>
      <c r="M13" s="73"/>
      <c r="N13" s="114"/>
      <c r="O13" s="74"/>
      <c r="P13" s="74"/>
      <c r="Q13" s="74"/>
      <c r="R13" s="74"/>
      <c r="S13" s="73" t="str">
        <f>IFERROR(VLOOKUP(R13,'Variables gestión '!$J$5:$K$7,2,FALSE),"-")</f>
        <v>-</v>
      </c>
      <c r="T13" s="74"/>
      <c r="U13" s="73" t="str">
        <f>IFERROR(VLOOKUP(T13,'Variables gestión '!$L$5:$M$6,2,FALSE),"-")</f>
        <v>-</v>
      </c>
      <c r="V13" s="84" t="str">
        <f>IFERROR(S13+U13,"-")</f>
        <v>-</v>
      </c>
      <c r="W13" s="74"/>
      <c r="X13" s="74"/>
      <c r="Y13" s="74"/>
      <c r="Z13" s="85" t="str">
        <f>IFERROR(IF(AND(R13="Detectivo"),Z12-(Z12*V13),IF(AND(R13="Preventivo"),Z12-(Z12*V13),IF(AND(R13="Correctivo"),Z12*1,"-"))),"N.A")</f>
        <v>-</v>
      </c>
      <c r="AA13" s="74"/>
      <c r="AB13" s="73" t="str">
        <f>IFERROR(IF(AND(R13="Correctivo"),AB12-(AB12*V13),IF(AND(R13="Preventivo"),AB12*1,IF(AND(R13="Detectivo"),AB12*1,"-"))),"N.A")</f>
        <v>-</v>
      </c>
      <c r="AC13" s="74"/>
      <c r="AD13" s="74"/>
      <c r="AE13" s="74"/>
      <c r="AF13" s="116"/>
      <c r="AG13" s="74"/>
    </row>
    <row r="14" spans="1:33">
      <c r="P14" s="74"/>
      <c r="Q14" s="74"/>
      <c r="R14" s="74"/>
      <c r="S14" s="73" t="str">
        <f>IFERROR(VLOOKUP(R14,'Variables gestión '!$J$5:$K$7,2,FALSE),"-")</f>
        <v>-</v>
      </c>
      <c r="T14" s="74"/>
      <c r="U14" s="73" t="str">
        <f>IFERROR(VLOOKUP(T14,'Variables gestión '!$L$5:$M$6,2,FALSE),"-")</f>
        <v>-</v>
      </c>
      <c r="V14" s="84" t="str">
        <f>IFERROR(S14+U14,"-")</f>
        <v>-</v>
      </c>
      <c r="Z14" s="85" t="str">
        <f>IFERROR(IF(AND(R14="Detectivo"),Z13-(Z13*V14),IF(AND(R14="Preventivo"),Z13-(Z13*V14),IF(AND(R14="Correctivo"),Z13*1,"-"))),"N.A")</f>
        <v>-</v>
      </c>
      <c r="AA14" s="74"/>
      <c r="AB14" s="73" t="str">
        <f>IFERROR(IF(AND(R14="Correctivo"),AB13-(AB13*V14),IF(AND(R14="Preventivo"),AB13*1,IF(AND(R14="Detectivo"),AB13*1,"-"))),"N.A")</f>
        <v>-</v>
      </c>
      <c r="AC14" s="74"/>
    </row>
    <row r="16" spans="1:33">
      <c r="Z16" s="87"/>
      <c r="AA16" s="88"/>
    </row>
    <row r="17" spans="26:29">
      <c r="Z17" s="89"/>
      <c r="AC17" s="90"/>
    </row>
    <row r="1201" spans="2:2">
      <c r="B1201" s="54" t="s">
        <v>48</v>
      </c>
    </row>
    <row r="1202" spans="2:2">
      <c r="B1202" s="54" t="s">
        <v>49</v>
      </c>
    </row>
  </sheetData>
  <protectedRanges>
    <protectedRange sqref="B2:G3 J2:K3" name="Rango8"/>
    <protectedRange sqref="H2:I3" name="Rango8_1"/>
  </protectedRanges>
  <mergeCells count="48">
    <mergeCell ref="A5:B5"/>
    <mergeCell ref="C5:I5"/>
    <mergeCell ref="A1:B3"/>
    <mergeCell ref="C1:G3"/>
    <mergeCell ref="H1:I1"/>
    <mergeCell ref="H2:I2"/>
    <mergeCell ref="H3:I3"/>
    <mergeCell ref="A9:A13"/>
    <mergeCell ref="B9:H10"/>
    <mergeCell ref="I9:I11"/>
    <mergeCell ref="J9:J11"/>
    <mergeCell ref="K9:K11"/>
    <mergeCell ref="A6:B6"/>
    <mergeCell ref="C6:I6"/>
    <mergeCell ref="B8:H8"/>
    <mergeCell ref="I8:M8"/>
    <mergeCell ref="O8:AG8"/>
    <mergeCell ref="AG9:AG11"/>
    <mergeCell ref="L9:L11"/>
    <mergeCell ref="N9:N11"/>
    <mergeCell ref="O9:O11"/>
    <mergeCell ref="P9:Q10"/>
    <mergeCell ref="R9:U9"/>
    <mergeCell ref="V9:Y9"/>
    <mergeCell ref="R10:S10"/>
    <mergeCell ref="T10:U10"/>
    <mergeCell ref="V10:V11"/>
    <mergeCell ref="W10:W11"/>
    <mergeCell ref="Z9:Z11"/>
    <mergeCell ref="AA9:AA11"/>
    <mergeCell ref="AB9:AB11"/>
    <mergeCell ref="AC9:AC11"/>
    <mergeCell ref="AF9:AF11"/>
    <mergeCell ref="X10:X11"/>
    <mergeCell ref="Y10:Y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N12:N13"/>
    <mergeCell ref="AF12:AF13"/>
  </mergeCells>
  <conditionalFormatting sqref="N12">
    <cfRule type="cellIs" dxfId="8" priority="5" operator="equal">
      <formula>"Bajo"</formula>
    </cfRule>
    <cfRule type="cellIs" dxfId="7" priority="6" operator="equal">
      <formula>"Extremo"</formula>
    </cfRule>
    <cfRule type="cellIs" dxfId="6" priority="7" operator="equal">
      <formula>"Moderado"</formula>
    </cfRule>
    <cfRule type="cellIs" dxfId="5" priority="8" operator="equal">
      <formula>"Alto"</formula>
    </cfRule>
    <cfRule type="containsText" dxfId="4" priority="9" operator="containsText" text="&quot;Alto&quot;">
      <formula>NOT(ISERROR(SEARCH("""Alto""",N12)))</formula>
    </cfRule>
  </conditionalFormatting>
  <conditionalFormatting sqref="AF12">
    <cfRule type="cellIs" dxfId="3" priority="1" operator="equal">
      <formula>"Bajo"</formula>
    </cfRule>
    <cfRule type="cellIs" dxfId="2" priority="2" operator="equal">
      <formula>"Moderado"</formula>
    </cfRule>
    <cfRule type="cellIs" dxfId="1" priority="3" operator="equal">
      <formula>"Alto"</formula>
    </cfRule>
    <cfRule type="cellIs" dxfId="0" priority="4" operator="equal">
      <formula>"Extremo"</formula>
    </cfRule>
  </conditionalFormatting>
  <dataValidations count="1">
    <dataValidation type="list" allowBlank="1" showInputMessage="1" showErrorMessage="1" sqref="B12" xr:uid="{8D95C4A0-4771-40F4-A143-91A3D1135865}">
      <formula1>$B$1201:$B$1202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F697F7B5-50C5-4EB0-8662-3B3F515BDD21}">
          <x14:formula1>
            <xm:f>'DEPENDENCIAS - PROCESOS (2)'!$E$4:$E$23</xm:f>
          </x14:formula1>
          <xm:sqref>C5:I5</xm:sqref>
        </x14:dataValidation>
        <x14:dataValidation type="list" allowBlank="1" showInputMessage="1" showErrorMessage="1" xr:uid="{B7AE91F4-7B6D-43D0-A089-2E1845C74020}">
          <x14:formula1>
            <xm:f>'DEPENDENCIAS - PROCESOS (2)'!$B$4:$B$22</xm:f>
          </x14:formula1>
          <xm:sqref>C6:I6</xm:sqref>
        </x14:dataValidation>
        <x14:dataValidation type="list" allowBlank="1" showInputMessage="1" showErrorMessage="1" xr:uid="{BA2456C3-64D2-421B-8D25-B7471402E375}">
          <x14:formula1>
            <xm:f>'Variables gestión '!$A$5:$A$11</xm:f>
          </x14:formula1>
          <xm:sqref>F12</xm:sqref>
        </x14:dataValidation>
        <x14:dataValidation type="list" allowBlank="1" showInputMessage="1" showErrorMessage="1" xr:uid="{0EC2A8F0-75E3-4370-9416-81562B094218}">
          <x14:formula1>
            <xm:f>'Mapa de calor'!$A$4:$A$8</xm:f>
          </x14:formula1>
          <xm:sqref>I12:I1048576</xm:sqref>
        </x14:dataValidation>
        <x14:dataValidation type="list" allowBlank="1" showInputMessage="1" showErrorMessage="1" xr:uid="{51F8AC65-A9EF-489E-AFBB-8D7703BE6391}">
          <x14:formula1>
            <xm:f>'Variables gestión '!$Q$5:$Q$6</xm:f>
          </x14:formula1>
          <xm:sqref>Y12:Y1048576</xm:sqref>
        </x14:dataValidation>
        <x14:dataValidation type="list" allowBlank="1" showInputMessage="1" showErrorMessage="1" xr:uid="{8C173F9E-5D06-419F-B929-7515DA66F3BF}">
          <x14:formula1>
            <xm:f>'Variables gestión '!$P$5:$P$6</xm:f>
          </x14:formula1>
          <xm:sqref>X12:X1048576</xm:sqref>
        </x14:dataValidation>
        <x14:dataValidation type="list" allowBlank="1" showInputMessage="1" showErrorMessage="1" xr:uid="{2478BE94-BA65-481D-9CCD-837EF35FBF36}">
          <x14:formula1>
            <xm:f>'Variables gestión '!$O$5:$O$6</xm:f>
          </x14:formula1>
          <xm:sqref>W12:W1048576</xm:sqref>
        </x14:dataValidation>
        <x14:dataValidation type="list" allowBlank="1" showInputMessage="1" showErrorMessage="1" xr:uid="{52CF8FE9-7FF2-414F-9F14-CD45339F5E65}">
          <x14:formula1>
            <xm:f>'Variables gestión '!$L$5:$L$6</xm:f>
          </x14:formula1>
          <xm:sqref>T12:T1048576</xm:sqref>
        </x14:dataValidation>
        <x14:dataValidation type="list" allowBlank="1" showInputMessage="1" showErrorMessage="1" xr:uid="{0CB49742-8451-4D70-9CF3-EF936B019E56}">
          <x14:formula1>
            <xm:f>'Variables gestión '!$J$5:$J$7</xm:f>
          </x14:formula1>
          <xm:sqref>S112:S1048576 R12:R1048576</xm:sqref>
        </x14:dataValidation>
        <x14:dataValidation type="list" allowBlank="1" showInputMessage="1" showErrorMessage="1" xr:uid="{BC63F464-6A99-4294-A1D5-6F1F5E6FD101}">
          <x14:formula1>
            <xm:f>'Mapa de calor'!$C$2:$G$2</xm:f>
          </x14:formula1>
          <xm:sqref>K12:K1048576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B3CB5-8796-4DCC-9A66-E7C74EF1C9B9}">
  <dimension ref="A1:W26"/>
  <sheetViews>
    <sheetView topLeftCell="D2" zoomScale="70" zoomScaleNormal="70" workbookViewId="0">
      <selection activeCell="R12" sqref="R12"/>
    </sheetView>
  </sheetViews>
  <sheetFormatPr defaultColWidth="11.42578125" defaultRowHeight="15"/>
  <cols>
    <col min="1" max="1" width="25.42578125" customWidth="1"/>
    <col min="2" max="2" width="10.5703125" customWidth="1"/>
    <col min="3" max="3" width="23" customWidth="1"/>
    <col min="4" max="4" width="22.42578125" customWidth="1"/>
    <col min="5" max="5" width="19.140625" customWidth="1"/>
    <col min="6" max="6" width="20.7109375" customWidth="1"/>
    <col min="7" max="7" width="22.42578125" customWidth="1"/>
    <col min="9" max="9" width="29.42578125" customWidth="1"/>
    <col min="10" max="10" width="11.42578125" style="19"/>
    <col min="17" max="17" width="36.42578125" customWidth="1"/>
    <col min="18" max="18" width="26.28515625" customWidth="1"/>
    <col min="19" max="23" width="23.5703125" customWidth="1"/>
  </cols>
  <sheetData>
    <row r="1" spans="1:23">
      <c r="A1" s="150" t="s">
        <v>113</v>
      </c>
      <c r="B1" s="151"/>
      <c r="C1" s="147" t="s">
        <v>73</v>
      </c>
      <c r="D1" s="147"/>
      <c r="E1" s="147"/>
      <c r="F1" s="147"/>
      <c r="G1" s="147"/>
    </row>
    <row r="2" spans="1:23" ht="135">
      <c r="A2" s="152"/>
      <c r="B2" s="153"/>
      <c r="C2" s="25" t="s">
        <v>114</v>
      </c>
      <c r="D2" s="25" t="s">
        <v>115</v>
      </c>
      <c r="E2" s="25" t="s">
        <v>116</v>
      </c>
      <c r="F2" s="25" t="s">
        <v>117</v>
      </c>
      <c r="G2" s="25" t="s">
        <v>118</v>
      </c>
      <c r="S2" s="16" t="str">
        <f>"20%"</f>
        <v>20%</v>
      </c>
      <c r="T2" s="16" t="str">
        <f>"40%"</f>
        <v>40%</v>
      </c>
      <c r="U2" s="16" t="str">
        <f>"60%"</f>
        <v>60%</v>
      </c>
      <c r="V2" s="16" t="str">
        <f>"80%"</f>
        <v>80%</v>
      </c>
      <c r="W2" s="16" t="str">
        <f>"100"</f>
        <v>100</v>
      </c>
    </row>
    <row r="3" spans="1:23" ht="120">
      <c r="A3" s="13" t="s">
        <v>44</v>
      </c>
      <c r="B3" s="13"/>
      <c r="C3" s="14">
        <v>0.2</v>
      </c>
      <c r="D3" s="14">
        <v>0.4</v>
      </c>
      <c r="E3" s="14">
        <v>0.6</v>
      </c>
      <c r="F3" s="14">
        <v>0.8</v>
      </c>
      <c r="G3" s="14">
        <v>1</v>
      </c>
      <c r="Q3" s="19"/>
      <c r="R3" s="13" t="s">
        <v>44</v>
      </c>
      <c r="S3" s="25" t="str">
        <f>"Afectación menor a 10 SMLMV ; El riesgo afecta la imagen de algún área de la organización."</f>
        <v>Afectación menor a 10 SMLMV ; El riesgo afecta la imagen de algún área de la organización.</v>
      </c>
      <c r="T3" s="25" t="str">
        <f>"Entre 10 y 50 SMLMV ; El riesgo afecta la imagen de la entidad internamente, de conocimiento general nivel interno, de junta directiva y accionistas y/o de proveedores."</f>
        <v>Entre 10 y 50 SMLMV ; El riesgo afecta la imagen de la entidad internamente, de conocimiento general nivel interno, de junta directiva y accionistas y/o de proveedores.</v>
      </c>
      <c r="U3" s="25" t="str">
        <f>"Entre 50 y 100 SMLMV ;  El riesgo afecta la imagen de la entidad con algunos usuarios de relevancia frente al logro de los objetivos."</f>
        <v>Entre 50 y 100 SMLMV ;  El riesgo afecta la imagen de la entidad con algunos usuarios de relevancia frente al logro de los objetivos.</v>
      </c>
      <c r="V3" s="25" t="str">
        <f>"Entre 100 y 500 SMLMV ; El riesgo afecta la imagen de la entidad con efecto publicitario sostenido a nivel de sector administrativo, nivel departamental o municipal."</f>
        <v>Entre 100 y 500 SMLMV ; El riesgo afecta la imagen de la entidad con efecto publicitario sostenido a nivel de sector administrativo, nivel departamental o municipal.</v>
      </c>
      <c r="W3" s="25" t="str">
        <f>"Mayor a 500 SMLMV ; El riesgo afecta la imagen de la entidad a nivel nacional, con efecto publicitario sostenido a nivel país"</f>
        <v>Mayor a 500 SMLMV ; El riesgo afecta la imagen de la entidad a nivel nacional, con efecto publicitario sostenido a nivel país</v>
      </c>
    </row>
    <row r="4" spans="1:23" s="19" customFormat="1" ht="45">
      <c r="A4" s="3" t="s">
        <v>119</v>
      </c>
      <c r="B4" s="16">
        <v>1</v>
      </c>
      <c r="C4" s="17" t="s">
        <v>120</v>
      </c>
      <c r="D4" s="17" t="s">
        <v>120</v>
      </c>
      <c r="E4" s="17" t="s">
        <v>120</v>
      </c>
      <c r="F4" s="17" t="s">
        <v>120</v>
      </c>
      <c r="G4" s="18" t="s">
        <v>121</v>
      </c>
      <c r="I4" s="3" t="s">
        <v>114</v>
      </c>
      <c r="J4" s="16" t="str">
        <f>"20%"</f>
        <v>20%</v>
      </c>
      <c r="K4" s="17">
        <f>$B4*C$3</f>
        <v>0.2</v>
      </c>
      <c r="L4" s="20">
        <f>$B5*C$3</f>
        <v>0.16000000000000003</v>
      </c>
      <c r="M4" s="20">
        <f>$B6*C$3</f>
        <v>0.12</v>
      </c>
      <c r="N4" s="21">
        <f>$B7*C$3</f>
        <v>8.0000000000000016E-2</v>
      </c>
      <c r="O4" s="21">
        <f>$B8*C$3</f>
        <v>4.0000000000000008E-2</v>
      </c>
      <c r="Q4" s="16" t="str">
        <f>"100%"</f>
        <v>100%</v>
      </c>
      <c r="R4" s="3" t="str">
        <f>"La actividad que conlleva el riesgo se ejecuta más de 5000 veces por año"</f>
        <v>La actividad que conlleva el riesgo se ejecuta más de 5000 veces por año</v>
      </c>
      <c r="S4" s="17" t="s">
        <v>120</v>
      </c>
      <c r="T4" s="17" t="s">
        <v>120</v>
      </c>
      <c r="U4" s="17" t="s">
        <v>120</v>
      </c>
      <c r="V4" s="17" t="s">
        <v>120</v>
      </c>
      <c r="W4" s="18" t="s">
        <v>121</v>
      </c>
    </row>
    <row r="5" spans="1:23" s="19" customFormat="1" ht="90">
      <c r="A5" s="3" t="s">
        <v>122</v>
      </c>
      <c r="B5" s="16">
        <v>0.8</v>
      </c>
      <c r="C5" s="20" t="s">
        <v>123</v>
      </c>
      <c r="D5" s="20" t="s">
        <v>123</v>
      </c>
      <c r="E5" s="17" t="s">
        <v>120</v>
      </c>
      <c r="F5" s="17" t="s">
        <v>120</v>
      </c>
      <c r="G5" s="18" t="s">
        <v>121</v>
      </c>
      <c r="I5" s="3" t="s">
        <v>115</v>
      </c>
      <c r="J5" s="16" t="str">
        <f>"40%"</f>
        <v>40%</v>
      </c>
      <c r="K5" s="17">
        <f>$B4*D$3</f>
        <v>0.4</v>
      </c>
      <c r="L5" s="20">
        <f>$B5*D$3</f>
        <v>0.32000000000000006</v>
      </c>
      <c r="M5" s="20">
        <f>$B6*D$3</f>
        <v>0.24</v>
      </c>
      <c r="N5" s="20">
        <f>$B7*D$3</f>
        <v>0.16000000000000003</v>
      </c>
      <c r="O5" s="21">
        <f>$B8*D$3</f>
        <v>8.0000000000000016E-2</v>
      </c>
      <c r="Q5" s="16" t="str">
        <f>"80%"</f>
        <v>80%</v>
      </c>
      <c r="R5" s="3" t="str">
        <f>"La actividad que conlleva el riesgo se ejecuta mínimo 500 veces al año y máximo 5000 veces por año"</f>
        <v>La actividad que conlleva el riesgo se ejecuta mínimo 500 veces al año y máximo 5000 veces por año</v>
      </c>
      <c r="S5" s="20" t="s">
        <v>123</v>
      </c>
      <c r="T5" s="20" t="s">
        <v>123</v>
      </c>
      <c r="U5" s="17" t="s">
        <v>120</v>
      </c>
      <c r="V5" s="17" t="s">
        <v>120</v>
      </c>
      <c r="W5" s="18" t="s">
        <v>121</v>
      </c>
    </row>
    <row r="6" spans="1:23" s="19" customFormat="1" ht="75">
      <c r="A6" s="3" t="s">
        <v>124</v>
      </c>
      <c r="B6" s="16">
        <v>0.6</v>
      </c>
      <c r="C6" s="20" t="s">
        <v>123</v>
      </c>
      <c r="D6" s="20" t="s">
        <v>123</v>
      </c>
      <c r="E6" s="20" t="s">
        <v>123</v>
      </c>
      <c r="F6" s="17" t="s">
        <v>120</v>
      </c>
      <c r="G6" s="18" t="s">
        <v>121</v>
      </c>
      <c r="I6" s="3" t="s">
        <v>116</v>
      </c>
      <c r="J6" s="16" t="str">
        <f>"60%"</f>
        <v>60%</v>
      </c>
      <c r="K6" s="17">
        <f>$B4*E$3</f>
        <v>0.6</v>
      </c>
      <c r="L6" s="17">
        <f>$B5*E$3</f>
        <v>0.48</v>
      </c>
      <c r="M6" s="20">
        <f>$B6*E$3</f>
        <v>0.36</v>
      </c>
      <c r="N6" s="20">
        <f>$B7*E$3</f>
        <v>0.24</v>
      </c>
      <c r="O6" s="20">
        <f>$B8*E$3</f>
        <v>0.12</v>
      </c>
      <c r="Q6" s="16" t="str">
        <f>"60%"</f>
        <v>60%</v>
      </c>
      <c r="R6" s="3" t="str">
        <f>"La actividad que conlleva el riesgo se ejecuta de 24 a 500 veces por año"</f>
        <v>La actividad que conlleva el riesgo se ejecuta de 24 a 500 veces por año</v>
      </c>
      <c r="S6" s="20" t="s">
        <v>123</v>
      </c>
      <c r="T6" s="20" t="s">
        <v>123</v>
      </c>
      <c r="U6" s="20" t="s">
        <v>123</v>
      </c>
      <c r="V6" s="17" t="s">
        <v>120</v>
      </c>
      <c r="W6" s="18" t="s">
        <v>121</v>
      </c>
    </row>
    <row r="7" spans="1:23" s="19" customFormat="1" ht="90">
      <c r="A7" s="3" t="s">
        <v>125</v>
      </c>
      <c r="B7" s="16">
        <v>0.4</v>
      </c>
      <c r="C7" s="21" t="s">
        <v>126</v>
      </c>
      <c r="D7" s="20" t="s">
        <v>123</v>
      </c>
      <c r="E7" s="20" t="s">
        <v>123</v>
      </c>
      <c r="F7" s="17" t="s">
        <v>120</v>
      </c>
      <c r="G7" s="18" t="s">
        <v>121</v>
      </c>
      <c r="I7" s="3" t="s">
        <v>117</v>
      </c>
      <c r="J7" s="16" t="str">
        <f>"80%"</f>
        <v>80%</v>
      </c>
      <c r="K7" s="17">
        <f>$B4*F$3</f>
        <v>0.8</v>
      </c>
      <c r="L7" s="17">
        <f>$B5*F$3</f>
        <v>0.64000000000000012</v>
      </c>
      <c r="M7" s="17">
        <f>$B6*F$3</f>
        <v>0.48</v>
      </c>
      <c r="N7" s="17">
        <f>$B7*F$3</f>
        <v>0.32000000000000006</v>
      </c>
      <c r="O7" s="17">
        <f>$B8*F$3</f>
        <v>0.16000000000000003</v>
      </c>
      <c r="Q7" s="16" t="str">
        <f>"40%"</f>
        <v>40%</v>
      </c>
      <c r="R7" s="3" t="str">
        <f>"La actividad que conlleva el riesgo se ejecuta de 3 a 24 veces por año"</f>
        <v>La actividad que conlleva el riesgo se ejecuta de 3 a 24 veces por año</v>
      </c>
      <c r="S7" s="21" t="s">
        <v>126</v>
      </c>
      <c r="T7" s="20" t="s">
        <v>123</v>
      </c>
      <c r="U7" s="20" t="s">
        <v>123</v>
      </c>
      <c r="V7" s="17" t="s">
        <v>120</v>
      </c>
      <c r="W7" s="18" t="s">
        <v>121</v>
      </c>
    </row>
    <row r="8" spans="1:23" s="19" customFormat="1" ht="75">
      <c r="A8" s="3" t="s">
        <v>127</v>
      </c>
      <c r="B8" s="16">
        <v>0.2</v>
      </c>
      <c r="C8" s="21" t="s">
        <v>126</v>
      </c>
      <c r="D8" s="21" t="s">
        <v>126</v>
      </c>
      <c r="E8" s="20" t="s">
        <v>123</v>
      </c>
      <c r="F8" s="17" t="s">
        <v>120</v>
      </c>
      <c r="G8" s="18" t="s">
        <v>121</v>
      </c>
      <c r="I8" s="3" t="s">
        <v>118</v>
      </c>
      <c r="J8" s="16" t="str">
        <f>"100%"</f>
        <v>100%</v>
      </c>
      <c r="K8" s="18">
        <f>$B4*G$3</f>
        <v>1</v>
      </c>
      <c r="L8" s="18">
        <f>$B5*G$3</f>
        <v>0.8</v>
      </c>
      <c r="M8" s="18">
        <f>$B6*G$3</f>
        <v>0.6</v>
      </c>
      <c r="N8" s="18">
        <f>$B7*G$3</f>
        <v>0.4</v>
      </c>
      <c r="O8" s="18">
        <f>$B8*G$3</f>
        <v>0.2</v>
      </c>
      <c r="Q8" s="16" t="str">
        <f>"20%"</f>
        <v>20%</v>
      </c>
      <c r="R8" s="3" t="str">
        <f>"La actividad que conlleva el riesgo se ejecuta como máximos 2 veces por año"</f>
        <v>La actividad que conlleva el riesgo se ejecuta como máximos 2 veces por año</v>
      </c>
      <c r="S8" s="21" t="s">
        <v>126</v>
      </c>
      <c r="T8" s="21" t="s">
        <v>126</v>
      </c>
      <c r="U8" s="20" t="s">
        <v>123</v>
      </c>
      <c r="V8" s="17" t="s">
        <v>120</v>
      </c>
      <c r="W8" s="18" t="s">
        <v>121</v>
      </c>
    </row>
    <row r="9" spans="1:23">
      <c r="C9" s="14">
        <v>0.2</v>
      </c>
      <c r="D9" s="14">
        <v>0.4</v>
      </c>
      <c r="E9" s="14">
        <v>0.6</v>
      </c>
      <c r="F9" s="14">
        <v>0.8</v>
      </c>
      <c r="G9" s="14">
        <v>1</v>
      </c>
      <c r="R9">
        <v>0</v>
      </c>
    </row>
    <row r="10" spans="1:23" ht="30">
      <c r="A10" s="12" t="s">
        <v>128</v>
      </c>
      <c r="B10" s="4" t="s">
        <v>129</v>
      </c>
    </row>
    <row r="11" spans="1:23">
      <c r="A11" s="6" t="s">
        <v>130</v>
      </c>
      <c r="B11" s="24"/>
      <c r="R11" s="16" t="str">
        <f>"100%"</f>
        <v>100%</v>
      </c>
      <c r="S11" s="16" t="str">
        <f>"80%"</f>
        <v>80%</v>
      </c>
      <c r="T11" s="16" t="str">
        <f>"60%"</f>
        <v>60%</v>
      </c>
      <c r="U11" s="16" t="str">
        <f>"40%"</f>
        <v>40%</v>
      </c>
      <c r="V11" s="16" t="str">
        <f>"20%"</f>
        <v>20%</v>
      </c>
    </row>
    <row r="12" spans="1:23" ht="75">
      <c r="A12" s="6" t="s">
        <v>123</v>
      </c>
      <c r="B12" s="10"/>
      <c r="R12" s="3" t="str">
        <f>"La actividad que conlleva el riesgo se ejecuta más de 5000 veces por año"</f>
        <v>La actividad que conlleva el riesgo se ejecuta más de 5000 veces por año</v>
      </c>
      <c r="S12" s="3" t="str">
        <f>"La actividad que conlleva el riesgo se ejecuta mínimo 500 veces al año y máximo 5000 veces por año"</f>
        <v>La actividad que conlleva el riesgo se ejecuta mínimo 500 veces al año y máximo 5000 veces por año</v>
      </c>
      <c r="T12" s="3" t="str">
        <f>"La actividad que conlleva el riesgo se ejecuta de 24 a 500 veces por año"</f>
        <v>La actividad que conlleva el riesgo se ejecuta de 24 a 500 veces por año</v>
      </c>
      <c r="U12" s="3" t="str">
        <f>"La actividad que conlleva el riesgo se ejecuta de 3 a 24 veces por año"</f>
        <v>La actividad que conlleva el riesgo se ejecuta de 3 a 24 veces por año</v>
      </c>
      <c r="V12" s="3" t="str">
        <f>"La actividad que conlleva el riesgo se ejecuta como máximos 2 veces por año"</f>
        <v>La actividad que conlleva el riesgo se ejecuta como máximos 2 veces por año</v>
      </c>
    </row>
    <row r="13" spans="1:23">
      <c r="A13" s="6" t="s">
        <v>120</v>
      </c>
      <c r="B13" s="11"/>
    </row>
    <row r="14" spans="1:23" ht="30">
      <c r="A14" s="6" t="s">
        <v>121</v>
      </c>
      <c r="B14" s="5"/>
      <c r="P14" s="16" t="str">
        <f>"20%"</f>
        <v>20%</v>
      </c>
      <c r="Q14" s="3" t="str">
        <f>"La actividad que conlleva el riesgo se ejecuta como máximos 2 veces por año"</f>
        <v>La actividad que conlleva el riesgo se ejecuta como máximos 2 veces por año</v>
      </c>
    </row>
    <row r="15" spans="1:23" ht="30">
      <c r="A15" s="6"/>
      <c r="B15" s="7"/>
      <c r="P15" s="16" t="str">
        <f>"40%"</f>
        <v>40%</v>
      </c>
      <c r="Q15" s="3" t="str">
        <f>"La actividad que conlleva el riesgo se ejecuta de 3 a 24 veces por año"</f>
        <v>La actividad que conlleva el riesgo se ejecuta de 3 a 24 veces por año</v>
      </c>
    </row>
    <row r="16" spans="1:23" ht="30">
      <c r="A16" s="7"/>
      <c r="B16" s="7"/>
      <c r="P16" s="16" t="str">
        <f>"60%"</f>
        <v>60%</v>
      </c>
      <c r="Q16" s="3" t="str">
        <f>"La actividad que conlleva el riesgo se ejecuta de 24 a 500 veces por año"</f>
        <v>La actividad que conlleva el riesgo se ejecuta de 24 a 500 veces por año</v>
      </c>
    </row>
    <row r="17" spans="1:17" ht="45">
      <c r="A17" s="8"/>
      <c r="B17" s="9"/>
      <c r="P17" s="16" t="str">
        <f>"80%"</f>
        <v>80%</v>
      </c>
      <c r="Q17" s="3" t="str">
        <f>"La actividad que conlleva el riesgo se ejecuta mínimo 500 veces al año y máximo 5000 veces por año"</f>
        <v>La actividad que conlleva el riesgo se ejecuta mínimo 500 veces al año y máximo 5000 veces por año</v>
      </c>
    </row>
    <row r="18" spans="1:17" ht="30">
      <c r="C18" s="147" t="s">
        <v>73</v>
      </c>
      <c r="D18" s="147"/>
      <c r="E18" s="147"/>
      <c r="F18" s="147"/>
      <c r="G18" s="147"/>
      <c r="P18" s="16" t="str">
        <f>"100"</f>
        <v>100</v>
      </c>
      <c r="Q18" s="3" t="str">
        <f>"La actividad que conlleva el riesgo se ejecuta más de 5000 veces por año"</f>
        <v>La actividad que conlleva el riesgo se ejecuta más de 5000 veces por año</v>
      </c>
    </row>
    <row r="19" spans="1:17">
      <c r="C19" s="13" t="s">
        <v>131</v>
      </c>
      <c r="D19" s="13" t="s">
        <v>132</v>
      </c>
      <c r="E19" s="13" t="s">
        <v>123</v>
      </c>
      <c r="F19" s="13" t="s">
        <v>133</v>
      </c>
      <c r="G19" s="13" t="s">
        <v>134</v>
      </c>
    </row>
    <row r="20" spans="1:17">
      <c r="A20" s="148" t="s">
        <v>44</v>
      </c>
      <c r="B20" s="149"/>
      <c r="C20" s="26">
        <v>20</v>
      </c>
      <c r="D20" s="26">
        <v>40</v>
      </c>
      <c r="E20" s="26">
        <v>60</v>
      </c>
      <c r="F20" s="26">
        <v>80</v>
      </c>
      <c r="G20" s="26">
        <v>100</v>
      </c>
    </row>
    <row r="21" spans="1:17">
      <c r="A21" s="15" t="s">
        <v>135</v>
      </c>
      <c r="B21" s="26">
        <v>100</v>
      </c>
      <c r="C21" s="27">
        <f>$B21*C$20</f>
        <v>2000</v>
      </c>
      <c r="D21" s="27">
        <f t="shared" ref="D21:G25" si="0">$B21*D$20</f>
        <v>4000</v>
      </c>
      <c r="E21" s="27">
        <f t="shared" si="0"/>
        <v>6000</v>
      </c>
      <c r="F21" s="27">
        <f t="shared" si="0"/>
        <v>8000</v>
      </c>
      <c r="G21" s="29">
        <f t="shared" si="0"/>
        <v>10000</v>
      </c>
    </row>
    <row r="22" spans="1:17">
      <c r="A22" s="15" t="s">
        <v>136</v>
      </c>
      <c r="B22" s="26">
        <v>80</v>
      </c>
      <c r="C22" s="31">
        <f t="shared" ref="C22:C25" si="1">$B22*C$20</f>
        <v>1600</v>
      </c>
      <c r="D22" s="31">
        <f t="shared" si="0"/>
        <v>3200</v>
      </c>
      <c r="E22" s="27">
        <f t="shared" si="0"/>
        <v>4800</v>
      </c>
      <c r="F22" s="27">
        <f t="shared" si="0"/>
        <v>6400</v>
      </c>
      <c r="G22" s="29">
        <f t="shared" si="0"/>
        <v>8000</v>
      </c>
    </row>
    <row r="23" spans="1:17">
      <c r="A23" s="15" t="s">
        <v>137</v>
      </c>
      <c r="B23" s="26">
        <v>60</v>
      </c>
      <c r="C23" s="31">
        <f t="shared" si="1"/>
        <v>1200</v>
      </c>
      <c r="D23" s="31">
        <f t="shared" si="0"/>
        <v>2400</v>
      </c>
      <c r="E23" s="31">
        <f t="shared" si="0"/>
        <v>3600</v>
      </c>
      <c r="F23" s="27">
        <f t="shared" si="0"/>
        <v>4800</v>
      </c>
      <c r="G23" s="29">
        <f t="shared" si="0"/>
        <v>6000</v>
      </c>
    </row>
    <row r="24" spans="1:17">
      <c r="A24" s="15" t="s">
        <v>138</v>
      </c>
      <c r="B24" s="26">
        <v>40</v>
      </c>
      <c r="C24" s="30">
        <f t="shared" si="1"/>
        <v>800</v>
      </c>
      <c r="D24" s="31">
        <f t="shared" si="0"/>
        <v>1600</v>
      </c>
      <c r="E24" s="31">
        <f t="shared" si="0"/>
        <v>2400</v>
      </c>
      <c r="F24" s="27">
        <f t="shared" si="0"/>
        <v>3200</v>
      </c>
      <c r="G24" s="29">
        <f t="shared" si="0"/>
        <v>4000</v>
      </c>
    </row>
    <row r="25" spans="1:17">
      <c r="A25" s="15" t="s">
        <v>139</v>
      </c>
      <c r="B25" s="26">
        <v>20</v>
      </c>
      <c r="C25" s="30">
        <f t="shared" si="1"/>
        <v>400</v>
      </c>
      <c r="D25" s="30">
        <f t="shared" si="0"/>
        <v>800</v>
      </c>
      <c r="E25" s="31">
        <f t="shared" si="0"/>
        <v>1200</v>
      </c>
      <c r="F25" s="27">
        <f t="shared" si="0"/>
        <v>1600</v>
      </c>
      <c r="G25" s="29">
        <f t="shared" si="0"/>
        <v>2000</v>
      </c>
    </row>
    <row r="26" spans="1:17">
      <c r="C26" s="28"/>
      <c r="D26" s="28"/>
      <c r="E26" s="28"/>
      <c r="F26" s="28"/>
      <c r="G26" s="28"/>
    </row>
  </sheetData>
  <mergeCells count="4">
    <mergeCell ref="C1:G1"/>
    <mergeCell ref="C18:G18"/>
    <mergeCell ref="A20:B20"/>
    <mergeCell ref="A1:B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8A0E3-F0A3-4D95-8C13-D2FFBEB108A5}">
  <dimension ref="A2:S52"/>
  <sheetViews>
    <sheetView workbookViewId="0">
      <selection activeCell="R12" sqref="R12"/>
    </sheetView>
  </sheetViews>
  <sheetFormatPr defaultColWidth="11.42578125" defaultRowHeight="15"/>
  <cols>
    <col min="1" max="1" width="17.42578125" customWidth="1"/>
    <col min="2" max="2" width="18" customWidth="1"/>
    <col min="3" max="3" width="19.140625" customWidth="1"/>
    <col min="4" max="4" width="13.7109375" customWidth="1"/>
    <col min="5" max="5" width="19.5703125" customWidth="1"/>
    <col min="6" max="6" width="22.28515625" customWidth="1"/>
    <col min="7" max="7" width="20.7109375" customWidth="1"/>
    <col min="8" max="8" width="26.42578125" customWidth="1"/>
    <col min="10" max="10" width="14.7109375" customWidth="1"/>
    <col min="14" max="14" width="16.28515625" customWidth="1"/>
    <col min="17" max="17" width="17.5703125" customWidth="1"/>
  </cols>
  <sheetData>
    <row r="2" spans="1:19">
      <c r="A2" t="s">
        <v>140</v>
      </c>
    </row>
    <row r="3" spans="1:19" s="1" customFormat="1">
      <c r="A3" s="22"/>
      <c r="B3" s="22"/>
      <c r="C3" s="154" t="s">
        <v>141</v>
      </c>
      <c r="D3" s="154"/>
      <c r="E3" s="154"/>
      <c r="F3" s="154"/>
      <c r="G3" s="155" t="s">
        <v>142</v>
      </c>
      <c r="H3" s="155"/>
      <c r="I3" s="155"/>
    </row>
    <row r="4" spans="1:19" s="1" customFormat="1" ht="30">
      <c r="A4" s="32" t="s">
        <v>41</v>
      </c>
      <c r="C4" s="1" t="s">
        <v>143</v>
      </c>
      <c r="E4" s="1" t="s">
        <v>144</v>
      </c>
      <c r="F4" s="1" t="s">
        <v>145</v>
      </c>
      <c r="H4" s="1" t="s">
        <v>146</v>
      </c>
      <c r="I4" s="1" t="s">
        <v>45</v>
      </c>
      <c r="J4" s="1" t="s">
        <v>147</v>
      </c>
      <c r="K4" s="1" t="s">
        <v>45</v>
      </c>
      <c r="L4" s="1" t="s">
        <v>148</v>
      </c>
      <c r="M4" s="1" t="s">
        <v>47</v>
      </c>
      <c r="N4" s="1" t="s">
        <v>32</v>
      </c>
      <c r="O4" s="1" t="s">
        <v>47</v>
      </c>
      <c r="P4" s="1" t="s">
        <v>33</v>
      </c>
      <c r="Q4" s="1" t="s">
        <v>34</v>
      </c>
      <c r="R4" s="1" t="s">
        <v>143</v>
      </c>
      <c r="S4" s="1" t="s">
        <v>36</v>
      </c>
    </row>
    <row r="5" spans="1:19" s="1" customFormat="1" ht="90">
      <c r="A5" s="32" t="s">
        <v>149</v>
      </c>
      <c r="C5" s="1" t="s">
        <v>150</v>
      </c>
      <c r="E5" s="1" t="s">
        <v>151</v>
      </c>
      <c r="F5" s="34">
        <v>1</v>
      </c>
      <c r="H5" s="25" t="s">
        <v>123</v>
      </c>
      <c r="I5" s="1">
        <v>3</v>
      </c>
      <c r="L5" s="2" t="s">
        <v>152</v>
      </c>
      <c r="M5" s="23">
        <v>0.15</v>
      </c>
      <c r="N5" s="1" t="s">
        <v>153</v>
      </c>
      <c r="O5" s="23">
        <v>0.25</v>
      </c>
      <c r="Q5" s="1" t="s">
        <v>81</v>
      </c>
      <c r="R5" s="1" t="s">
        <v>154</v>
      </c>
      <c r="S5" s="1" t="s">
        <v>155</v>
      </c>
    </row>
    <row r="6" spans="1:19" s="1" customFormat="1" ht="60">
      <c r="A6" s="32" t="s">
        <v>156</v>
      </c>
      <c r="C6" s="1" t="s">
        <v>157</v>
      </c>
      <c r="E6" s="1" t="s">
        <v>158</v>
      </c>
      <c r="F6" s="34">
        <v>2</v>
      </c>
      <c r="H6" s="25" t="s">
        <v>133</v>
      </c>
      <c r="I6" s="1">
        <v>4</v>
      </c>
      <c r="L6" s="2" t="s">
        <v>159</v>
      </c>
      <c r="M6" s="23">
        <v>0.25</v>
      </c>
      <c r="N6" s="1" t="s">
        <v>160</v>
      </c>
      <c r="O6" s="23">
        <v>0.15</v>
      </c>
      <c r="Q6" s="1" t="s">
        <v>161</v>
      </c>
      <c r="R6" s="1" t="s">
        <v>162</v>
      </c>
      <c r="S6" s="1" t="s">
        <v>163</v>
      </c>
    </row>
    <row r="7" spans="1:19" s="1" customFormat="1" ht="45">
      <c r="A7" s="32" t="s">
        <v>164</v>
      </c>
      <c r="C7" s="1" t="s">
        <v>165</v>
      </c>
      <c r="E7" s="1" t="s">
        <v>166</v>
      </c>
      <c r="F7" s="34">
        <v>3</v>
      </c>
      <c r="H7" s="25" t="s">
        <v>167</v>
      </c>
      <c r="I7" s="1">
        <v>5</v>
      </c>
      <c r="L7" s="2" t="s">
        <v>168</v>
      </c>
      <c r="M7" s="23">
        <v>0.1</v>
      </c>
    </row>
    <row r="8" spans="1:19" s="1" customFormat="1" ht="60">
      <c r="A8" s="32" t="s">
        <v>169</v>
      </c>
      <c r="C8" s="1" t="s">
        <v>170</v>
      </c>
      <c r="E8" s="1" t="s">
        <v>171</v>
      </c>
      <c r="F8" s="34">
        <v>4</v>
      </c>
      <c r="I8" s="23"/>
    </row>
    <row r="9" spans="1:19" s="1" customFormat="1" ht="75">
      <c r="A9" s="32" t="s">
        <v>172</v>
      </c>
      <c r="C9" s="1" t="s">
        <v>173</v>
      </c>
      <c r="E9" s="1" t="s">
        <v>174</v>
      </c>
      <c r="F9" s="34">
        <v>5</v>
      </c>
      <c r="I9" s="23"/>
    </row>
    <row r="10" spans="1:19">
      <c r="A10" s="33" t="s">
        <v>175</v>
      </c>
      <c r="F10" s="35"/>
    </row>
    <row r="11" spans="1:19">
      <c r="A11" s="33" t="s">
        <v>176</v>
      </c>
    </row>
    <row r="15" spans="1:19" s="1" customFormat="1" ht="75">
      <c r="A15" s="25" t="s">
        <v>61</v>
      </c>
      <c r="B15" s="25" t="s">
        <v>177</v>
      </c>
      <c r="C15" s="25" t="s">
        <v>178</v>
      </c>
      <c r="E15" s="25" t="s">
        <v>44</v>
      </c>
    </row>
    <row r="16" spans="1:19">
      <c r="A16" s="36" t="s">
        <v>82</v>
      </c>
      <c r="B16" s="36" t="s">
        <v>83</v>
      </c>
      <c r="C16" s="36">
        <v>2</v>
      </c>
      <c r="E16" s="36" t="s">
        <v>179</v>
      </c>
      <c r="N16">
        <f>12*15</f>
        <v>180</v>
      </c>
    </row>
    <row r="17" spans="1:5">
      <c r="A17" s="36" t="s">
        <v>82</v>
      </c>
      <c r="B17" s="36" t="s">
        <v>83</v>
      </c>
      <c r="C17" s="33">
        <v>2</v>
      </c>
      <c r="E17" s="36" t="s">
        <v>179</v>
      </c>
    </row>
    <row r="18" spans="1:5">
      <c r="A18" s="36" t="s">
        <v>82</v>
      </c>
      <c r="B18" s="36" t="s">
        <v>180</v>
      </c>
      <c r="C18" s="33">
        <v>0</v>
      </c>
      <c r="E18" s="36"/>
    </row>
    <row r="19" spans="1:5">
      <c r="A19" s="36" t="s">
        <v>181</v>
      </c>
      <c r="B19" s="36" t="s">
        <v>83</v>
      </c>
      <c r="C19" s="33">
        <v>1</v>
      </c>
      <c r="E19" s="36" t="s">
        <v>179</v>
      </c>
    </row>
    <row r="20" spans="1:5">
      <c r="A20" s="36" t="s">
        <v>181</v>
      </c>
      <c r="B20" s="36" t="s">
        <v>83</v>
      </c>
      <c r="C20" s="33">
        <v>1</v>
      </c>
      <c r="E20" s="36" t="s">
        <v>179</v>
      </c>
    </row>
    <row r="21" spans="1:5">
      <c r="A21" s="36" t="s">
        <v>181</v>
      </c>
      <c r="B21" s="36" t="s">
        <v>180</v>
      </c>
      <c r="C21" s="33">
        <v>0</v>
      </c>
      <c r="E21" s="36"/>
    </row>
    <row r="24" spans="1:5" ht="75">
      <c r="A24" s="25" t="s">
        <v>61</v>
      </c>
      <c r="B24" s="25" t="s">
        <v>73</v>
      </c>
      <c r="C24" s="25" t="s">
        <v>182</v>
      </c>
      <c r="D24" s="25" t="s">
        <v>183</v>
      </c>
    </row>
    <row r="25" spans="1:5">
      <c r="A25" s="36" t="s">
        <v>82</v>
      </c>
      <c r="B25" s="36" t="s">
        <v>179</v>
      </c>
      <c r="C25" s="36">
        <v>2</v>
      </c>
      <c r="D25" s="36" t="s">
        <v>83</v>
      </c>
    </row>
    <row r="26" spans="1:5">
      <c r="A26" s="36" t="s">
        <v>82</v>
      </c>
      <c r="B26" s="36"/>
      <c r="C26" s="33">
        <v>0</v>
      </c>
      <c r="D26" s="33" t="s">
        <v>180</v>
      </c>
    </row>
    <row r="27" spans="1:5">
      <c r="A27" s="36" t="s">
        <v>82</v>
      </c>
      <c r="B27" s="36" t="s">
        <v>179</v>
      </c>
      <c r="C27" s="36">
        <v>2</v>
      </c>
      <c r="D27" s="36" t="s">
        <v>83</v>
      </c>
    </row>
    <row r="28" spans="1:5">
      <c r="A28" s="36" t="s">
        <v>181</v>
      </c>
      <c r="B28" s="36" t="s">
        <v>179</v>
      </c>
      <c r="C28" s="33">
        <v>1</v>
      </c>
      <c r="D28" s="36" t="s">
        <v>83</v>
      </c>
    </row>
    <row r="29" spans="1:5">
      <c r="A29" s="36" t="s">
        <v>181</v>
      </c>
      <c r="B29" s="36"/>
      <c r="C29" s="33">
        <v>0</v>
      </c>
      <c r="D29" s="36" t="s">
        <v>180</v>
      </c>
    </row>
    <row r="30" spans="1:5">
      <c r="A30" s="36" t="s">
        <v>181</v>
      </c>
      <c r="B30" s="36" t="s">
        <v>179</v>
      </c>
      <c r="C30" s="33">
        <v>1</v>
      </c>
      <c r="D30" s="36" t="s">
        <v>83</v>
      </c>
    </row>
    <row r="33" spans="1:7">
      <c r="A33" s="37" t="s">
        <v>184</v>
      </c>
    </row>
    <row r="34" spans="1:7">
      <c r="A34" s="150" t="s">
        <v>113</v>
      </c>
      <c r="B34" s="151"/>
      <c r="C34" s="148" t="s">
        <v>73</v>
      </c>
      <c r="D34" s="156"/>
      <c r="E34" s="149"/>
      <c r="F34" s="4"/>
      <c r="G34" s="4"/>
    </row>
    <row r="35" spans="1:7">
      <c r="A35" s="152"/>
      <c r="B35" s="153"/>
      <c r="C35" s="25" t="s">
        <v>123</v>
      </c>
      <c r="D35" s="25" t="s">
        <v>133</v>
      </c>
      <c r="E35" s="25" t="s">
        <v>185</v>
      </c>
    </row>
    <row r="36" spans="1:7">
      <c r="A36" s="147" t="s">
        <v>44</v>
      </c>
      <c r="B36" s="147"/>
      <c r="C36" s="26">
        <v>3</v>
      </c>
      <c r="D36" s="26">
        <v>4</v>
      </c>
      <c r="E36" s="26">
        <v>5</v>
      </c>
    </row>
    <row r="37" spans="1:7">
      <c r="A37" s="3" t="s">
        <v>173</v>
      </c>
      <c r="B37" s="38">
        <v>5</v>
      </c>
      <c r="C37" s="17"/>
      <c r="D37" s="17"/>
      <c r="E37" s="18"/>
    </row>
    <row r="38" spans="1:7">
      <c r="A38" s="3" t="s">
        <v>170</v>
      </c>
      <c r="B38" s="38">
        <v>4</v>
      </c>
      <c r="C38" s="17"/>
      <c r="D38" s="17"/>
      <c r="E38" s="18"/>
    </row>
    <row r="39" spans="1:7">
      <c r="A39" s="3" t="s">
        <v>165</v>
      </c>
      <c r="B39" s="38">
        <v>3</v>
      </c>
      <c r="C39" s="20"/>
      <c r="D39" s="17"/>
      <c r="E39" s="18"/>
    </row>
    <row r="40" spans="1:7">
      <c r="A40" s="3" t="s">
        <v>157</v>
      </c>
      <c r="B40" s="38">
        <v>2</v>
      </c>
      <c r="C40" s="40"/>
      <c r="D40" s="41"/>
      <c r="E40" s="42"/>
    </row>
    <row r="41" spans="1:7">
      <c r="A41" s="3" t="s">
        <v>150</v>
      </c>
      <c r="B41" s="43">
        <v>1</v>
      </c>
      <c r="C41" s="20"/>
      <c r="D41" s="44"/>
      <c r="E41" s="45"/>
    </row>
    <row r="42" spans="1:7">
      <c r="C42" s="39"/>
      <c r="D42" s="39"/>
      <c r="E42" s="39"/>
      <c r="F42" s="39"/>
      <c r="G42" s="39"/>
    </row>
    <row r="44" spans="1:7" ht="45">
      <c r="A44" s="2" t="s">
        <v>186</v>
      </c>
    </row>
    <row r="45" spans="1:7">
      <c r="A45" s="2" t="s">
        <v>82</v>
      </c>
    </row>
    <row r="46" spans="1:7">
      <c r="A46" s="2" t="s">
        <v>123</v>
      </c>
    </row>
    <row r="47" spans="1:7">
      <c r="A47" s="2" t="s">
        <v>187</v>
      </c>
    </row>
    <row r="48" spans="1:7" ht="15.75" thickBot="1"/>
    <row r="49" spans="1:5" ht="49.5">
      <c r="A49" s="46" t="s">
        <v>63</v>
      </c>
      <c r="E49" s="46" t="s">
        <v>64</v>
      </c>
    </row>
    <row r="50" spans="1:5" ht="15" customHeight="1">
      <c r="A50" s="47" t="s">
        <v>83</v>
      </c>
      <c r="E50" s="47" t="s">
        <v>83</v>
      </c>
    </row>
    <row r="51" spans="1:5" ht="15" customHeight="1">
      <c r="A51" s="47" t="s">
        <v>180</v>
      </c>
      <c r="E51" s="33" t="s">
        <v>188</v>
      </c>
    </row>
    <row r="52" spans="1:5">
      <c r="E52" s="47" t="s">
        <v>180</v>
      </c>
    </row>
  </sheetData>
  <mergeCells count="5">
    <mergeCell ref="C3:F3"/>
    <mergeCell ref="G3:I3"/>
    <mergeCell ref="A34:B35"/>
    <mergeCell ref="A36:B36"/>
    <mergeCell ref="C34:E3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75680-AB33-40F0-90A9-9F5C5A3E48A4}">
  <dimension ref="A2:Q11"/>
  <sheetViews>
    <sheetView workbookViewId="0">
      <selection activeCell="R12" sqref="R12"/>
    </sheetView>
  </sheetViews>
  <sheetFormatPr defaultColWidth="11.42578125" defaultRowHeight="15"/>
  <cols>
    <col min="1" max="1" width="37.140625" customWidth="1"/>
    <col min="2" max="2" width="14.42578125" customWidth="1"/>
    <col min="3" max="3" width="23" customWidth="1"/>
    <col min="4" max="4" width="14.42578125" customWidth="1"/>
    <col min="5" max="5" width="16.7109375" customWidth="1"/>
    <col min="6" max="6" width="26.42578125" customWidth="1"/>
    <col min="8" max="8" width="14.7109375" customWidth="1"/>
    <col min="12" max="12" width="16.28515625" customWidth="1"/>
    <col min="15" max="15" width="17.5703125" customWidth="1"/>
  </cols>
  <sheetData>
    <row r="2" spans="1:17">
      <c r="A2" t="s">
        <v>140</v>
      </c>
    </row>
    <row r="3" spans="1:17" s="1" customFormat="1">
      <c r="A3" s="22"/>
      <c r="B3" s="154" t="s">
        <v>141</v>
      </c>
      <c r="C3" s="154"/>
      <c r="D3" s="154"/>
      <c r="E3" s="155" t="s">
        <v>142</v>
      </c>
      <c r="F3" s="155"/>
      <c r="G3" s="155"/>
    </row>
    <row r="4" spans="1:17" s="1" customFormat="1" ht="30">
      <c r="A4" s="32" t="s">
        <v>41</v>
      </c>
      <c r="B4" s="1" t="s">
        <v>143</v>
      </c>
      <c r="C4" s="1" t="s">
        <v>146</v>
      </c>
      <c r="D4" s="1" t="s">
        <v>189</v>
      </c>
      <c r="E4" s="1" t="s">
        <v>45</v>
      </c>
      <c r="F4" s="1" t="s">
        <v>146</v>
      </c>
      <c r="G4" s="1" t="s">
        <v>11</v>
      </c>
      <c r="H4" s="1" t="s">
        <v>147</v>
      </c>
      <c r="I4" s="1" t="s">
        <v>45</v>
      </c>
      <c r="J4" s="1" t="s">
        <v>148</v>
      </c>
      <c r="K4" s="1" t="s">
        <v>47</v>
      </c>
      <c r="L4" s="1" t="s">
        <v>32</v>
      </c>
      <c r="M4" s="1" t="s">
        <v>47</v>
      </c>
      <c r="N4" s="1" t="s">
        <v>33</v>
      </c>
      <c r="O4" s="1" t="s">
        <v>34</v>
      </c>
      <c r="P4" s="1" t="s">
        <v>143</v>
      </c>
      <c r="Q4" s="1" t="s">
        <v>36</v>
      </c>
    </row>
    <row r="5" spans="1:17" s="1" customFormat="1" ht="60">
      <c r="A5" s="32" t="s">
        <v>149</v>
      </c>
      <c r="B5" s="1" t="s">
        <v>190</v>
      </c>
      <c r="C5" s="1" t="s">
        <v>127</v>
      </c>
      <c r="D5" s="23">
        <v>0.2</v>
      </c>
      <c r="E5" s="1" t="s">
        <v>131</v>
      </c>
      <c r="F5" s="1" t="s">
        <v>114</v>
      </c>
      <c r="G5" s="23">
        <v>0.2</v>
      </c>
      <c r="J5" s="2" t="s">
        <v>152</v>
      </c>
      <c r="K5" s="23">
        <v>0.15</v>
      </c>
      <c r="L5" s="1" t="s">
        <v>153</v>
      </c>
      <c r="M5" s="23">
        <v>0.25</v>
      </c>
      <c r="O5" s="1" t="s">
        <v>81</v>
      </c>
      <c r="P5" s="1" t="s">
        <v>154</v>
      </c>
      <c r="Q5" s="1" t="s">
        <v>155</v>
      </c>
    </row>
    <row r="6" spans="1:17" s="1" customFormat="1" ht="105">
      <c r="A6" s="32" t="s">
        <v>156</v>
      </c>
      <c r="B6" s="1" t="s">
        <v>191</v>
      </c>
      <c r="C6" s="1" t="s">
        <v>125</v>
      </c>
      <c r="D6" s="23">
        <v>0.4</v>
      </c>
      <c r="E6" s="1" t="s">
        <v>132</v>
      </c>
      <c r="F6" s="1" t="s">
        <v>115</v>
      </c>
      <c r="G6" s="23">
        <v>0.4</v>
      </c>
      <c r="J6" s="2" t="s">
        <v>159</v>
      </c>
      <c r="K6" s="23">
        <v>0.25</v>
      </c>
      <c r="L6" s="1" t="s">
        <v>160</v>
      </c>
      <c r="M6" s="23">
        <v>0.15</v>
      </c>
      <c r="O6" s="1" t="s">
        <v>161</v>
      </c>
      <c r="P6" s="1" t="s">
        <v>162</v>
      </c>
      <c r="Q6" s="1" t="s">
        <v>163</v>
      </c>
    </row>
    <row r="7" spans="1:17" s="1" customFormat="1" ht="90">
      <c r="A7" s="32" t="s">
        <v>164</v>
      </c>
      <c r="B7" s="1" t="s">
        <v>192</v>
      </c>
      <c r="C7" s="1" t="s">
        <v>124</v>
      </c>
      <c r="D7" s="23">
        <v>0.6</v>
      </c>
      <c r="E7" s="1" t="s">
        <v>123</v>
      </c>
      <c r="F7" s="1" t="s">
        <v>116</v>
      </c>
      <c r="G7" s="23">
        <v>0.6</v>
      </c>
      <c r="J7" s="2" t="s">
        <v>168</v>
      </c>
      <c r="K7" s="23">
        <v>0.1</v>
      </c>
    </row>
    <row r="8" spans="1:17" s="1" customFormat="1" ht="105">
      <c r="A8" s="32" t="s">
        <v>169</v>
      </c>
      <c r="B8" s="1" t="s">
        <v>136</v>
      </c>
      <c r="C8" s="1" t="s">
        <v>122</v>
      </c>
      <c r="D8" s="23">
        <v>0.8</v>
      </c>
      <c r="E8" s="1" t="s">
        <v>133</v>
      </c>
      <c r="F8" s="1" t="s">
        <v>117</v>
      </c>
      <c r="G8" s="23">
        <v>0.8</v>
      </c>
    </row>
    <row r="9" spans="1:17" s="1" customFormat="1" ht="75">
      <c r="A9" s="32" t="s">
        <v>172</v>
      </c>
      <c r="B9" s="1" t="s">
        <v>193</v>
      </c>
      <c r="C9" s="1" t="s">
        <v>119</v>
      </c>
      <c r="D9" s="23">
        <v>1</v>
      </c>
      <c r="E9" s="1" t="s">
        <v>134</v>
      </c>
      <c r="F9" s="1" t="s">
        <v>118</v>
      </c>
      <c r="G9" s="23">
        <v>1</v>
      </c>
    </row>
    <row r="10" spans="1:17">
      <c r="A10" s="33" t="s">
        <v>175</v>
      </c>
    </row>
    <row r="11" spans="1:17">
      <c r="A11" s="33" t="s">
        <v>176</v>
      </c>
    </row>
  </sheetData>
  <mergeCells count="2">
    <mergeCell ref="B3:D3"/>
    <mergeCell ref="E3:G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CC6B6-62E2-4FD6-A889-3FF9CF3613D1}">
  <sheetPr>
    <tabColor theme="0"/>
  </sheetPr>
  <dimension ref="B1:M21"/>
  <sheetViews>
    <sheetView workbookViewId="0">
      <selection activeCell="F2" sqref="F2"/>
    </sheetView>
  </sheetViews>
  <sheetFormatPr defaultColWidth="14.28515625" defaultRowHeight="12.75"/>
  <cols>
    <col min="1" max="1" width="11.42578125" style="91" customWidth="1" collapsed="1"/>
    <col min="2" max="2" width="19.5703125" style="91" customWidth="1" collapsed="1"/>
    <col min="3" max="3" width="17" style="91" customWidth="1" collapsed="1"/>
    <col min="4" max="4" width="18.7109375" style="91" customWidth="1" collapsed="1"/>
    <col min="5" max="5" width="46" style="91" customWidth="1" collapsed="1"/>
    <col min="6" max="6" width="25.7109375" style="91" customWidth="1" collapsed="1"/>
    <col min="7" max="7" width="14.28515625" style="91" collapsed="1"/>
    <col min="8" max="11" width="14.28515625" style="91"/>
    <col min="12" max="12" width="14.28515625" style="91" collapsed="1"/>
    <col min="13" max="13" width="14.28515625" style="91"/>
    <col min="14" max="16384" width="14.28515625" style="91" collapsed="1"/>
  </cols>
  <sheetData>
    <row r="1" spans="2:6" s="54" customFormat="1" ht="28.5" customHeight="1">
      <c r="B1" s="157"/>
      <c r="C1" s="160" t="s">
        <v>194</v>
      </c>
      <c r="D1" s="161"/>
      <c r="E1" s="162"/>
      <c r="F1" s="53" t="s">
        <v>1</v>
      </c>
    </row>
    <row r="2" spans="2:6" s="54" customFormat="1" ht="28.5" customHeight="1">
      <c r="B2" s="158"/>
      <c r="C2" s="163"/>
      <c r="D2" s="164"/>
      <c r="E2" s="165"/>
      <c r="F2" s="55" t="s">
        <v>2</v>
      </c>
    </row>
    <row r="3" spans="2:6" s="54" customFormat="1" ht="28.5" customHeight="1">
      <c r="B3" s="159"/>
      <c r="C3" s="166" t="s">
        <v>195</v>
      </c>
      <c r="D3" s="167"/>
      <c r="E3" s="167"/>
      <c r="F3" s="55" t="s">
        <v>3</v>
      </c>
    </row>
    <row r="4" spans="2:6" s="54" customFormat="1" ht="15.75" customHeight="1">
      <c r="B4" s="168" t="s">
        <v>196</v>
      </c>
      <c r="C4" s="169"/>
      <c r="D4" s="169"/>
      <c r="E4" s="169"/>
      <c r="F4" s="170"/>
    </row>
    <row r="5" spans="2:6" ht="13.5" thickBot="1"/>
    <row r="6" spans="2:6" ht="24" customHeight="1" thickBot="1">
      <c r="B6" s="172" t="s">
        <v>197</v>
      </c>
      <c r="C6" s="173"/>
      <c r="D6" s="173"/>
      <c r="E6" s="173"/>
      <c r="F6" s="174"/>
    </row>
    <row r="7" spans="2:6" ht="15.75" thickBot="1">
      <c r="B7" s="92"/>
      <c r="C7" s="92"/>
      <c r="D7" s="92"/>
      <c r="E7" s="92"/>
      <c r="F7" s="92"/>
    </row>
    <row r="8" spans="2:6" ht="15.75" thickBot="1">
      <c r="B8" s="175" t="s">
        <v>198</v>
      </c>
      <c r="C8" s="176"/>
      <c r="D8" s="176"/>
      <c r="E8" s="93" t="s">
        <v>199</v>
      </c>
      <c r="F8" s="94" t="s">
        <v>200</v>
      </c>
    </row>
    <row r="9" spans="2:6" ht="45">
      <c r="B9" s="177" t="s">
        <v>201</v>
      </c>
      <c r="C9" s="179" t="s">
        <v>46</v>
      </c>
      <c r="D9" s="95" t="s">
        <v>159</v>
      </c>
      <c r="E9" s="96" t="s">
        <v>202</v>
      </c>
      <c r="F9" s="97">
        <v>0.25</v>
      </c>
    </row>
    <row r="10" spans="2:6" ht="60">
      <c r="B10" s="178"/>
      <c r="C10" s="180"/>
      <c r="D10" s="98" t="s">
        <v>152</v>
      </c>
      <c r="E10" s="99" t="s">
        <v>203</v>
      </c>
      <c r="F10" s="100">
        <v>0.15</v>
      </c>
    </row>
    <row r="11" spans="2:6" ht="60">
      <c r="B11" s="178"/>
      <c r="C11" s="180"/>
      <c r="D11" s="98" t="s">
        <v>168</v>
      </c>
      <c r="E11" s="99" t="s">
        <v>204</v>
      </c>
      <c r="F11" s="100">
        <v>0.1</v>
      </c>
    </row>
    <row r="12" spans="2:6" ht="90">
      <c r="B12" s="178"/>
      <c r="C12" s="180" t="s">
        <v>205</v>
      </c>
      <c r="D12" s="98" t="s">
        <v>206</v>
      </c>
      <c r="E12" s="99" t="s">
        <v>207</v>
      </c>
      <c r="F12" s="100">
        <v>0.25</v>
      </c>
    </row>
    <row r="13" spans="2:6" ht="45">
      <c r="B13" s="178"/>
      <c r="C13" s="180"/>
      <c r="D13" s="98" t="s">
        <v>208</v>
      </c>
      <c r="E13" s="99" t="s">
        <v>209</v>
      </c>
      <c r="F13" s="100">
        <v>0.15</v>
      </c>
    </row>
    <row r="14" spans="2:6" ht="75">
      <c r="B14" s="178" t="s">
        <v>210</v>
      </c>
      <c r="C14" s="180" t="s">
        <v>211</v>
      </c>
      <c r="D14" s="98" t="s">
        <v>212</v>
      </c>
      <c r="E14" s="99" t="s">
        <v>213</v>
      </c>
      <c r="F14" s="101" t="s">
        <v>214</v>
      </c>
    </row>
    <row r="15" spans="2:6" ht="60">
      <c r="B15" s="178"/>
      <c r="C15" s="180"/>
      <c r="D15" s="98" t="s">
        <v>215</v>
      </c>
      <c r="E15" s="99" t="s">
        <v>216</v>
      </c>
      <c r="F15" s="101" t="s">
        <v>214</v>
      </c>
    </row>
    <row r="16" spans="2:6" ht="60">
      <c r="B16" s="178"/>
      <c r="C16" s="180" t="s">
        <v>217</v>
      </c>
      <c r="D16" s="98" t="s">
        <v>218</v>
      </c>
      <c r="E16" s="99" t="s">
        <v>219</v>
      </c>
      <c r="F16" s="101" t="s">
        <v>214</v>
      </c>
    </row>
    <row r="17" spans="2:6" ht="60">
      <c r="B17" s="178"/>
      <c r="C17" s="180"/>
      <c r="D17" s="98" t="s">
        <v>162</v>
      </c>
      <c r="E17" s="99" t="s">
        <v>220</v>
      </c>
      <c r="F17" s="101" t="s">
        <v>214</v>
      </c>
    </row>
    <row r="18" spans="2:6" ht="45">
      <c r="B18" s="178"/>
      <c r="C18" s="180" t="s">
        <v>221</v>
      </c>
      <c r="D18" s="98" t="s">
        <v>222</v>
      </c>
      <c r="E18" s="99" t="s">
        <v>223</v>
      </c>
      <c r="F18" s="101" t="s">
        <v>214</v>
      </c>
    </row>
    <row r="19" spans="2:6" ht="30.75" thickBot="1">
      <c r="B19" s="181"/>
      <c r="C19" s="182"/>
      <c r="D19" s="102" t="s">
        <v>224</v>
      </c>
      <c r="E19" s="103" t="s">
        <v>225</v>
      </c>
      <c r="F19" s="104" t="s">
        <v>214</v>
      </c>
    </row>
    <row r="20" spans="2:6" ht="49.5" customHeight="1">
      <c r="B20" s="171"/>
      <c r="C20" s="171"/>
      <c r="D20" s="171"/>
      <c r="E20" s="171"/>
      <c r="F20" s="171"/>
    </row>
    <row r="21" spans="2:6" ht="27" customHeight="1">
      <c r="B21" s="105"/>
    </row>
  </sheetData>
  <protectedRanges>
    <protectedRange sqref="F2:F3" name="Rango8_1"/>
  </protectedRanges>
  <mergeCells count="14">
    <mergeCell ref="B1:B3"/>
    <mergeCell ref="C1:E2"/>
    <mergeCell ref="C3:E3"/>
    <mergeCell ref="B4:F4"/>
    <mergeCell ref="B20:F20"/>
    <mergeCell ref="B6:F6"/>
    <mergeCell ref="B8:D8"/>
    <mergeCell ref="B9:B13"/>
    <mergeCell ref="C9:C11"/>
    <mergeCell ref="C12:C13"/>
    <mergeCell ref="B14:B19"/>
    <mergeCell ref="C14:C15"/>
    <mergeCell ref="C16:C17"/>
    <mergeCell ref="C18:C1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EB3A3-1585-49E4-B2D2-25961CC073F2}">
  <dimension ref="B2:K33"/>
  <sheetViews>
    <sheetView workbookViewId="0">
      <selection activeCell="L8" sqref="L8"/>
    </sheetView>
  </sheetViews>
  <sheetFormatPr defaultColWidth="11.42578125" defaultRowHeight="18.75" customHeight="1"/>
  <cols>
    <col min="1" max="1" width="11.42578125" style="54"/>
    <col min="2" max="2" width="33.85546875" style="54" customWidth="1"/>
    <col min="3" max="7" width="11.42578125" style="54"/>
    <col min="8" max="8" width="15.85546875" style="54" customWidth="1"/>
    <col min="9" max="9" width="14.5703125" style="54" customWidth="1"/>
    <col min="10" max="10" width="15.140625" style="54" customWidth="1"/>
    <col min="11" max="11" width="45.140625" style="54" customWidth="1"/>
    <col min="12" max="16384" width="11.42578125" style="54"/>
  </cols>
  <sheetData>
    <row r="2" spans="2:11" ht="21" customHeight="1">
      <c r="B2" s="157"/>
      <c r="C2" s="160" t="s">
        <v>226</v>
      </c>
      <c r="D2" s="161"/>
      <c r="E2" s="161"/>
      <c r="F2" s="161"/>
      <c r="G2" s="161"/>
      <c r="H2" s="161"/>
      <c r="I2" s="161"/>
      <c r="J2" s="162"/>
      <c r="K2" s="53" t="s">
        <v>1</v>
      </c>
    </row>
    <row r="3" spans="2:11" ht="25.5" customHeight="1">
      <c r="B3" s="158"/>
      <c r="C3" s="212"/>
      <c r="D3" s="213"/>
      <c r="E3" s="213"/>
      <c r="F3" s="213"/>
      <c r="G3" s="213"/>
      <c r="H3" s="213"/>
      <c r="I3" s="213"/>
      <c r="J3" s="214"/>
      <c r="K3" s="55" t="s">
        <v>2</v>
      </c>
    </row>
    <row r="4" spans="2:11" ht="23.25" customHeight="1">
      <c r="B4" s="159"/>
      <c r="C4" s="211" t="s">
        <v>195</v>
      </c>
      <c r="D4" s="211"/>
      <c r="E4" s="211"/>
      <c r="F4" s="211"/>
      <c r="G4" s="211"/>
      <c r="H4" s="211"/>
      <c r="I4" s="211"/>
      <c r="J4" s="211"/>
      <c r="K4" s="55" t="s">
        <v>3</v>
      </c>
    </row>
    <row r="5" spans="2:11" ht="18.75" customHeight="1">
      <c r="B5" s="210" t="s">
        <v>196</v>
      </c>
      <c r="C5" s="210"/>
      <c r="D5" s="210"/>
      <c r="E5" s="210"/>
      <c r="F5" s="210"/>
      <c r="G5" s="210"/>
      <c r="H5" s="210"/>
      <c r="I5" s="210"/>
      <c r="J5" s="210"/>
      <c r="K5" s="210"/>
    </row>
    <row r="6" spans="2:11" ht="18.75" customHeight="1">
      <c r="B6" s="210" t="s">
        <v>227</v>
      </c>
      <c r="C6" s="210"/>
      <c r="D6" s="210"/>
      <c r="E6" s="210"/>
      <c r="F6" s="210"/>
      <c r="G6" s="210"/>
      <c r="H6" s="210"/>
      <c r="I6" s="210"/>
      <c r="J6" s="210"/>
      <c r="K6" s="210"/>
    </row>
    <row r="7" spans="2:11" ht="18.75" customHeight="1">
      <c r="B7" s="196" t="s">
        <v>228</v>
      </c>
      <c r="C7" s="196"/>
      <c r="D7" s="196"/>
      <c r="E7" s="196"/>
      <c r="F7" s="196"/>
      <c r="G7" s="196"/>
      <c r="H7" s="196"/>
      <c r="I7" s="196"/>
      <c r="J7" s="196"/>
      <c r="K7" s="196"/>
    </row>
    <row r="8" spans="2:11" ht="92.25" customHeight="1">
      <c r="B8" s="204" t="s">
        <v>229</v>
      </c>
      <c r="C8" s="205"/>
      <c r="D8" s="205"/>
      <c r="E8" s="205"/>
      <c r="F8" s="205"/>
      <c r="G8" s="205"/>
      <c r="H8" s="205"/>
      <c r="I8" s="205"/>
      <c r="J8" s="205"/>
      <c r="K8" s="206"/>
    </row>
    <row r="9" spans="2:11" ht="56.25" customHeight="1">
      <c r="B9" s="207"/>
      <c r="C9" s="208"/>
      <c r="D9" s="208"/>
      <c r="E9" s="208"/>
      <c r="F9" s="208"/>
      <c r="G9" s="208"/>
      <c r="H9" s="208"/>
      <c r="I9" s="208"/>
      <c r="J9" s="208"/>
      <c r="K9" s="209"/>
    </row>
    <row r="10" spans="2:11" ht="18.75" customHeight="1">
      <c r="B10" s="196" t="s">
        <v>230</v>
      </c>
      <c r="C10" s="196"/>
      <c r="D10" s="196"/>
      <c r="E10" s="196"/>
      <c r="F10" s="196"/>
      <c r="G10" s="196"/>
      <c r="H10" s="196"/>
      <c r="I10" s="196"/>
      <c r="J10" s="196"/>
      <c r="K10" s="196"/>
    </row>
    <row r="11" spans="2:11" ht="28.5" customHeight="1">
      <c r="B11" s="199" t="s">
        <v>231</v>
      </c>
      <c r="C11" s="199"/>
      <c r="D11" s="199"/>
      <c r="E11" s="199"/>
      <c r="F11" s="199"/>
      <c r="G11" s="199"/>
      <c r="H11" s="199"/>
      <c r="I11" s="199"/>
      <c r="J11" s="199"/>
      <c r="K11" s="199"/>
    </row>
    <row r="12" spans="2:11" ht="30" customHeight="1">
      <c r="B12" s="200" t="s">
        <v>232</v>
      </c>
      <c r="C12" s="223"/>
      <c r="D12" s="223"/>
      <c r="E12" s="223"/>
      <c r="F12" s="223"/>
      <c r="G12" s="223"/>
      <c r="H12" s="223"/>
      <c r="I12" s="223"/>
      <c r="J12" s="223"/>
      <c r="K12" s="224"/>
    </row>
    <row r="13" spans="2:11" ht="36.75" customHeight="1">
      <c r="B13" s="201" t="s">
        <v>233</v>
      </c>
      <c r="C13" s="202"/>
      <c r="D13" s="202"/>
      <c r="E13" s="202"/>
      <c r="F13" s="202"/>
      <c r="G13" s="202"/>
      <c r="H13" s="202"/>
      <c r="I13" s="202"/>
      <c r="J13" s="202"/>
      <c r="K13" s="203"/>
    </row>
    <row r="14" spans="2:11" ht="18.75" customHeight="1">
      <c r="B14" s="195"/>
      <c r="C14" s="195"/>
      <c r="D14" s="195"/>
      <c r="E14" s="195"/>
      <c r="F14" s="195"/>
      <c r="G14" s="195"/>
      <c r="H14" s="195"/>
      <c r="I14" s="195"/>
      <c r="J14" s="195"/>
      <c r="K14" s="195"/>
    </row>
    <row r="15" spans="2:11" ht="18.75" customHeight="1">
      <c r="B15" s="196" t="s">
        <v>234</v>
      </c>
      <c r="C15" s="196"/>
      <c r="D15" s="196"/>
      <c r="E15" s="196"/>
      <c r="F15" s="196"/>
      <c r="G15" s="196"/>
      <c r="H15" s="196"/>
      <c r="I15" s="196"/>
      <c r="J15" s="196"/>
      <c r="K15" s="196"/>
    </row>
    <row r="16" spans="2:11" ht="18.75" customHeight="1">
      <c r="B16" s="197" t="s">
        <v>6</v>
      </c>
      <c r="C16" s="197"/>
      <c r="D16" s="197"/>
      <c r="E16" s="197"/>
      <c r="F16" s="197"/>
      <c r="G16" s="197"/>
      <c r="H16" s="197"/>
      <c r="I16" s="197"/>
      <c r="J16" s="197"/>
      <c r="K16" s="197"/>
    </row>
    <row r="17" spans="2:11" ht="18.75" customHeight="1">
      <c r="B17" s="56" t="s">
        <v>235</v>
      </c>
      <c r="C17" s="198" t="s">
        <v>236</v>
      </c>
      <c r="D17" s="198"/>
      <c r="E17" s="198"/>
      <c r="F17" s="198"/>
      <c r="G17" s="198"/>
      <c r="H17" s="198" t="s">
        <v>237</v>
      </c>
      <c r="I17" s="198"/>
      <c r="J17" s="198"/>
      <c r="K17" s="198"/>
    </row>
    <row r="18" spans="2:11" ht="29.25" customHeight="1">
      <c r="B18" s="57" t="s">
        <v>238</v>
      </c>
      <c r="C18" s="134" t="s">
        <v>239</v>
      </c>
      <c r="D18" s="134"/>
      <c r="E18" s="134"/>
      <c r="F18" s="134"/>
      <c r="G18" s="134"/>
      <c r="H18" s="189"/>
      <c r="I18" s="190"/>
      <c r="J18" s="190"/>
      <c r="K18" s="191"/>
    </row>
    <row r="19" spans="2:11" ht="21.75" customHeight="1">
      <c r="B19" s="57" t="s">
        <v>240</v>
      </c>
      <c r="C19" s="134" t="s">
        <v>241</v>
      </c>
      <c r="D19" s="134"/>
      <c r="E19" s="134"/>
      <c r="F19" s="134"/>
      <c r="G19" s="134"/>
      <c r="H19" s="192"/>
      <c r="I19" s="193"/>
      <c r="J19" s="193"/>
      <c r="K19" s="194"/>
    </row>
    <row r="20" spans="2:11" ht="44.25" customHeight="1">
      <c r="B20" s="57" t="s">
        <v>242</v>
      </c>
      <c r="C20" s="134" t="s">
        <v>243</v>
      </c>
      <c r="D20" s="134"/>
      <c r="E20" s="134"/>
      <c r="F20" s="134"/>
      <c r="G20" s="134"/>
      <c r="H20" s="134"/>
      <c r="I20" s="134"/>
      <c r="J20" s="134"/>
      <c r="K20" s="134"/>
    </row>
    <row r="21" spans="2:11" ht="39" customHeight="1">
      <c r="B21" s="57" t="s">
        <v>244</v>
      </c>
      <c r="C21" s="134" t="s">
        <v>245</v>
      </c>
      <c r="D21" s="134"/>
      <c r="E21" s="134"/>
      <c r="F21" s="134"/>
      <c r="G21" s="134"/>
      <c r="H21" s="134"/>
      <c r="I21" s="134"/>
      <c r="J21" s="134"/>
      <c r="K21" s="134"/>
    </row>
    <row r="22" spans="2:11" ht="117" customHeight="1">
      <c r="B22" s="57" t="s">
        <v>40</v>
      </c>
      <c r="C22" s="134" t="s">
        <v>246</v>
      </c>
      <c r="D22" s="134"/>
      <c r="E22" s="134"/>
      <c r="F22" s="134"/>
      <c r="G22" s="134"/>
      <c r="H22" s="134"/>
      <c r="I22" s="134"/>
      <c r="J22" s="134"/>
      <c r="K22" s="134"/>
    </row>
    <row r="23" spans="2:11" ht="42.75" customHeight="1">
      <c r="B23" s="57" t="s">
        <v>42</v>
      </c>
      <c r="C23" s="134" t="s">
        <v>247</v>
      </c>
      <c r="D23" s="134"/>
      <c r="E23" s="134"/>
      <c r="F23" s="134"/>
      <c r="G23" s="134"/>
      <c r="H23" s="134"/>
      <c r="I23" s="134"/>
      <c r="J23" s="134"/>
      <c r="K23" s="134"/>
    </row>
    <row r="24" spans="2:11" ht="39.75" customHeight="1">
      <c r="B24" s="57" t="s">
        <v>248</v>
      </c>
      <c r="C24" s="134" t="s">
        <v>249</v>
      </c>
      <c r="D24" s="134"/>
      <c r="E24" s="134"/>
      <c r="F24" s="134"/>
      <c r="G24" s="134"/>
      <c r="H24" s="134"/>
      <c r="I24" s="134"/>
      <c r="J24" s="134"/>
      <c r="K24" s="134"/>
    </row>
    <row r="25" spans="2:11" ht="18.75" customHeight="1">
      <c r="B25" s="186" t="s">
        <v>250</v>
      </c>
      <c r="C25" s="187"/>
      <c r="D25" s="187"/>
      <c r="E25" s="187"/>
      <c r="F25" s="187"/>
      <c r="G25" s="187"/>
      <c r="H25" s="187"/>
      <c r="I25" s="187"/>
      <c r="J25" s="187"/>
      <c r="K25" s="188"/>
    </row>
    <row r="26" spans="2:11" ht="106.5" customHeight="1">
      <c r="B26" s="57" t="s">
        <v>251</v>
      </c>
      <c r="C26" s="134" t="s">
        <v>252</v>
      </c>
      <c r="D26" s="134"/>
      <c r="E26" s="134"/>
      <c r="F26" s="134"/>
      <c r="G26" s="134"/>
      <c r="H26" s="134"/>
      <c r="I26" s="134"/>
      <c r="J26" s="134"/>
      <c r="K26" s="134"/>
    </row>
    <row r="27" spans="2:11" ht="74.25" customHeight="1">
      <c r="B27" s="57" t="s">
        <v>253</v>
      </c>
      <c r="C27" s="134" t="s">
        <v>254</v>
      </c>
      <c r="D27" s="134"/>
      <c r="E27" s="134"/>
      <c r="F27" s="134"/>
      <c r="G27" s="134"/>
      <c r="H27" s="134"/>
      <c r="I27" s="134"/>
      <c r="J27" s="134"/>
      <c r="K27" s="134"/>
    </row>
    <row r="28" spans="2:11" ht="63.75" customHeight="1">
      <c r="B28" s="58" t="s">
        <v>255</v>
      </c>
      <c r="C28" s="134" t="s">
        <v>256</v>
      </c>
      <c r="D28" s="134"/>
      <c r="E28" s="134"/>
      <c r="F28" s="134"/>
      <c r="G28" s="134"/>
      <c r="H28" s="183"/>
      <c r="I28" s="184"/>
      <c r="J28" s="184"/>
      <c r="K28" s="185"/>
    </row>
    <row r="29" spans="2:11" ht="18.75" customHeight="1">
      <c r="B29" s="186" t="s">
        <v>257</v>
      </c>
      <c r="C29" s="187"/>
      <c r="D29" s="187"/>
      <c r="E29" s="187"/>
      <c r="F29" s="187"/>
      <c r="G29" s="187"/>
      <c r="H29" s="187"/>
      <c r="I29" s="187"/>
      <c r="J29" s="187"/>
      <c r="K29" s="188"/>
    </row>
    <row r="30" spans="2:11" ht="94.5" customHeight="1">
      <c r="B30" s="57" t="s">
        <v>258</v>
      </c>
      <c r="C30" s="134" t="s">
        <v>259</v>
      </c>
      <c r="D30" s="134"/>
      <c r="E30" s="134"/>
      <c r="F30" s="134"/>
      <c r="G30" s="134"/>
      <c r="H30" s="134"/>
      <c r="I30" s="134"/>
      <c r="J30" s="134"/>
      <c r="K30" s="134"/>
    </row>
    <row r="31" spans="2:11" ht="43.5" customHeight="1">
      <c r="B31" s="57" t="s">
        <v>260</v>
      </c>
      <c r="C31" s="134" t="s">
        <v>261</v>
      </c>
      <c r="D31" s="134"/>
      <c r="E31" s="134"/>
      <c r="F31" s="134"/>
      <c r="G31" s="134"/>
      <c r="H31" s="134"/>
      <c r="I31" s="134"/>
      <c r="J31" s="134"/>
      <c r="K31" s="134"/>
    </row>
    <row r="32" spans="2:11" ht="36.75" customHeight="1">
      <c r="B32" s="57" t="s">
        <v>17</v>
      </c>
      <c r="C32" s="134" t="s">
        <v>262</v>
      </c>
      <c r="D32" s="134"/>
      <c r="E32" s="134"/>
      <c r="F32" s="134"/>
      <c r="G32" s="134"/>
      <c r="H32" s="134"/>
      <c r="I32" s="134"/>
      <c r="J32" s="134"/>
      <c r="K32" s="134"/>
    </row>
    <row r="33" spans="2:11" ht="28.5" customHeight="1">
      <c r="B33" s="57" t="s">
        <v>18</v>
      </c>
      <c r="C33" s="134" t="s">
        <v>263</v>
      </c>
      <c r="D33" s="134"/>
      <c r="E33" s="134"/>
      <c r="F33" s="134"/>
      <c r="G33" s="134"/>
      <c r="H33" s="134"/>
      <c r="I33" s="134"/>
      <c r="J33" s="134"/>
      <c r="K33" s="134"/>
    </row>
  </sheetData>
  <protectedRanges>
    <protectedRange sqref="K3:K4" name="Rango8_1"/>
  </protectedRanges>
  <mergeCells count="46">
    <mergeCell ref="B5:K5"/>
    <mergeCell ref="B6:K6"/>
    <mergeCell ref="B7:K7"/>
    <mergeCell ref="B2:B4"/>
    <mergeCell ref="C4:J4"/>
    <mergeCell ref="C2:J3"/>
    <mergeCell ref="B10:K10"/>
    <mergeCell ref="B11:K11"/>
    <mergeCell ref="B12:K12"/>
    <mergeCell ref="B13:K13"/>
    <mergeCell ref="B8:K9"/>
    <mergeCell ref="B14:K14"/>
    <mergeCell ref="B15:K15"/>
    <mergeCell ref="B16:K16"/>
    <mergeCell ref="C17:G17"/>
    <mergeCell ref="H17:K17"/>
    <mergeCell ref="C18:G18"/>
    <mergeCell ref="H18:K18"/>
    <mergeCell ref="C19:G19"/>
    <mergeCell ref="H19:K19"/>
    <mergeCell ref="C20:G20"/>
    <mergeCell ref="H20:K20"/>
    <mergeCell ref="C21:G21"/>
    <mergeCell ref="H21:K21"/>
    <mergeCell ref="C22:G22"/>
    <mergeCell ref="H22:K22"/>
    <mergeCell ref="C23:G23"/>
    <mergeCell ref="H23:K23"/>
    <mergeCell ref="C24:G24"/>
    <mergeCell ref="H24:K24"/>
    <mergeCell ref="C26:G26"/>
    <mergeCell ref="H26:K26"/>
    <mergeCell ref="B25:K25"/>
    <mergeCell ref="C27:G27"/>
    <mergeCell ref="H27:K27"/>
    <mergeCell ref="C28:G28"/>
    <mergeCell ref="H28:K28"/>
    <mergeCell ref="C30:G30"/>
    <mergeCell ref="H30:K30"/>
    <mergeCell ref="B29:K29"/>
    <mergeCell ref="C31:G31"/>
    <mergeCell ref="H31:K31"/>
    <mergeCell ref="C32:G32"/>
    <mergeCell ref="H32:K32"/>
    <mergeCell ref="C33:G33"/>
    <mergeCell ref="H33:K3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Milena Rey Moreno</dc:creator>
  <cp:keywords/>
  <dc:description/>
  <cp:lastModifiedBy>Andrea Milena Rey Moreno</cp:lastModifiedBy>
  <cp:revision/>
  <dcterms:created xsi:type="dcterms:W3CDTF">2023-07-31T00:28:20Z</dcterms:created>
  <dcterms:modified xsi:type="dcterms:W3CDTF">2024-09-09T20:35:42Z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299739c-ad3d-4908-806e-4d91151a6e13_Enabled">
    <vt:lpwstr>true</vt:lpwstr>
  </property>
  <property fmtid="{D5CDD505-2E9C-101B-9397-08002B2CF9AE}" pid="3" name="MSIP_Label_1299739c-ad3d-4908-806e-4d91151a6e13_SetDate">
    <vt:lpwstr>2023-07-31T01:58:57Z</vt:lpwstr>
  </property>
  <property fmtid="{D5CDD505-2E9C-101B-9397-08002B2CF9AE}" pid="4" name="MSIP_Label_1299739c-ad3d-4908-806e-4d91151a6e13_Method">
    <vt:lpwstr>Standard</vt:lpwstr>
  </property>
  <property fmtid="{D5CDD505-2E9C-101B-9397-08002B2CF9AE}" pid="5" name="MSIP_Label_1299739c-ad3d-4908-806e-4d91151a6e13_Name">
    <vt:lpwstr>All Employees (Unrestricted)</vt:lpwstr>
  </property>
  <property fmtid="{D5CDD505-2E9C-101B-9397-08002B2CF9AE}" pid="6" name="MSIP_Label_1299739c-ad3d-4908-806e-4d91151a6e13_SiteId">
    <vt:lpwstr>cbc2c381-2f2e-4d93-91d1-506c9316ace7</vt:lpwstr>
  </property>
  <property fmtid="{D5CDD505-2E9C-101B-9397-08002B2CF9AE}" pid="7" name="MSIP_Label_1299739c-ad3d-4908-806e-4d91151a6e13_ActionId">
    <vt:lpwstr>0999e69a-5880-45a4-b5a4-6aa72e766654</vt:lpwstr>
  </property>
  <property fmtid="{D5CDD505-2E9C-101B-9397-08002B2CF9AE}" pid="8" name="MSIP_Label_1299739c-ad3d-4908-806e-4d91151a6e13_ContentBits">
    <vt:lpwstr>0</vt:lpwstr>
  </property>
  <property fmtid="{D5CDD505-2E9C-101B-9397-08002B2CF9AE}" pid="9" name="MSIP_Label_defa4170-0d19-0005-0004-bc88714345d2_Enabled">
    <vt:lpwstr>true</vt:lpwstr>
  </property>
  <property fmtid="{D5CDD505-2E9C-101B-9397-08002B2CF9AE}" pid="10" name="MSIP_Label_defa4170-0d19-0005-0004-bc88714345d2_SetDate">
    <vt:lpwstr>2024-02-13T20:29:32Z</vt:lpwstr>
  </property>
  <property fmtid="{D5CDD505-2E9C-101B-9397-08002B2CF9AE}" pid="11" name="MSIP_Label_defa4170-0d19-0005-0004-bc88714345d2_Method">
    <vt:lpwstr>Standard</vt:lpwstr>
  </property>
  <property fmtid="{D5CDD505-2E9C-101B-9397-08002B2CF9AE}" pid="12" name="MSIP_Label_defa4170-0d19-0005-0004-bc88714345d2_Name">
    <vt:lpwstr>defa4170-0d19-0005-0004-bc88714345d2</vt:lpwstr>
  </property>
  <property fmtid="{D5CDD505-2E9C-101B-9397-08002B2CF9AE}" pid="13" name="MSIP_Label_defa4170-0d19-0005-0004-bc88714345d2_SiteId">
    <vt:lpwstr>de2fffed-60b8-42b2-a465-00fee1de04ba</vt:lpwstr>
  </property>
  <property fmtid="{D5CDD505-2E9C-101B-9397-08002B2CF9AE}" pid="14" name="MSIP_Label_defa4170-0d19-0005-0004-bc88714345d2_ActionId">
    <vt:lpwstr>68dd5e55-db43-4562-9087-51256fccff3b</vt:lpwstr>
  </property>
  <property fmtid="{D5CDD505-2E9C-101B-9397-08002B2CF9AE}" pid="15" name="MSIP_Label_defa4170-0d19-0005-0004-bc88714345d2_ContentBits">
    <vt:lpwstr>0</vt:lpwstr>
  </property>
</Properties>
</file>