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User\Documents\2026\IDEAM\CONTROL DE DOCUMENTOS\Documentos enviados Planeación\MAYO\"/>
    </mc:Choice>
  </mc:AlternateContent>
  <xr:revisionPtr revIDLastSave="0" documentId="13_ncr:1_{0335CF61-63E4-4A1D-A684-F774FC6E396B}" xr6:coauthVersionLast="47" xr6:coauthVersionMax="47" xr10:uidLastSave="{00000000-0000-0000-0000-000000000000}"/>
  <bookViews>
    <workbookView xWindow="-110" yWindow="-110" windowWidth="19420" windowHeight="11500" xr2:uid="{00000000-000D-0000-FFFF-FFFF00000000}"/>
  </bookViews>
  <sheets>
    <sheet name="INSTRUCTIVO" sheetId="9" r:id="rId1"/>
    <sheet name="GENERALIDADES" sheetId="2" r:id="rId2"/>
    <sheet name="EQUIPAMIENTO" sheetId="3" r:id="rId3"/>
    <sheet name="HOJA DE CÁLCULO HI-VOL" sheetId="7" r:id="rId4"/>
    <sheet name="CONTROL DE CAMBIOS" sheetId="8" r:id="rId5"/>
  </sheets>
  <definedNames>
    <definedName name="_xlnm.Print_Area" localSheetId="2">EQUIPAMIENTO!$A$1:$L$19</definedName>
    <definedName name="_xlnm.Print_Area" localSheetId="1">GENERALIDADES!$B$2:$G$54</definedName>
    <definedName name="_xlnm.Print_Area" localSheetId="3">'HOJA DE CÁLCULO HI-VOL'!$B$1:$S$106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6" roundtripDataSignature="AMtx7mjPJ90Tyy1nYEArm1tUi/a6/9XVmg=="/>
    </ext>
  </extLst>
</workbook>
</file>

<file path=xl/calcChain.xml><?xml version="1.0" encoding="utf-8"?>
<calcChain xmlns="http://schemas.openxmlformats.org/spreadsheetml/2006/main">
  <c r="AW55" i="7" l="1"/>
  <c r="AX55" i="7" s="1"/>
  <c r="AS55" i="7"/>
  <c r="AT55" i="7" s="1"/>
  <c r="AO55" i="7"/>
  <c r="AP55" i="7" s="1"/>
  <c r="AO54" i="7"/>
  <c r="AP54" i="7" s="1"/>
  <c r="AK55" i="7"/>
  <c r="AL55" i="7" s="1"/>
  <c r="AH55" i="7"/>
  <c r="AI55" i="7" s="1"/>
  <c r="AW54" i="7"/>
  <c r="AX54" i="7" s="1"/>
  <c r="AS54" i="7"/>
  <c r="AT54" i="7" s="1"/>
  <c r="AK54" i="7"/>
  <c r="AL54" i="7" s="1"/>
  <c r="AH54" i="7"/>
  <c r="AI54" i="7" s="1"/>
  <c r="AL52" i="7"/>
  <c r="AM52" i="7" s="1"/>
  <c r="AN52" i="7" s="1"/>
  <c r="AL51" i="7"/>
  <c r="AM51" i="7" s="1"/>
  <c r="AN51" i="7" s="1"/>
  <c r="AN53" i="7" s="1"/>
  <c r="AH52" i="7"/>
  <c r="AH51" i="7"/>
  <c r="AI51" i="7" s="1"/>
  <c r="AJ51" i="7" s="1"/>
  <c r="AJ53" i="7" s="1"/>
  <c r="AM43" i="7"/>
  <c r="AN43" i="7" s="1"/>
  <c r="AM44" i="7"/>
  <c r="AN44" i="7" s="1"/>
  <c r="AM45" i="7"/>
  <c r="AN45" i="7" s="1"/>
  <c r="AM46" i="7"/>
  <c r="AN46" i="7" s="1"/>
  <c r="AM47" i="7"/>
  <c r="AN47" i="7" s="1"/>
  <c r="AM48" i="7"/>
  <c r="AN48" i="7" s="1"/>
  <c r="AM42" i="7"/>
  <c r="AN42" i="7" s="1"/>
  <c r="AK43" i="7"/>
  <c r="AL43" i="7" s="1"/>
  <c r="AK44" i="7"/>
  <c r="AL44" i="7" s="1"/>
  <c r="AK45" i="7"/>
  <c r="AL45" i="7" s="1"/>
  <c r="AK46" i="7"/>
  <c r="AL46" i="7" s="1"/>
  <c r="AK47" i="7"/>
  <c r="AL47" i="7" s="1"/>
  <c r="AK48" i="7"/>
  <c r="AL48" i="7" s="1"/>
  <c r="AK42" i="7"/>
  <c r="AL42" i="7" s="1"/>
  <c r="AG42" i="7"/>
  <c r="AH42" i="7" s="1"/>
  <c r="AI43" i="7"/>
  <c r="AJ43" i="7" s="1"/>
  <c r="AI44" i="7"/>
  <c r="AJ44" i="7" s="1"/>
  <c r="AI45" i="7"/>
  <c r="AJ45" i="7" s="1"/>
  <c r="AI46" i="7"/>
  <c r="AJ46" i="7" s="1"/>
  <c r="AI47" i="7"/>
  <c r="AJ47" i="7" s="1"/>
  <c r="AI48" i="7"/>
  <c r="AJ48" i="7" s="1"/>
  <c r="AI42" i="7"/>
  <c r="AJ42" i="7" s="1"/>
  <c r="AG43" i="7"/>
  <c r="AH43" i="7" s="1"/>
  <c r="AG44" i="7"/>
  <c r="AH44" i="7" s="1"/>
  <c r="AG45" i="7"/>
  <c r="AH45" i="7" s="1"/>
  <c r="AG46" i="7"/>
  <c r="AH46" i="7" s="1"/>
  <c r="AG47" i="7"/>
  <c r="AH47" i="7" s="1"/>
  <c r="AG48" i="7"/>
  <c r="AX52" i="7"/>
  <c r="AY52" i="7" s="1"/>
  <c r="AZ52" i="7" s="1"/>
  <c r="AX51" i="7"/>
  <c r="AY51" i="7" s="1"/>
  <c r="AY43" i="7"/>
  <c r="AZ43" i="7" s="1"/>
  <c r="AY44" i="7"/>
  <c r="AZ44" i="7" s="1"/>
  <c r="AY45" i="7"/>
  <c r="AZ45" i="7" s="1"/>
  <c r="AY46" i="7"/>
  <c r="AZ46" i="7" s="1"/>
  <c r="AY47" i="7"/>
  <c r="AZ47" i="7" s="1"/>
  <c r="AY48" i="7"/>
  <c r="AZ48" i="7" s="1"/>
  <c r="AY42" i="7"/>
  <c r="AZ42" i="7" s="1"/>
  <c r="AW43" i="7"/>
  <c r="AX43" i="7" s="1"/>
  <c r="AW44" i="7"/>
  <c r="AX44" i="7" s="1"/>
  <c r="AW45" i="7"/>
  <c r="AX45" i="7" s="1"/>
  <c r="AW46" i="7"/>
  <c r="AX46" i="7" s="1"/>
  <c r="AW47" i="7"/>
  <c r="AX47" i="7" s="1"/>
  <c r="AW48" i="7"/>
  <c r="AX48" i="7" s="1"/>
  <c r="AW42" i="7"/>
  <c r="AT52" i="7"/>
  <c r="AU52" i="7" s="1"/>
  <c r="AV52" i="7" s="1"/>
  <c r="AT51" i="7"/>
  <c r="AU51" i="7" s="1"/>
  <c r="AV51" i="7" s="1"/>
  <c r="AV53" i="7" s="1"/>
  <c r="AU43" i="7"/>
  <c r="AV43" i="7" s="1"/>
  <c r="AU44" i="7"/>
  <c r="AV44" i="7" s="1"/>
  <c r="AU45" i="7"/>
  <c r="AV45" i="7" s="1"/>
  <c r="AU46" i="7"/>
  <c r="AV46" i="7" s="1"/>
  <c r="AU47" i="7"/>
  <c r="AV47" i="7" s="1"/>
  <c r="AU48" i="7"/>
  <c r="AV48" i="7" s="1"/>
  <c r="AU42" i="7"/>
  <c r="AV42" i="7" s="1"/>
  <c r="AS42" i="7"/>
  <c r="AS38" i="7" s="1"/>
  <c r="AH28" i="7" s="1"/>
  <c r="AS43" i="7"/>
  <c r="AT43" i="7" s="1"/>
  <c r="AS44" i="7"/>
  <c r="AT44" i="7" s="1"/>
  <c r="AS45" i="7"/>
  <c r="AT45" i="7" s="1"/>
  <c r="AS46" i="7"/>
  <c r="AT46" i="7" s="1"/>
  <c r="AS47" i="7"/>
  <c r="AT47" i="7" s="1"/>
  <c r="AS48" i="7"/>
  <c r="AT48" i="7" s="1"/>
  <c r="AK104" i="7"/>
  <c r="AJ104" i="7"/>
  <c r="AK103" i="7"/>
  <c r="AJ103" i="7"/>
  <c r="AK102" i="7"/>
  <c r="AJ102" i="7"/>
  <c r="AK101" i="7"/>
  <c r="AJ101" i="7"/>
  <c r="AK100" i="7"/>
  <c r="AJ100" i="7"/>
  <c r="G74" i="7"/>
  <c r="G73" i="7"/>
  <c r="G67" i="7"/>
  <c r="E67" i="7"/>
  <c r="G66" i="7"/>
  <c r="E66" i="7"/>
  <c r="M59" i="7"/>
  <c r="J59" i="7"/>
  <c r="G59" i="7"/>
  <c r="E59" i="7"/>
  <c r="C59" i="7"/>
  <c r="U58" i="7"/>
  <c r="T58" i="7"/>
  <c r="I55" i="7"/>
  <c r="BB52" i="7"/>
  <c r="BC52" i="7" s="1"/>
  <c r="AO52" i="7"/>
  <c r="AP52" i="7"/>
  <c r="AQ52" i="7" s="1"/>
  <c r="BB51" i="7"/>
  <c r="BC51" i="7"/>
  <c r="AO51" i="7"/>
  <c r="AP51" i="7" s="1"/>
  <c r="AQ51" i="7" s="1"/>
  <c r="AQ61" i="7" s="1"/>
  <c r="AQ49" i="7"/>
  <c r="AR49" i="7" s="1"/>
  <c r="BC48" i="7"/>
  <c r="BD48" i="7" s="1"/>
  <c r="BA48" i="7"/>
  <c r="BB48" i="7" s="1"/>
  <c r="AQ48" i="7"/>
  <c r="AR48" i="7"/>
  <c r="AO48" i="7"/>
  <c r="AP48" i="7" s="1"/>
  <c r="BC47" i="7"/>
  <c r="BD47" i="7" s="1"/>
  <c r="BA47" i="7"/>
  <c r="BB47" i="7" s="1"/>
  <c r="AQ47" i="7"/>
  <c r="AR47" i="7"/>
  <c r="AO47" i="7"/>
  <c r="AP47" i="7" s="1"/>
  <c r="BC46" i="7"/>
  <c r="BD46" i="7" s="1"/>
  <c r="BA46" i="7"/>
  <c r="BB46" i="7" s="1"/>
  <c r="AQ46" i="7"/>
  <c r="AR46" i="7" s="1"/>
  <c r="AO46" i="7"/>
  <c r="AP46" i="7" s="1"/>
  <c r="BC45" i="7"/>
  <c r="BD45" i="7" s="1"/>
  <c r="BA45" i="7"/>
  <c r="BB45" i="7" s="1"/>
  <c r="AQ45" i="7"/>
  <c r="AR45" i="7" s="1"/>
  <c r="AO45" i="7"/>
  <c r="AP45" i="7" s="1"/>
  <c r="BC44" i="7"/>
  <c r="BD44" i="7" s="1"/>
  <c r="BA44" i="7"/>
  <c r="BB44" i="7" s="1"/>
  <c r="AQ44" i="7"/>
  <c r="AR44" i="7" s="1"/>
  <c r="AO44" i="7"/>
  <c r="AP44" i="7" s="1"/>
  <c r="BC43" i="7"/>
  <c r="BD43" i="7" s="1"/>
  <c r="BA43" i="7"/>
  <c r="BB43" i="7" s="1"/>
  <c r="AQ43" i="7"/>
  <c r="AR43" i="7" s="1"/>
  <c r="AO43" i="7"/>
  <c r="AP43" i="7" s="1"/>
  <c r="BC42" i="7"/>
  <c r="BD42" i="7" s="1"/>
  <c r="BA42" i="7"/>
  <c r="AQ42" i="7"/>
  <c r="AR42" i="7" s="1"/>
  <c r="AO42" i="7"/>
  <c r="AO38" i="7" s="1"/>
  <c r="AH27" i="7" s="1"/>
  <c r="AL31" i="7"/>
  <c r="AK31" i="7"/>
  <c r="AJ31" i="7"/>
  <c r="AI31" i="7"/>
  <c r="H31" i="7"/>
  <c r="AL30" i="7"/>
  <c r="AK30" i="7"/>
  <c r="AL29" i="7"/>
  <c r="AK29" i="7"/>
  <c r="AJ29" i="7"/>
  <c r="AI29" i="7"/>
  <c r="AG29" i="7"/>
  <c r="I29" i="7"/>
  <c r="AL28" i="7"/>
  <c r="AK28" i="7"/>
  <c r="AG28" i="7"/>
  <c r="AL27" i="7"/>
  <c r="AK27" i="7"/>
  <c r="AG27" i="7"/>
  <c r="AL26" i="7"/>
  <c r="AK26" i="7"/>
  <c r="AI26" i="7"/>
  <c r="AG26" i="7"/>
  <c r="E26" i="7"/>
  <c r="AL25" i="7"/>
  <c r="AK25" i="7"/>
  <c r="AJ25" i="7"/>
  <c r="AI25" i="7"/>
  <c r="Q23" i="7"/>
  <c r="O23" i="7"/>
  <c r="M23" i="7"/>
  <c r="K23" i="7"/>
  <c r="O22" i="7"/>
  <c r="K22" i="7"/>
  <c r="R12" i="7"/>
  <c r="I12" i="7"/>
  <c r="R11" i="7"/>
  <c r="I11" i="7"/>
  <c r="R6" i="7"/>
  <c r="H39" i="7"/>
  <c r="J38" i="7"/>
  <c r="K38" i="7" s="1"/>
  <c r="N38" i="7"/>
  <c r="J39" i="7"/>
  <c r="K39" i="7" s="1"/>
  <c r="N39" i="7"/>
  <c r="H38" i="7"/>
  <c r="BI47" i="7" s="1"/>
  <c r="N57" i="7"/>
  <c r="N58" i="7"/>
  <c r="N36" i="7"/>
  <c r="N34" i="7"/>
  <c r="N33" i="7"/>
  <c r="N37" i="7"/>
  <c r="N35" i="7"/>
  <c r="I2" i="2"/>
  <c r="BI48" i="7" l="1"/>
  <c r="H37" i="7"/>
  <c r="AL104" i="7" s="1"/>
  <c r="BH48" i="7"/>
  <c r="P39" i="7" s="1"/>
  <c r="R39" i="7" s="1"/>
  <c r="AI52" i="7"/>
  <c r="AJ52" i="7" s="1"/>
  <c r="J34" i="7"/>
  <c r="AM101" i="7" s="1"/>
  <c r="J36" i="7"/>
  <c r="H35" i="7"/>
  <c r="AL102" i="7" s="1"/>
  <c r="AH48" i="7"/>
  <c r="J35" i="7"/>
  <c r="J37" i="7"/>
  <c r="H34" i="7"/>
  <c r="H36" i="7"/>
  <c r="AM103" i="7"/>
  <c r="AM104" i="7"/>
  <c r="AL101" i="7"/>
  <c r="AL103" i="7"/>
  <c r="AX42" i="7"/>
  <c r="AW38" i="7"/>
  <c r="AH29" i="7" s="1"/>
  <c r="AW52" i="7"/>
  <c r="BA38" i="7"/>
  <c r="AH31" i="7" s="1"/>
  <c r="BB42" i="7"/>
  <c r="AS51" i="7"/>
  <c r="BH47" i="7"/>
  <c r="P38" i="7" s="1"/>
  <c r="R38" i="7" s="1"/>
  <c r="AL100" i="7"/>
  <c r="AT42" i="7"/>
  <c r="AS49" i="7" s="1"/>
  <c r="AG38" i="7"/>
  <c r="AH25" i="7" s="1"/>
  <c r="AK38" i="7"/>
  <c r="AH26" i="7" s="1"/>
  <c r="J31" i="7"/>
  <c r="L55" i="7"/>
  <c r="L56" i="7"/>
  <c r="AP42" i="7"/>
  <c r="H33" i="7" s="1"/>
  <c r="AG50" i="7"/>
  <c r="AG49" i="7"/>
  <c r="AI49" i="7"/>
  <c r="AS50" i="7"/>
  <c r="AU49" i="7"/>
  <c r="AK50" i="7"/>
  <c r="AK49" i="7"/>
  <c r="AM49" i="7"/>
  <c r="J33" i="7"/>
  <c r="BH46" i="7" l="1"/>
  <c r="P37" i="7" s="1"/>
  <c r="R37" i="7" s="1"/>
  <c r="BI46" i="7"/>
  <c r="BA50" i="7"/>
  <c r="BA49" i="7"/>
  <c r="BC49" i="7"/>
  <c r="AW49" i="7"/>
  <c r="AW50" i="7"/>
  <c r="R29" i="7" s="1"/>
  <c r="AY49" i="7"/>
  <c r="K35" i="7"/>
  <c r="AM102" i="7"/>
  <c r="BH45" i="7"/>
  <c r="P36" i="7" s="1"/>
  <c r="R36" i="7" s="1"/>
  <c r="BH43" i="7"/>
  <c r="P34" i="7" s="1"/>
  <c r="R34" i="7" s="1"/>
  <c r="BI45" i="7"/>
  <c r="BI43" i="7"/>
  <c r="K36" i="7"/>
  <c r="K37" i="7"/>
  <c r="BH44" i="7"/>
  <c r="P35" i="7" s="1"/>
  <c r="R35" i="7" s="1"/>
  <c r="BI44" i="7"/>
  <c r="K34" i="7"/>
  <c r="AH30" i="7"/>
  <c r="N59" i="7"/>
  <c r="J32" i="7"/>
  <c r="BH42" i="7"/>
  <c r="P33" i="7" s="1"/>
  <c r="R33" i="7" s="1"/>
  <c r="BI42" i="7"/>
  <c r="F32" i="7"/>
  <c r="AM100" i="7"/>
  <c r="K33" i="7"/>
  <c r="E73" i="7"/>
  <c r="J55" i="7"/>
  <c r="E74" i="7"/>
  <c r="F31" i="7"/>
  <c r="L57" i="7"/>
  <c r="P58" i="7"/>
  <c r="R58" i="7" s="1"/>
  <c r="L58" i="7"/>
  <c r="AM50" i="7"/>
  <c r="AI50" i="7"/>
  <c r="R28" i="7"/>
  <c r="AZ51" i="7"/>
  <c r="AS52" i="7"/>
  <c r="R27" i="7"/>
  <c r="AW53" i="7" l="1"/>
  <c r="K59" i="7" s="1"/>
  <c r="BD52" i="7"/>
  <c r="I67" i="7" s="1"/>
  <c r="K67" i="7" s="1"/>
  <c r="BD51" i="7"/>
  <c r="I66" i="7" s="1"/>
  <c r="K66" i="7" s="1"/>
  <c r="AG36" i="7"/>
  <c r="AI36" i="7" s="1" a="1"/>
  <c r="AI36" i="7" s="1"/>
  <c r="J56" i="7"/>
  <c r="P55" i="7"/>
  <c r="I74" i="7"/>
  <c r="K74" i="7" s="1"/>
  <c r="P57" i="7"/>
  <c r="AZ53" i="7"/>
  <c r="AH36" i="7" l="1" a="1"/>
  <c r="AH36" i="7" s="1"/>
  <c r="R57" i="7"/>
  <c r="I73" i="7"/>
  <c r="K73" i="7" s="1"/>
  <c r="P5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Maykh Guzmán Valencia</author>
  </authors>
  <commentList>
    <comment ref="E26" authorId="0" shapeId="0" xr:uid="{00000000-0006-0000-0200-000001000000}">
      <text>
        <r>
          <rPr>
            <sz val="11"/>
            <color rgb="FF000000"/>
            <rFont val="Arial"/>
            <family val="2"/>
          </rPr>
          <t>Tomado del certificado de calibración</t>
        </r>
      </text>
    </comment>
    <comment ref="AI51" authorId="1" shapeId="0" xr:uid="{00000000-0006-0000-0200-000002000000}">
      <text>
        <r>
          <rPr>
            <sz val="9"/>
            <color rgb="FF000000"/>
            <rFont val="Tahoma"/>
            <family val="2"/>
          </rPr>
          <t>IC</t>
        </r>
      </text>
    </comment>
    <comment ref="AM51" authorId="1" shapeId="0" xr:uid="{00000000-0006-0000-0200-000003000000}">
      <text>
        <r>
          <rPr>
            <sz val="9"/>
            <color rgb="FF000000"/>
            <rFont val="Tahoma"/>
            <family val="2"/>
          </rPr>
          <t>IC</t>
        </r>
      </text>
    </comment>
    <comment ref="AS52" authorId="1" shapeId="0" xr:uid="{00000000-0006-0000-0200-000004000000}">
      <text>
        <r>
          <rPr>
            <sz val="9"/>
            <color rgb="FF000000"/>
            <rFont val="Tahoma"/>
            <family val="2"/>
          </rPr>
          <t>SSP</t>
        </r>
      </text>
    </comment>
    <comment ref="AW52" authorId="1" shapeId="0" xr:uid="{00000000-0006-0000-0200-000005000000}">
      <text>
        <r>
          <rPr>
            <sz val="9"/>
            <color rgb="FF000000"/>
            <rFont val="Tahoma"/>
            <family val="2"/>
          </rPr>
          <t>SFR</t>
        </r>
      </text>
    </comment>
    <comment ref="AJ53" authorId="1" shapeId="0" xr:uid="{00000000-0006-0000-0200-000006000000}">
      <text>
        <r>
          <rPr>
            <sz val="9"/>
            <color rgb="FF000000"/>
            <rFont val="Tahoma"/>
            <family val="2"/>
          </rPr>
          <t>Caudal para determinar concentración de la muestra</t>
        </r>
      </text>
    </comment>
    <comment ref="AN53" authorId="1" shapeId="0" xr:uid="{00000000-0006-0000-0200-000007000000}">
      <text>
        <r>
          <rPr>
            <sz val="9"/>
            <color rgb="FF000000"/>
            <rFont val="Tahoma"/>
            <family val="2"/>
          </rPr>
          <t>Caudal para determinar concentración de la muestra</t>
        </r>
      </text>
    </comment>
    <comment ref="AQ53" authorId="1" shapeId="0" xr:uid="{00000000-0006-0000-0200-000008000000}">
      <text>
        <r>
          <rPr>
            <sz val="9"/>
            <color rgb="FF000000"/>
            <rFont val="Tahoma"/>
            <family val="2"/>
          </rPr>
          <t>Caudal para determinar concentración de la muestra</t>
        </r>
      </text>
    </comment>
    <comment ref="AV53" authorId="1" shapeId="0" xr:uid="{00000000-0006-0000-0200-000009000000}">
      <text>
        <r>
          <rPr>
            <sz val="9"/>
            <color rgb="FF000000"/>
            <rFont val="Tahoma"/>
            <family val="2"/>
          </rPr>
          <t>Caudal para determinar concentración de la muestra</t>
        </r>
      </text>
    </comment>
    <comment ref="AW53" authorId="1" shapeId="0" xr:uid="{00000000-0006-0000-0200-00000A000000}">
      <text>
        <r>
          <rPr>
            <sz val="9"/>
            <color rgb="FF000000"/>
            <rFont val="Tahoma"/>
            <family val="2"/>
          </rPr>
          <t>SSP</t>
        </r>
      </text>
    </comment>
    <comment ref="AZ53" authorId="1" shapeId="0" xr:uid="{00000000-0006-0000-0200-00000B000000}">
      <text>
        <r>
          <rPr>
            <sz val="9"/>
            <color rgb="FF000000"/>
            <rFont val="Tahoma"/>
            <family val="2"/>
          </rPr>
          <t>Caudal para determinar concentración de la muestra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<sst xmlns="http://schemas.openxmlformats.org/spreadsheetml/2006/main" count="466" uniqueCount="270">
  <si>
    <t>Servicios - Acreditación de Laboratorios
Instrucciones Evaluación Muestreo de Calidad del Aire - Material Particulado Alto Volumen
NTC-ISO 17025:2017</t>
  </si>
  <si>
    <r>
      <t xml:space="preserve">Código: </t>
    </r>
    <r>
      <rPr>
        <sz val="11"/>
        <color theme="1"/>
        <rFont val="Verdana"/>
        <family val="2"/>
      </rPr>
      <t>SAL-F048</t>
    </r>
  </si>
  <si>
    <r>
      <rPr>
        <b/>
        <sz val="11"/>
        <color indexed="8"/>
        <rFont val="Verdana"/>
        <family val="2"/>
      </rPr>
      <t>Versión</t>
    </r>
    <r>
      <rPr>
        <sz val="11"/>
        <color indexed="8"/>
        <rFont val="Verdana"/>
        <family val="2"/>
      </rPr>
      <t>: 005</t>
    </r>
  </si>
  <si>
    <t xml:space="preserve"> </t>
  </si>
  <si>
    <t>INSTRUCCIONES DE DILIGENCIAMIENTO</t>
  </si>
  <si>
    <t xml:space="preserve">A continuación encontrará las instrucciones para el diligenciamiento del formato "Evaluación Muestreo de Calidad del Aire - Material Particulado Alto Volumen", el cual consta de tres pestañas, favor seguir las instrucciones correspondientes. </t>
  </si>
  <si>
    <t>INDICACIONES DE DILIGENCIAMIENTO</t>
  </si>
  <si>
    <r>
      <rPr>
        <b/>
        <sz val="11"/>
        <color theme="1"/>
        <rFont val="Verdana"/>
        <family val="2"/>
      </rPr>
      <t xml:space="preserve">Pestaña: GENERALIDADES
</t>
    </r>
    <r>
      <rPr>
        <sz val="11"/>
        <color theme="1"/>
        <rFont val="Verdana"/>
        <family val="2"/>
      </rPr>
      <t xml:space="preserve">
1. Diligencie el formato registrando la información correspondiente en cada casilla; en los casos en que no aplique, escriba "No Aplica".
2. Las fechas deben consignarse en formato dd/mm/aaaa.
3. En la sección de </t>
    </r>
    <r>
      <rPr>
        <i/>
        <sz val="11"/>
        <color theme="1"/>
        <rFont val="Verdana"/>
        <family val="2"/>
      </rPr>
      <t>Información General</t>
    </r>
    <r>
      <rPr>
        <sz val="11"/>
        <color theme="1"/>
        <rFont val="Verdana"/>
        <family val="2"/>
      </rPr>
      <t xml:space="preserve">, registre los datos del OEC evaluado: razón social, ciudad, fecha de evaluación, tipo de evaluación, responsable del OEC y nombre del evaluador.
4. En la sección </t>
    </r>
    <r>
      <rPr>
        <i/>
        <sz val="11"/>
        <color theme="1"/>
        <rFont val="Verdana"/>
        <family val="2"/>
      </rPr>
      <t>Variables evaluadas</t>
    </r>
    <r>
      <rPr>
        <sz val="11"/>
        <color theme="1"/>
        <rFont val="Verdana"/>
        <family val="2"/>
      </rPr>
      <t xml:space="preserve">, marque con una "X" el o los tipos de toma de muestra que correspondan a la evaluación e indique el método de muestreo asociado a cada variable seleccionada.
5. En la sección de </t>
    </r>
    <r>
      <rPr>
        <i/>
        <sz val="11"/>
        <color theme="1"/>
        <rFont val="Verdana"/>
        <family val="2"/>
      </rPr>
      <t>Procedimientos de toma de muestra y control de calidad</t>
    </r>
    <r>
      <rPr>
        <sz val="11"/>
        <color theme="1"/>
        <rFont val="Verdana"/>
        <family val="2"/>
      </rPr>
      <t xml:space="preserve">, relacione todos los procedimientos aplicables indicando código, nombre, versión y fecha. Si el OEC aplica más de uno, regístrelos todos. Describa además los controles de calidad ejecutados en campo.
6. En la sección de </t>
    </r>
    <r>
      <rPr>
        <i/>
        <sz val="11"/>
        <color theme="1"/>
        <rFont val="Verdana"/>
        <family val="2"/>
      </rPr>
      <t>Registros de muestreo</t>
    </r>
    <r>
      <rPr>
        <sz val="11"/>
        <color theme="1"/>
        <rFont val="Verdana"/>
        <family val="2"/>
      </rPr>
      <t xml:space="preserve">, diligencie el nombre, código y versión de cada registro empleado, e indique con SI, NO o NA si cada registro cumple con los requisitos establecidos en el numeral 7.3.3 (literales a al h).
7. En la sección de </t>
    </r>
    <r>
      <rPr>
        <i/>
        <sz val="11"/>
        <color theme="1"/>
        <rFont val="Verdana"/>
        <family val="2"/>
      </rPr>
      <t>Ejecución del muestreo</t>
    </r>
    <r>
      <rPr>
        <sz val="11"/>
        <color theme="1"/>
        <rFont val="Verdana"/>
        <family val="2"/>
      </rPr>
      <t xml:space="preserve">, indique el nivel de cumplimiento del laboratorio frente a cada precaución listada y registre las observaciones que correspondan.
8. En la sección de </t>
    </r>
    <r>
      <rPr>
        <i/>
        <sz val="11"/>
        <color theme="1"/>
        <rFont val="Verdana"/>
        <family val="2"/>
      </rPr>
      <t>Incertidumbre de la medición</t>
    </r>
    <r>
      <rPr>
        <sz val="11"/>
        <color theme="1"/>
        <rFont val="Verdana"/>
        <family val="2"/>
      </rPr>
      <t>, registre la información relevante sobre este aspecto, referenciando los documentos, registros o procedimientos del OEC que lo soporten.</t>
    </r>
  </si>
  <si>
    <r>
      <rPr>
        <b/>
        <sz val="11"/>
        <color theme="1"/>
        <rFont val="Verdana"/>
        <family val="2"/>
      </rPr>
      <t>Pestaña: EQUIPAMIENTO</t>
    </r>
    <r>
      <rPr>
        <sz val="11"/>
        <color theme="1"/>
        <rFont val="Verdana"/>
        <family val="2"/>
      </rPr>
      <t xml:space="preserve">
1. Diligencie el formato registrando la información correspondiente en cada casilla; en los casos en que no aplique, escriba "No Aplica".
2. En la sección </t>
    </r>
    <r>
      <rPr>
        <i/>
        <sz val="11"/>
        <color theme="1"/>
        <rFont val="Verdana"/>
        <family val="2"/>
      </rPr>
      <t>6.4 Equipamiento</t>
    </r>
    <r>
      <rPr>
        <sz val="11"/>
        <color theme="1"/>
        <rFont val="Verdana"/>
        <family val="2"/>
      </rPr>
      <t>, registre todos los equipos involucrados en el muestreo, tanto el equipo principal como los auxiliares, asegurándose de incluir para cada uno: nombre del equipo, identificación dada por el OEC, marca, modelo o lote y serial.
3. Para cada equipo registrado, indique con SI, NO o NA según corresponda, el estado de los siguientes aspectos: evidencia de verificación de cumplimiento de requisitos especificados (numeral 6.4.13 c), calibración vigente, mantenimiento preventivo vigente, calificación vigente y comprobaciones intermedias.
4. En la columna "El equipo cumple con los requisitos establecidos en el numeral 6.4", indique SI o NO según el resultado de la evaluación integral de cada equipo.
Registre en la columna de Observaciones cualquier hallazgo, aclaración o condición relevante identificada para cada equipo durante la evaluación.</t>
    </r>
  </si>
  <si>
    <r>
      <rPr>
        <b/>
        <sz val="11"/>
        <color theme="1"/>
        <rFont val="Verdana"/>
        <family val="2"/>
      </rPr>
      <t>Pestaña: HOJA DE CÁLCULO HI-VOL</t>
    </r>
    <r>
      <rPr>
        <sz val="11"/>
        <color theme="1"/>
        <rFont val="Verdana"/>
        <family val="2"/>
      </rPr>
      <t xml:space="preserve">
1. Diligencie el formato registrando la información correspondiente en cada casilla; en los casos en que no aplique, escriba "No Aplica".
2. En el encabezado, registre la variable evaluada, el método de referencia o equivalente y el ID del equipo utilizado.
3. En la sección </t>
    </r>
    <r>
      <rPr>
        <i/>
        <sz val="11"/>
        <color theme="1"/>
        <rFont val="Verdana"/>
        <family val="2"/>
      </rPr>
      <t>Información relacionada con el protocolo</t>
    </r>
    <r>
      <rPr>
        <sz val="11"/>
        <color theme="1"/>
        <rFont val="Verdana"/>
        <family val="2"/>
      </rPr>
      <t xml:space="preserve">, diligencie los datos de la estación: nombre, altura de toma de muestra respecto al suelo, distancia a árboles y vías cercanas, tipo de SVCA y número de estaciones. Para los componentes meteorológicos, indique la trazabilidad de cada variable listada (velocidad y dirección del viento, pluviometría, temperatura, radiación solar, humedad relativa y presión barométrica).
3. En la sección </t>
    </r>
    <r>
      <rPr>
        <i/>
        <sz val="11"/>
        <color theme="1"/>
        <rFont val="Verdana"/>
        <family val="2"/>
      </rPr>
      <t>Calibración del equipo en sitio</t>
    </r>
    <r>
      <rPr>
        <sz val="11"/>
        <color theme="1"/>
        <rFont val="Verdana"/>
        <family val="2"/>
      </rPr>
      <t xml:space="preserve">, registre los resultados de la prueba de fugas indicando si es conforme o no conforme, y diligencie los parámetros del certificado de calibración: pendiente, intercepto y coeficiente de correlación, diligencie las condiciones ambientales (temperatura y presión barométrica). El formato calculará automáticamente los valores de pendiente, intercepto y coeficiente de correlación, por lo que no modifique las celdas con fórmulas.
5. En la tabla de calibraión in situ, registre los valores correspondientes para el calculo respectivo.
6. En la sección </t>
    </r>
    <r>
      <rPr>
        <i/>
        <sz val="11"/>
        <color theme="1"/>
        <rFont val="Verdana"/>
        <family val="2"/>
      </rPr>
      <t>Información relacionada con la operación del equipo en campo</t>
    </r>
    <r>
      <rPr>
        <sz val="11"/>
        <color theme="1"/>
        <rFont val="Verdana"/>
        <family val="2"/>
      </rPr>
      <t xml:space="preserve">, diligencie los datos del horómetro (inicial y final), las condiciones ambientales (temperatura y presión barométrica) y los identificadores del filtro usado y del blanco de campo.
7. En la sección </t>
    </r>
    <r>
      <rPr>
        <i/>
        <sz val="11"/>
        <color theme="1"/>
        <rFont val="Verdana"/>
        <family val="2"/>
      </rPr>
      <t>Control de calidad para toma de muestra</t>
    </r>
    <r>
      <rPr>
        <sz val="11"/>
        <color theme="1"/>
        <rFont val="Verdana"/>
        <family val="2"/>
      </rPr>
      <t>, registre los valores de delta de orificio. Responda además las preguntas de verificación con SI, NO o NA según corresponda.
8. No modifique las celdas con fórmulas predefinidas, ya que estas realizan cálculos automáticos a partir de los datos ingresados.
9. Al finalizar, registre las observaciones generales que correspondan a la evaluación realizada.</t>
    </r>
  </si>
  <si>
    <t>Servicios - Acreditación de Laboratorios
Evaluación Muestreo de Calidad del Aire - Material Particulado Alto Volumen
NTC-ISO 17025:2017</t>
  </si>
  <si>
    <r>
      <t xml:space="preserve">Código: </t>
    </r>
    <r>
      <rPr>
        <sz val="11"/>
        <color indexed="8"/>
        <rFont val="Verdana"/>
        <family val="2"/>
      </rPr>
      <t>SAL-F048</t>
    </r>
  </si>
  <si>
    <t>Versión: 05</t>
  </si>
  <si>
    <t>INFORMACIÓN GENERAL</t>
  </si>
  <si>
    <t>Razón social OEC:</t>
  </si>
  <si>
    <t>Ciudad y fecha de evaluación:</t>
  </si>
  <si>
    <t xml:space="preserve">Tipo de evaluación: </t>
  </si>
  <si>
    <t>Responsable (OEC):</t>
  </si>
  <si>
    <t xml:space="preserve">Nombre Evaluador: </t>
  </si>
  <si>
    <t>Variable</t>
  </si>
  <si>
    <t>Marcar con "X" el (los) tipo (s) de Toma de muestra / Muestreo evaluado (s)</t>
  </si>
  <si>
    <t>Método de muestreo</t>
  </si>
  <si>
    <t>Designación EPA</t>
  </si>
  <si>
    <t>PM10</t>
  </si>
  <si>
    <t>PST</t>
  </si>
  <si>
    <t>---</t>
  </si>
  <si>
    <t>Benzo(a)Pireno - PM10</t>
  </si>
  <si>
    <t>Metales en PST</t>
  </si>
  <si>
    <t>Metales en PM10</t>
  </si>
  <si>
    <t>HAP's</t>
  </si>
  <si>
    <t>INFORMACIÓN RELATIVA A PROCEDIMIENTOS DE MUESTREO Y CONTROL DE CALIDAD</t>
  </si>
  <si>
    <r>
      <rPr>
        <b/>
        <sz val="11"/>
        <color rgb="FF000000"/>
        <rFont val="Verdana"/>
        <family val="2"/>
      </rPr>
      <t xml:space="preserve">PROCEDIMIENTO(S) DE TOMA DE MUESTRA(S)
</t>
    </r>
    <r>
      <rPr>
        <sz val="11"/>
        <color rgb="FF000000"/>
        <rFont val="Verdana"/>
        <family val="2"/>
      </rPr>
      <t>(Código, nombre, versión, fecha) (Ejemplo: P002 Procedimiento para toma de muestra en matriz suelo V03 de 2020-04-19)</t>
    </r>
    <r>
      <rPr>
        <b/>
        <sz val="11"/>
        <color rgb="FF000000"/>
        <rFont val="Verdana"/>
        <family val="2"/>
      </rPr>
      <t>.
Si existe más de uno (1) escríbalos todos</t>
    </r>
  </si>
  <si>
    <r>
      <t xml:space="preserve">CONTROLES DE CALIDAD EN CAMPO
</t>
    </r>
    <r>
      <rPr>
        <sz val="11"/>
        <color theme="1"/>
        <rFont val="Verdana"/>
        <family val="2"/>
      </rPr>
      <t>Describa los controles de calidad aplicados por el OEC</t>
    </r>
  </si>
  <si>
    <t>INFORMACIÓN RELATIVA A LOS REGISTROS DE MUESTREO</t>
  </si>
  <si>
    <t>Nombre del registro</t>
  </si>
  <si>
    <t xml:space="preserve">Código - versión </t>
  </si>
  <si>
    <t>Observaciones</t>
  </si>
  <si>
    <t xml:space="preserve">Los registros incluyen: </t>
  </si>
  <si>
    <t>SI, NO, NA</t>
  </si>
  <si>
    <t>7.3.3 a) referencia al método de muestreo utilizado</t>
  </si>
  <si>
    <t>7.3.3 b) fecha y hora del muestreo</t>
  </si>
  <si>
    <t>7.3.3 c) los datos para identificar y describir la muestra</t>
  </si>
  <si>
    <t>7.3.3 d) la identificación del personal que realiza el muestreo</t>
  </si>
  <si>
    <t>7.3.3 e) identificación del equipamiento utilizado</t>
  </si>
  <si>
    <t>7.3.3 f) las condiciones ambientales o de transporte</t>
  </si>
  <si>
    <t>7.3.3 g) los diagramas o medios equivalentes para identificar la ubicación del muestreo</t>
  </si>
  <si>
    <t>7.3.3 h) las desviaciones, adiciones al, o las exclusiones del metodo y del plan de muestreo</t>
  </si>
  <si>
    <t>INFORMACIÓN RELATIVA A LA EJECUCIÓN DEL MUESTREO</t>
  </si>
  <si>
    <t xml:space="preserve">Diligencie las opciones según corresponda. Adicione las que considere importantes durante la evaluación. </t>
  </si>
  <si>
    <t>El laboratorio toma precauciones para:</t>
  </si>
  <si>
    <t>Observaciones (si aplica)</t>
  </si>
  <si>
    <t>Cumplimiento</t>
  </si>
  <si>
    <t>La manipulación de filtro</t>
  </si>
  <si>
    <t>Consideración de factores en cadena de custodia</t>
  </si>
  <si>
    <t>El transporte de la muestra</t>
  </si>
  <si>
    <t>Identificar la muestra</t>
  </si>
  <si>
    <t>Manipulación representativa del blanco</t>
  </si>
  <si>
    <t>INCERTIDUMBRE DE LA MEDICIÓN</t>
  </si>
  <si>
    <t>Registre la información relevante a la incertidumbre de medición, registros, instructivos, procedimientos, etc.</t>
  </si>
  <si>
    <t>Servicios - Acreditación de Laboratorios
Evaluación de Equipos y Trazabilidad a OEC
NTC-ISO/IEC 17025:2017</t>
  </si>
  <si>
    <t>Código:  SAL-F048</t>
  </si>
  <si>
    <t>6.4 EQUIPAMIENTO</t>
  </si>
  <si>
    <t>NOMBRE DEL EQUIPO</t>
  </si>
  <si>
    <t>IDENTIFICACION DADA POR EL OEC</t>
  </si>
  <si>
    <t>MARCA</t>
  </si>
  <si>
    <t>MODELO O LOTE</t>
  </si>
  <si>
    <t>SERIAL</t>
  </si>
  <si>
    <t>6.4.13 c) Evidencia de la verificación de que el equipo cumple con los requisitos especificados (SI, NO, NA)</t>
  </si>
  <si>
    <t>Calibarción vigente 
(SI, NO, NA)</t>
  </si>
  <si>
    <t>Mantenimiento preventivo vigente 
(SI, NO, NA)</t>
  </si>
  <si>
    <t>Calificación vigente
(SI, NO, NA)</t>
  </si>
  <si>
    <t xml:space="preserve">Comprobaciones intermedias 
(SI, NO, NA) </t>
  </si>
  <si>
    <t>El equipo cumple con los requisitos establecidos en el numeral 6.4? (SI, NO)</t>
  </si>
  <si>
    <t>OBSERVACIONES</t>
  </si>
  <si>
    <t>Servicios - Acreditación de Laboratorios
Evaluación Muestreo de Calidad del Aire - Material Particulado Alto Volumen - NTC-ISO 17025:2017</t>
  </si>
  <si>
    <t>Código: SAL-F048</t>
  </si>
  <si>
    <t xml:space="preserve">ID equipo: </t>
  </si>
  <si>
    <t>Método de referencia o equivalente</t>
  </si>
  <si>
    <t>INFORMACIÓN RELACIONADA CON EL PROTOCOLO</t>
  </si>
  <si>
    <t>Nombre de la estación</t>
  </si>
  <si>
    <t>Tipo de SVCA</t>
  </si>
  <si>
    <t>h de toma muestra respecto al suelo, m</t>
  </si>
  <si>
    <t>Número de estaciones</t>
  </si>
  <si>
    <t>Distancia a árboles cercanos, m</t>
  </si>
  <si>
    <t xml:space="preserve">Fecha última revisión diseño </t>
  </si>
  <si>
    <t>Distancia respecto a vías, m</t>
  </si>
  <si>
    <t>SVCA</t>
  </si>
  <si>
    <t>Componente de Meteorología</t>
  </si>
  <si>
    <t>Trazabilidad</t>
  </si>
  <si>
    <t>Veloc. y dir. viento</t>
  </si>
  <si>
    <t>Pluviometría</t>
  </si>
  <si>
    <t>Temperatura</t>
  </si>
  <si>
    <t>Radiación Solar</t>
  </si>
  <si>
    <t>% Humedad relativa</t>
  </si>
  <si>
    <t>Presión barométrica</t>
  </si>
  <si>
    <t>Sistema de control de flujo:</t>
  </si>
  <si>
    <t>¿El patrón de flujo cumple con los requisitos del método?</t>
  </si>
  <si>
    <t>max</t>
  </si>
  <si>
    <t>min</t>
  </si>
  <si>
    <t>CALIBRACIÓN DEL EQUIPO EN SITIO</t>
  </si>
  <si>
    <t>PST másico, CON CARTA</t>
  </si>
  <si>
    <t>Qstd</t>
  </si>
  <si>
    <t>m3/min</t>
  </si>
  <si>
    <t>Prueba de fugas</t>
  </si>
  <si>
    <t>Condiciones Ambientales para calibración</t>
  </si>
  <si>
    <t>Condiciones Actuales</t>
  </si>
  <si>
    <t>inH2O</t>
  </si>
  <si>
    <t>Conforme</t>
  </si>
  <si>
    <t>Pendiente-m</t>
  </si>
  <si>
    <t>°C</t>
  </si>
  <si>
    <t>ΔPstg</t>
  </si>
  <si>
    <t>Qf "look up"</t>
  </si>
  <si>
    <t>No conforme</t>
  </si>
  <si>
    <t>intercepto-b</t>
  </si>
  <si>
    <t>P barométrica</t>
  </si>
  <si>
    <t>mm Hg</t>
  </si>
  <si>
    <t>ΔMc</t>
  </si>
  <si>
    <t>Qa</t>
  </si>
  <si>
    <t>Coef. Corr.</t>
  </si>
  <si>
    <t>Carta - I</t>
  </si>
  <si>
    <t>CFM</t>
  </si>
  <si>
    <t>Resistencia</t>
  </si>
  <si>
    <t>Δ Orificio</t>
  </si>
  <si>
    <t>Po/Pa</t>
  </si>
  <si>
    <r>
      <t>Qf "look up" m</t>
    </r>
    <r>
      <rPr>
        <b/>
        <vertAlign val="superscript"/>
        <sz val="11"/>
        <color theme="1"/>
        <rFont val="Verdana"/>
        <family val="2"/>
      </rPr>
      <t>3</t>
    </r>
    <r>
      <rPr>
        <b/>
        <sz val="11"/>
        <color theme="1"/>
        <rFont val="Verdana"/>
        <family val="2"/>
      </rPr>
      <t>/min</t>
    </r>
  </si>
  <si>
    <t xml:space="preserve">% </t>
  </si>
  <si>
    <t>¿Cumple?</t>
  </si>
  <si>
    <t>HAP`s</t>
  </si>
  <si>
    <r>
      <rPr>
        <b/>
        <sz val="11"/>
        <color rgb="FF000000"/>
        <rFont val="Verdana"/>
        <family val="2"/>
      </rPr>
      <t>in H</t>
    </r>
    <r>
      <rPr>
        <b/>
        <vertAlign val="subscript"/>
        <sz val="11"/>
        <color rgb="FF000000"/>
        <rFont val="Verdana"/>
        <family val="2"/>
      </rPr>
      <t>2</t>
    </r>
    <r>
      <rPr>
        <b/>
        <sz val="11"/>
        <color rgb="FF000000"/>
        <rFont val="Verdana"/>
        <family val="2"/>
      </rPr>
      <t>O</t>
    </r>
  </si>
  <si>
    <r>
      <t>m</t>
    </r>
    <r>
      <rPr>
        <b/>
        <vertAlign val="superscript"/>
        <sz val="11"/>
        <color theme="1"/>
        <rFont val="Verdana"/>
        <family val="2"/>
      </rPr>
      <t>3</t>
    </r>
    <r>
      <rPr>
        <b/>
        <sz val="11"/>
        <color theme="1"/>
        <rFont val="Verdana"/>
        <family val="2"/>
      </rPr>
      <t>/min</t>
    </r>
  </si>
  <si>
    <t>Tabla</t>
  </si>
  <si>
    <t>Fórmula</t>
  </si>
  <si>
    <t>diferencia</t>
  </si>
  <si>
    <t>Si/No</t>
  </si>
  <si>
    <t>NA</t>
  </si>
  <si>
    <t>PST másico, CON MANÓMETRO</t>
  </si>
  <si>
    <t>PST y PM10 volumétrico</t>
  </si>
  <si>
    <t>PM10 másico, manómetro</t>
  </si>
  <si>
    <t>PM10 másico, carta</t>
  </si>
  <si>
    <t xml:space="preserve">HAP`s </t>
  </si>
  <si>
    <t>Cálculo de % diferencia de flujo con venturi</t>
  </si>
  <si>
    <t>ΔOrificio</t>
  </si>
  <si>
    <t>Flujo Std</t>
  </si>
  <si>
    <t>IC</t>
  </si>
  <si>
    <t>ΔMc, corr</t>
  </si>
  <si>
    <t>Flujo actual</t>
  </si>
  <si>
    <t>Pf</t>
  </si>
  <si>
    <t>ΔP Magnehelic</t>
  </si>
  <si>
    <t>Flujo Magn corr.</t>
  </si>
  <si>
    <t>volumetrico</t>
  </si>
  <si>
    <r>
      <t>inH</t>
    </r>
    <r>
      <rPr>
        <b/>
        <vertAlign val="subscript"/>
        <sz val="11"/>
        <color theme="1"/>
        <rFont val="Verdana"/>
        <family val="2"/>
      </rPr>
      <t>2</t>
    </r>
    <r>
      <rPr>
        <b/>
        <sz val="11"/>
        <color theme="1"/>
        <rFont val="Verdana"/>
        <family val="2"/>
      </rPr>
      <t>O</t>
    </r>
  </si>
  <si>
    <t>mmHg</t>
  </si>
  <si>
    <t>másico</t>
  </si>
  <si>
    <t>con g-factor</t>
  </si>
  <si>
    <t>sin g-factor</t>
  </si>
  <si>
    <t>N/A</t>
  </si>
  <si>
    <t>m</t>
  </si>
  <si>
    <t>b</t>
  </si>
  <si>
    <r>
      <t>R</t>
    </r>
    <r>
      <rPr>
        <vertAlign val="superscript"/>
        <sz val="11"/>
        <color theme="1"/>
        <rFont val="Verdana"/>
        <family val="2"/>
      </rPr>
      <t>2</t>
    </r>
  </si>
  <si>
    <t>Q est</t>
  </si>
  <si>
    <t>P0/Pa</t>
  </si>
  <si>
    <t>Qa (con G-fact)</t>
  </si>
  <si>
    <t>I</t>
  </si>
  <si>
    <t>inicial</t>
  </si>
  <si>
    <t>SFR</t>
  </si>
  <si>
    <t>final</t>
  </si>
  <si>
    <t>SSP</t>
  </si>
  <si>
    <t>Promedio</t>
  </si>
  <si>
    <t>INFORMACIÓN RELACIONADA CON LA OPERACIÓN DEL EQUIPO EN CAMPO (si aplica)</t>
  </si>
  <si>
    <t>Check metales</t>
  </si>
  <si>
    <t>Horómetro</t>
  </si>
  <si>
    <t>Ta</t>
  </si>
  <si>
    <t>Pb</t>
  </si>
  <si>
    <t>horas</t>
  </si>
  <si>
    <r>
      <t>m</t>
    </r>
    <r>
      <rPr>
        <b/>
        <vertAlign val="superscript"/>
        <sz val="11"/>
        <rFont val="Verdana"/>
        <family val="2"/>
      </rPr>
      <t>3</t>
    </r>
    <r>
      <rPr>
        <b/>
        <sz val="11"/>
        <rFont val="Verdana"/>
        <family val="2"/>
      </rPr>
      <t>/min</t>
    </r>
  </si>
  <si>
    <t>Inicial</t>
  </si>
  <si>
    <t>Limites</t>
  </si>
  <si>
    <t>Final</t>
  </si>
  <si>
    <t>Total</t>
  </si>
  <si>
    <t>Filtro Usado</t>
  </si>
  <si>
    <t>Blanco de campo</t>
  </si>
  <si>
    <t>CONTROL DE CALIDAD PARA TOMA DE MUESTRA (Metales y HAP's)</t>
  </si>
  <si>
    <t>¿Control de calidad realizado al final del muestreo?</t>
  </si>
  <si>
    <t>Flujo estándar</t>
  </si>
  <si>
    <t>Flujo estimado</t>
  </si>
  <si>
    <t>Variación</t>
  </si>
  <si>
    <t>%</t>
  </si>
  <si>
    <t>¿Se emplearon los equipos necesarios de acuerdo con el método de referencia?</t>
  </si>
  <si>
    <t>¿La prueba realizada dio un resultado dentro de los limites del control?</t>
  </si>
  <si>
    <t>Metales</t>
  </si>
  <si>
    <t>¿Control de calidad realizado al inicio y final del muestreo?</t>
  </si>
  <si>
    <t>¿Si la prueba dio entre 7 % y 10 % el laboratorio tomó medidas al respecto?</t>
  </si>
  <si>
    <t>Particulas Totales en Suspensión - PST</t>
  </si>
  <si>
    <t>Sistema tipo</t>
  </si>
  <si>
    <t>Cumple</t>
  </si>
  <si>
    <t>Si</t>
  </si>
  <si>
    <t>Calibrado</t>
  </si>
  <si>
    <t>Material Particulado inferior a 10 µm - PM10</t>
  </si>
  <si>
    <t>Volumétrico</t>
  </si>
  <si>
    <t>No Cumple</t>
  </si>
  <si>
    <t>No</t>
  </si>
  <si>
    <t>Verificado</t>
  </si>
  <si>
    <t>Benzo(a) Pireno en PM10</t>
  </si>
  <si>
    <t>Másico</t>
  </si>
  <si>
    <t>No asegura</t>
  </si>
  <si>
    <t>Toma de muestra de metales en material particulado - PST</t>
  </si>
  <si>
    <t>No aplica</t>
  </si>
  <si>
    <t>Toma de muestra de metales en material particulado - PM10</t>
  </si>
  <si>
    <t>Toma de muestra de Hidrocarburos aromáticos policíclicos (HAP´s)</t>
  </si>
  <si>
    <t>Microlocalización</t>
  </si>
  <si>
    <t>I-Chart</t>
  </si>
  <si>
    <t>Flujo Actual</t>
  </si>
  <si>
    <t>Tipo de</t>
  </si>
  <si>
    <t>Revisión del diseño</t>
  </si>
  <si>
    <t>#minimo de estaciones</t>
  </si>
  <si>
    <t>Especiación de filtros</t>
  </si>
  <si>
    <t>Aspectos especificos</t>
  </si>
  <si>
    <t>años</t>
  </si>
  <si>
    <t>#</t>
  </si>
  <si>
    <t>Genral</t>
  </si>
  <si>
    <t>Distancia a vias</t>
  </si>
  <si>
    <t>Método de referencia</t>
  </si>
  <si>
    <t>Tipo I: indicativo</t>
  </si>
  <si>
    <t>Ductos de aire</t>
  </si>
  <si>
    <t>Material Particulado como PM10</t>
  </si>
  <si>
    <t>Hi-Vol</t>
  </si>
  <si>
    <t>U.S. EPA CFR Título 40, Cap. I, Subcap. C, Parte 50, Apéndice J. Método de Referencia para la determinación de Material Particulado como PM10, Alto Volumen.</t>
  </si>
  <si>
    <t>RFPS</t>
  </si>
  <si>
    <t>Tipo II: Básico</t>
  </si>
  <si>
    <t>Evitar parqueaderos</t>
  </si>
  <si>
    <t>TSP</t>
  </si>
  <si>
    <t>U.S. EPA CFR Título 40, Cap. I, Subcap. C, Parte 50, Apéndice B. Método de Referencia para la determinación de Material Particulado Suspendido, Alto Volumen.</t>
  </si>
  <si>
    <t>Tipo III: Intermedio</t>
  </si>
  <si>
    <t>Debería</t>
  </si>
  <si>
    <t xml:space="preserve">Evitar sitios muy cercanos a almacenamiento de residuos </t>
  </si>
  <si>
    <t>EN 12341:2014</t>
  </si>
  <si>
    <t>Tipo IV: Avanzado</t>
  </si>
  <si>
    <t>Alejados de carretaras sin pavimento, campos deportivos, lotes sin vegetación u otras</t>
  </si>
  <si>
    <t>EN 15549:2008</t>
  </si>
  <si>
    <t>Especial</t>
  </si>
  <si>
    <t>US-EPA Compendio de métodos para la determinación de compuestos inorgánicos en aire ambiente, Método IO - 2.1</t>
  </si>
  <si>
    <t>Industrial</t>
  </si>
  <si>
    <t>US-EPA Compendio de métodos para la determinación de compuestos orgánicos tóxicos en aire ambiente, Método TO-13A</t>
  </si>
  <si>
    <t>Criterio de aceptación en CFM</t>
  </si>
  <si>
    <t>pm10</t>
  </si>
  <si>
    <t>Criterio de aceptación en m3/min</t>
  </si>
  <si>
    <t>Para PM2,5</t>
  </si>
  <si>
    <t>Evaluación Muestreo de Calidad del Aire - Material Particulado Alto Volumen - NTC-ISO 17025:2017</t>
  </si>
  <si>
    <r>
      <t>Versión:</t>
    </r>
    <r>
      <rPr>
        <sz val="11"/>
        <color indexed="8"/>
        <rFont val="Verdana"/>
        <family val="2"/>
      </rPr>
      <t xml:space="preserve"> 05</t>
    </r>
  </si>
  <si>
    <t>Proceso: Servicios - Acreditación de Laboratorios</t>
  </si>
  <si>
    <t>CONTROL DE CAMBIOS</t>
  </si>
  <si>
    <t>Versión</t>
  </si>
  <si>
    <t>Fecha</t>
  </si>
  <si>
    <t xml:space="preserve">Cambios Realizados </t>
  </si>
  <si>
    <t>01</t>
  </si>
  <si>
    <t xml:space="preserve">Creación del documento </t>
  </si>
  <si>
    <t>02</t>
  </si>
  <si>
    <t>Cambio de código por reasignación del Grupo de Acreditación al proceso de Servicios</t>
  </si>
  <si>
    <t>03</t>
  </si>
  <si>
    <t>11/04/2024</t>
  </si>
  <si>
    <t>Ajuste de formato para inclusión de criterios especificos de muestreo, generalización de actividades como manejo de ítems de ensayo y mejoras generales para facilitar el diligenciamiento de la información.</t>
  </si>
  <si>
    <t>04</t>
  </si>
  <si>
    <t>Se actualiza el Formato de acuerdo con el memorando enviado por la OAP memorando 20251100097283 lineamientos para la actualización documental en el marco de la implementación del aplicativo suite visión. El código pasa de M-S-A-F048 a SAL-F048.</t>
  </si>
  <si>
    <t>05</t>
  </si>
  <si>
    <t>Se ajusta el tipo y tamaño de letra, y se aplica el color institucional conforme a los lineamientos establecidos en el procedimiento SGI-P001 para la elaboración y control de documentos.</t>
  </si>
  <si>
    <r>
      <t>Fecha:</t>
    </r>
    <r>
      <rPr>
        <sz val="11"/>
        <rFont val="Verdana"/>
        <family val="2"/>
      </rPr>
      <t xml:space="preserve"> 25/05/2026</t>
    </r>
  </si>
  <si>
    <r>
      <t>Fecha</t>
    </r>
    <r>
      <rPr>
        <sz val="11"/>
        <rFont val="Verdana"/>
        <family val="2"/>
      </rPr>
      <t>: 25/05/2026</t>
    </r>
  </si>
  <si>
    <r>
      <t xml:space="preserve">Fecha: </t>
    </r>
    <r>
      <rPr>
        <sz val="11"/>
        <rFont val="Verdana"/>
        <family val="2"/>
      </rPr>
      <t>25/05/2026</t>
    </r>
  </si>
  <si>
    <t>Fecha: 25/05/2026</t>
  </si>
  <si>
    <r>
      <t xml:space="preserve">Vigencia: </t>
    </r>
    <r>
      <rPr>
        <sz val="11"/>
        <rFont val="Verdana"/>
        <family val="2"/>
      </rPr>
      <t>25/05/2026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</si>
</sst>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yyyy\-mm\-dd"/>
    <numFmt numFmtId="165" formatCode="0.000"/>
    <numFmt numFmtId="166" formatCode="0.0000"/>
    <numFmt numFmtId="167" formatCode="0.0"/>
    <numFmt numFmtId="168" formatCode="0.00000"/>
  </numFmts>
  <fonts count="32" x14ac:knownFonts="1">
    <font>
      <sz val="11"/>
      <color theme="1"/>
      <name val="Arial"/>
      <scheme val="minor"/>
    </font>
    <font>
      <sz val="11"/>
      <color theme="1"/>
      <name val="Arial"/>
      <family val="2"/>
      <scheme val="minor"/>
    </font>
    <font>
      <sz val="11"/>
      <color rgb="FF9C5700"/>
      <name val="Arial"/>
      <family val="2"/>
      <scheme val="minor"/>
    </font>
    <font>
      <sz val="10"/>
      <color rgb="FF000000"/>
      <name val="Arial"/>
      <family val="2"/>
      <scheme val="minor"/>
    </font>
    <font>
      <sz val="10"/>
      <color rgb="FF000000"/>
      <name val="Arial"/>
      <family val="2"/>
      <scheme val="minor"/>
    </font>
    <font>
      <sz val="9"/>
      <color rgb="FF000000"/>
      <name val="Tahoma"/>
      <family val="2"/>
    </font>
    <font>
      <sz val="11"/>
      <color rgb="FF000000"/>
      <name val="Arial"/>
      <family val="2"/>
    </font>
    <font>
      <b/>
      <sz val="11"/>
      <name val="Verdana"/>
      <family val="2"/>
    </font>
    <font>
      <sz val="11"/>
      <color theme="1"/>
      <name val="Verdana"/>
      <family val="2"/>
    </font>
    <font>
      <sz val="11"/>
      <color indexed="8"/>
      <name val="Verdana"/>
      <family val="2"/>
    </font>
    <font>
      <sz val="11"/>
      <name val="Verdana"/>
      <family val="2"/>
    </font>
    <font>
      <sz val="11"/>
      <color rgb="FFFF0000"/>
      <name val="Verdana"/>
      <family val="2"/>
    </font>
    <font>
      <sz val="11"/>
      <color theme="2" tint="-0.14999847407452621"/>
      <name val="Verdana"/>
      <family val="2"/>
    </font>
    <font>
      <b/>
      <sz val="11"/>
      <color theme="1"/>
      <name val="Verdana"/>
      <family val="2"/>
    </font>
    <font>
      <b/>
      <sz val="11"/>
      <color rgb="FF000000"/>
      <name val="Verdana"/>
      <family val="2"/>
    </font>
    <font>
      <sz val="11"/>
      <color rgb="FF000000"/>
      <name val="Verdana"/>
      <family val="2"/>
    </font>
    <font>
      <b/>
      <vertAlign val="superscript"/>
      <sz val="11"/>
      <color theme="1"/>
      <name val="Verdana"/>
      <family val="2"/>
    </font>
    <font>
      <b/>
      <vertAlign val="subscript"/>
      <sz val="11"/>
      <color theme="1"/>
      <name val="Verdana"/>
      <family val="2"/>
    </font>
    <font>
      <b/>
      <vertAlign val="superscript"/>
      <sz val="11"/>
      <name val="Verdana"/>
      <family val="2"/>
    </font>
    <font>
      <sz val="11"/>
      <color rgb="FF9C5700"/>
      <name val="Verdana"/>
      <family val="2"/>
    </font>
    <font>
      <sz val="11"/>
      <color rgb="FF9E5700"/>
      <name val="Verdana"/>
      <family val="2"/>
    </font>
    <font>
      <sz val="11"/>
      <color theme="1"/>
      <name val="Arial"/>
      <family val="2"/>
      <scheme val="minor"/>
    </font>
    <font>
      <sz val="11"/>
      <color theme="0"/>
      <name val="Verdana"/>
      <family val="2"/>
    </font>
    <font>
      <vertAlign val="superscript"/>
      <sz val="11"/>
      <color theme="1"/>
      <name val="Verdana"/>
      <family val="2"/>
    </font>
    <font>
      <sz val="11"/>
      <color rgb="FFED0000"/>
      <name val="Verdana"/>
      <family val="2"/>
    </font>
    <font>
      <sz val="8"/>
      <color theme="9" tint="-0.249977111117893"/>
      <name val="Verdana"/>
      <family val="2"/>
    </font>
    <font>
      <sz val="11"/>
      <color rgb="FF7F7F7F"/>
      <name val="Verdana"/>
      <family val="2"/>
    </font>
    <font>
      <b/>
      <sz val="11"/>
      <color indexed="8"/>
      <name val="Verdana"/>
      <family val="2"/>
    </font>
    <font>
      <i/>
      <sz val="11"/>
      <color theme="1"/>
      <name val="Verdana"/>
      <family val="2"/>
    </font>
    <font>
      <b/>
      <sz val="11"/>
      <color rgb="FF000000"/>
      <name val="Verdana"/>
      <family val="2"/>
    </font>
    <font>
      <b/>
      <vertAlign val="subscript"/>
      <sz val="11"/>
      <color rgb="FF000000"/>
      <name val="Verdana"/>
      <family val="2"/>
    </font>
    <font>
      <sz val="11"/>
      <color theme="1" tint="0.14999847407452621"/>
      <name val="Verdana"/>
      <family val="2"/>
    </font>
  </fonts>
  <fills count="18">
    <fill>
      <patternFill patternType="none"/>
    </fill>
    <fill>
      <patternFill patternType="gray125"/>
    </fill>
    <fill>
      <patternFill patternType="solid">
        <fgColor rgb="FFDDE5F1"/>
        <bgColor rgb="FFDDE5F1"/>
      </patternFill>
    </fill>
    <fill>
      <patternFill patternType="solid">
        <fgColor rgb="FFFFEB9C"/>
      </patternFill>
    </fill>
    <fill>
      <patternFill patternType="solid">
        <fgColor theme="0"/>
        <bgColor theme="0"/>
      </patternFill>
    </fill>
    <fill>
      <patternFill patternType="solid">
        <fgColor theme="0"/>
        <bgColor indexed="64"/>
      </patternFill>
    </fill>
    <fill>
      <patternFill patternType="solid">
        <fgColor rgb="FFFFFFFF"/>
        <bgColor rgb="FFFFFFFF"/>
      </patternFill>
    </fill>
    <fill>
      <patternFill patternType="solid">
        <fgColor theme="0"/>
        <bgColor rgb="FF000000"/>
      </patternFill>
    </fill>
    <fill>
      <patternFill patternType="solid">
        <fgColor rgb="FFFFFFFF"/>
        <bgColor rgb="FFDEEAF6"/>
      </patternFill>
    </fill>
    <fill>
      <patternFill patternType="solid">
        <fgColor rgb="FF00C69B"/>
        <bgColor rgb="FF000000"/>
      </patternFill>
    </fill>
    <fill>
      <patternFill patternType="solid">
        <fgColor rgb="FFA6A6A6"/>
        <bgColor rgb="FF000000"/>
      </patternFill>
    </fill>
    <fill>
      <patternFill patternType="solid">
        <fgColor rgb="FFA6A6A6"/>
        <bgColor indexed="64"/>
      </patternFill>
    </fill>
    <fill>
      <patternFill patternType="solid">
        <fgColor rgb="FF00C69B"/>
        <bgColor rgb="FFDDE5F1"/>
      </patternFill>
    </fill>
    <fill>
      <patternFill patternType="solid">
        <fgColor theme="0"/>
        <bgColor rgb="FFFDE9D9"/>
      </patternFill>
    </fill>
    <fill>
      <patternFill patternType="solid">
        <fgColor rgb="FFA6A6A6"/>
        <bgColor rgb="FFDDE6F1"/>
      </patternFill>
    </fill>
    <fill>
      <patternFill patternType="solid">
        <fgColor rgb="FFA6A6A6"/>
        <bgColor rgb="FFF2F2F2"/>
      </patternFill>
    </fill>
    <fill>
      <patternFill patternType="solid">
        <fgColor rgb="FF00C69B"/>
        <bgColor rgb="FFDDE6F1"/>
      </patternFill>
    </fill>
    <fill>
      <patternFill patternType="solid">
        <fgColor rgb="FF00C69B"/>
        <bgColor indexed="64"/>
      </patternFill>
    </fill>
  </fills>
  <borders count="150">
    <border>
      <left/>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top/>
      <bottom/>
      <diagonal/>
    </border>
    <border>
      <left/>
      <right style="thin">
        <color rgb="FF000000"/>
      </right>
      <top style="thin">
        <color rgb="FF000000"/>
      </top>
      <bottom/>
      <diagonal/>
    </border>
    <border>
      <left/>
      <right/>
      <top style="thin">
        <color rgb="FF000000"/>
      </top>
      <bottom/>
      <diagonal/>
    </border>
    <border>
      <left/>
      <right style="thin">
        <color rgb="FF000000"/>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rgb="FF000000"/>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rgb="FF000000"/>
      </top>
      <bottom style="thin">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rgb="FF000000"/>
      </bottom>
      <diagonal/>
    </border>
    <border>
      <left style="thin">
        <color rgb="FF000000"/>
      </left>
      <right/>
      <top/>
      <bottom style="medium">
        <color indexed="64"/>
      </bottom>
      <diagonal/>
    </border>
    <border>
      <left/>
      <right style="medium">
        <color indexed="64"/>
      </right>
      <top style="thin">
        <color rgb="FF000000"/>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top/>
      <bottom style="thin">
        <color indexed="64"/>
      </bottom>
      <diagonal/>
    </border>
    <border>
      <left/>
      <right style="thin">
        <color indexed="64"/>
      </right>
      <top/>
      <bottom/>
      <diagonal/>
    </border>
    <border>
      <left style="thin">
        <color indexed="64"/>
      </left>
      <right style="thin">
        <color indexed="64"/>
      </right>
      <top/>
      <bottom style="thin">
        <color rgb="FF000000"/>
      </bottom>
      <diagonal/>
    </border>
    <border>
      <left style="medium">
        <color indexed="64"/>
      </left>
      <right/>
      <top style="thin">
        <color rgb="FF000000"/>
      </top>
      <bottom/>
      <diagonal/>
    </border>
    <border>
      <left style="medium">
        <color indexed="64"/>
      </left>
      <right/>
      <top style="thin">
        <color rgb="FF000000"/>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rgb="FF000000"/>
      </left>
      <right/>
      <top/>
      <bottom style="thin">
        <color indexed="64"/>
      </bottom>
      <diagonal/>
    </border>
    <border>
      <left/>
      <right/>
      <top style="thin">
        <color indexed="64"/>
      </top>
      <bottom style="thin">
        <color rgb="FF000000"/>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top style="thin">
        <color rgb="FF000000"/>
      </top>
      <bottom style="thin">
        <color indexed="64"/>
      </bottom>
      <diagonal/>
    </border>
    <border>
      <left style="thin">
        <color indexed="64"/>
      </left>
      <right style="thin">
        <color indexed="64"/>
      </right>
      <top/>
      <bottom/>
      <diagonal/>
    </border>
    <border>
      <left style="thin">
        <color indexed="64"/>
      </left>
      <right/>
      <top/>
      <bottom style="thin">
        <color rgb="FF000000"/>
      </bottom>
      <diagonal/>
    </border>
    <border>
      <left style="thin">
        <color indexed="64"/>
      </left>
      <right/>
      <top style="thin">
        <color indexed="64"/>
      </top>
      <bottom style="thin">
        <color rgb="FF000000"/>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theme="1"/>
      </right>
      <top style="thin">
        <color theme="1"/>
      </top>
      <bottom style="thin">
        <color theme="1"/>
      </bottom>
      <diagonal/>
    </border>
    <border>
      <left style="thin">
        <color theme="1"/>
      </left>
      <right/>
      <top style="thin">
        <color theme="1"/>
      </top>
      <bottom style="thin">
        <color theme="1"/>
      </bottom>
      <diagonal/>
    </border>
    <border>
      <left style="medium">
        <color indexed="64"/>
      </left>
      <right style="thin">
        <color theme="1"/>
      </right>
      <top style="thin">
        <color theme="1"/>
      </top>
      <bottom/>
      <diagonal/>
    </border>
    <border>
      <left style="thin">
        <color theme="1"/>
      </left>
      <right/>
      <top style="thin">
        <color theme="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bottom style="medium">
        <color indexed="64"/>
      </bottom>
      <diagonal/>
    </border>
    <border>
      <left style="thin">
        <color rgb="FF000000"/>
      </left>
      <right/>
      <top style="medium">
        <color indexed="64"/>
      </top>
      <bottom/>
      <diagonal/>
    </border>
    <border>
      <left/>
      <right style="thin">
        <color rgb="FF000000"/>
      </right>
      <top style="medium">
        <color indexed="64"/>
      </top>
      <bottom/>
      <diagonal/>
    </border>
    <border>
      <left style="thin">
        <color indexed="64"/>
      </left>
      <right/>
      <top style="medium">
        <color indexed="64"/>
      </top>
      <bottom/>
      <diagonal/>
    </border>
    <border>
      <left/>
      <right style="medium">
        <color indexed="64"/>
      </right>
      <top style="thin">
        <color rgb="FF000000"/>
      </top>
      <bottom style="thin">
        <color indexed="64"/>
      </bottom>
      <diagonal/>
    </border>
    <border>
      <left/>
      <right style="thin">
        <color indexed="64"/>
      </right>
      <top style="thin">
        <color indexed="64"/>
      </top>
      <bottom style="thin">
        <color rgb="FF000000"/>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style="thin">
        <color indexed="64"/>
      </left>
      <right style="thin">
        <color indexed="64"/>
      </right>
      <top/>
      <bottom style="thin">
        <color indexed="64"/>
      </bottom>
      <diagonal/>
    </border>
    <border>
      <left style="thin">
        <color indexed="64"/>
      </left>
      <right/>
      <top style="thin">
        <color rgb="FF000000"/>
      </top>
      <bottom/>
      <diagonal/>
    </border>
    <border>
      <left style="thin">
        <color rgb="FF000000"/>
      </left>
      <right style="thin">
        <color indexed="64"/>
      </right>
      <top/>
      <bottom style="thin">
        <color rgb="FF000000"/>
      </bottom>
      <diagonal/>
    </border>
    <border>
      <left/>
      <right style="thin">
        <color indexed="64"/>
      </right>
      <top/>
      <bottom style="thin">
        <color rgb="FF000000"/>
      </bottom>
      <diagonal/>
    </border>
    <border>
      <left/>
      <right style="thin">
        <color rgb="FF000000"/>
      </right>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style="thin">
        <color theme="1"/>
      </top>
      <bottom/>
      <diagonal/>
    </border>
    <border>
      <left style="thin">
        <color theme="1"/>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rgb="FF000000"/>
      </right>
      <top/>
      <bottom style="medium">
        <color indexed="64"/>
      </bottom>
      <diagonal/>
    </border>
    <border>
      <left style="medium">
        <color indexed="64"/>
      </left>
      <right style="thin">
        <color rgb="FF000000"/>
      </right>
      <top/>
      <bottom style="thin">
        <color rgb="FF000000"/>
      </bottom>
      <diagonal/>
    </border>
    <border>
      <left/>
      <right/>
      <top style="thin">
        <color indexed="64"/>
      </top>
      <bottom style="medium">
        <color indexed="64"/>
      </bottom>
      <diagonal/>
    </border>
    <border>
      <left style="thin">
        <color rgb="FF000000"/>
      </left>
      <right/>
      <top style="thin">
        <color indexed="64"/>
      </top>
      <bottom style="medium">
        <color indexed="64"/>
      </bottom>
      <diagonal/>
    </border>
  </borders>
  <cellStyleXfs count="6">
    <xf numFmtId="0" fontId="0" fillId="0" borderId="0"/>
    <xf numFmtId="0" fontId="2" fillId="3" borderId="0" applyNumberFormat="0" applyBorder="0" applyAlignment="0" applyProtection="0"/>
    <xf numFmtId="0" fontId="3" fillId="0" borderId="20"/>
    <xf numFmtId="0" fontId="4" fillId="0" borderId="20"/>
    <xf numFmtId="0" fontId="1" fillId="0" borderId="20"/>
    <xf numFmtId="43" fontId="21" fillId="0" borderId="0" applyFont="0" applyFill="0" applyBorder="0" applyAlignment="0" applyProtection="0"/>
  </cellStyleXfs>
  <cellXfs count="601">
    <xf numFmtId="0" fontId="0" fillId="0" borderId="0" xfId="0"/>
    <xf numFmtId="0" fontId="10" fillId="5" borderId="25" xfId="2" applyFont="1" applyFill="1" applyBorder="1" applyAlignment="1" applyProtection="1">
      <alignment horizontal="center" vertical="center"/>
      <protection locked="0"/>
    </xf>
    <xf numFmtId="0" fontId="10" fillId="5" borderId="25" xfId="2" quotePrefix="1" applyFont="1" applyFill="1" applyBorder="1" applyAlignment="1" applyProtection="1">
      <alignment horizontal="center" vertical="center"/>
      <protection locked="0"/>
    </xf>
    <xf numFmtId="0" fontId="10" fillId="5" borderId="96" xfId="2" quotePrefix="1" applyFont="1" applyFill="1" applyBorder="1" applyAlignment="1" applyProtection="1">
      <alignment horizontal="center" vertical="center"/>
      <protection locked="0"/>
    </xf>
    <xf numFmtId="0" fontId="10" fillId="5" borderId="94" xfId="2" quotePrefix="1" applyFont="1" applyFill="1" applyBorder="1" applyAlignment="1" applyProtection="1">
      <alignment horizontal="center" vertical="center"/>
      <protection locked="0"/>
    </xf>
    <xf numFmtId="0" fontId="10" fillId="5" borderId="84" xfId="2" applyFont="1" applyFill="1" applyBorder="1" applyAlignment="1">
      <alignment horizontal="left" vertical="center"/>
    </xf>
    <xf numFmtId="0" fontId="10" fillId="5" borderId="124" xfId="2" quotePrefix="1" applyFont="1" applyFill="1" applyBorder="1" applyAlignment="1">
      <alignment horizontal="left" vertical="center"/>
    </xf>
    <xf numFmtId="0" fontId="10" fillId="5" borderId="85" xfId="2" quotePrefix="1" applyFont="1" applyFill="1" applyBorder="1" applyAlignment="1">
      <alignment horizontal="left" vertical="center"/>
    </xf>
    <xf numFmtId="0" fontId="14" fillId="0" borderId="59" xfId="2" applyFont="1" applyBorder="1" applyAlignment="1">
      <alignment horizontal="center" vertical="center" wrapText="1"/>
    </xf>
    <xf numFmtId="0" fontId="14" fillId="0" borderId="83" xfId="2" applyFont="1" applyBorder="1" applyAlignment="1">
      <alignment horizontal="center" vertical="center" wrapText="1"/>
    </xf>
    <xf numFmtId="0" fontId="14" fillId="0" borderId="75" xfId="2" applyFont="1" applyBorder="1" applyAlignment="1">
      <alignment horizontal="center" vertical="center" wrapText="1"/>
    </xf>
    <xf numFmtId="0" fontId="13" fillId="4" borderId="45" xfId="2" applyFont="1" applyFill="1" applyBorder="1" applyAlignment="1">
      <alignment horizontal="center" vertical="center" wrapText="1"/>
    </xf>
    <xf numFmtId="0" fontId="8" fillId="0" borderId="31" xfId="0" applyFont="1" applyBorder="1"/>
    <xf numFmtId="0" fontId="14" fillId="0" borderId="36" xfId="2" applyFont="1" applyBorder="1"/>
    <xf numFmtId="0" fontId="15" fillId="0" borderId="20" xfId="2" applyFont="1"/>
    <xf numFmtId="0" fontId="14" fillId="0" borderId="20" xfId="2" applyFont="1" applyAlignment="1">
      <alignment horizontal="center"/>
    </xf>
    <xf numFmtId="0" fontId="15" fillId="0" borderId="31" xfId="2" applyFont="1" applyBorder="1"/>
    <xf numFmtId="0" fontId="15" fillId="0" borderId="37" xfId="2" applyFont="1" applyBorder="1"/>
    <xf numFmtId="0" fontId="15" fillId="0" borderId="34" xfId="2" applyFont="1" applyBorder="1"/>
    <xf numFmtId="0" fontId="15" fillId="0" borderId="35" xfId="2" applyFont="1" applyBorder="1"/>
    <xf numFmtId="0" fontId="7" fillId="5" borderId="90" xfId="2" applyFont="1" applyFill="1" applyBorder="1" applyAlignment="1">
      <alignment horizontal="center" vertical="center" wrapText="1"/>
    </xf>
    <xf numFmtId="0" fontId="7" fillId="5" borderId="91" xfId="2" applyFont="1" applyFill="1" applyBorder="1" applyAlignment="1">
      <alignment horizontal="center" vertical="center" wrapText="1"/>
    </xf>
    <xf numFmtId="0" fontId="7" fillId="5" borderId="92" xfId="2" applyFont="1" applyFill="1" applyBorder="1" applyAlignment="1">
      <alignment horizontal="center" vertical="center" wrapText="1"/>
    </xf>
    <xf numFmtId="0" fontId="8" fillId="4" borderId="52" xfId="2" applyFont="1" applyFill="1" applyBorder="1" applyAlignment="1" applyProtection="1">
      <alignment horizontal="center" vertical="center" wrapText="1"/>
      <protection locked="0"/>
    </xf>
    <xf numFmtId="0" fontId="8" fillId="4" borderId="47" xfId="2" applyFont="1" applyFill="1" applyBorder="1" applyAlignment="1" applyProtection="1">
      <alignment horizontal="center" vertical="center" wrapText="1"/>
      <protection locked="0"/>
    </xf>
    <xf numFmtId="0" fontId="8" fillId="4" borderId="31" xfId="2" applyFont="1" applyFill="1" applyBorder="1" applyAlignment="1" applyProtection="1">
      <alignment horizontal="center" vertical="center" wrapText="1"/>
      <protection locked="0"/>
    </xf>
    <xf numFmtId="0" fontId="15" fillId="0" borderId="86" xfId="2" quotePrefix="1" applyFont="1" applyBorder="1" applyAlignment="1" applyProtection="1">
      <alignment horizontal="center" vertical="center" wrapText="1"/>
      <protection locked="0"/>
    </xf>
    <xf numFmtId="0" fontId="15" fillId="0" borderId="88" xfId="2" quotePrefix="1" applyFont="1" applyBorder="1" applyAlignment="1" applyProtection="1">
      <alignment horizontal="center" vertical="center" wrapText="1"/>
      <protection locked="0"/>
    </xf>
    <xf numFmtId="0" fontId="15" fillId="0" borderId="87" xfId="2" quotePrefix="1" applyFont="1" applyBorder="1" applyAlignment="1" applyProtection="1">
      <alignment horizontal="center" vertical="center" wrapText="1"/>
      <protection locked="0"/>
    </xf>
    <xf numFmtId="0" fontId="15" fillId="0" borderId="26" xfId="2" quotePrefix="1" applyFont="1" applyBorder="1" applyAlignment="1" applyProtection="1">
      <alignment horizontal="center" vertical="center" wrapText="1"/>
      <protection locked="0"/>
    </xf>
    <xf numFmtId="0" fontId="15" fillId="0" borderId="89" xfId="2" quotePrefix="1" applyFont="1" applyBorder="1" applyAlignment="1" applyProtection="1">
      <alignment horizontal="center" vertical="center" wrapText="1"/>
      <protection locked="0"/>
    </xf>
    <xf numFmtId="0" fontId="15" fillId="0" borderId="61" xfId="2" quotePrefix="1" applyFont="1" applyBorder="1" applyAlignment="1" applyProtection="1">
      <alignment horizontal="center" vertical="center" wrapText="1"/>
      <protection locked="0"/>
    </xf>
    <xf numFmtId="0" fontId="8" fillId="0" borderId="25" xfId="0" applyFont="1" applyBorder="1" applyAlignment="1" applyProtection="1">
      <alignment horizontal="center" vertical="center"/>
      <protection locked="0"/>
    </xf>
    <xf numFmtId="0" fontId="15" fillId="0" borderId="43" xfId="2" applyFont="1" applyBorder="1" applyProtection="1">
      <protection locked="0"/>
    </xf>
    <xf numFmtId="0" fontId="10" fillId="5" borderId="93" xfId="2" quotePrefix="1" applyFont="1" applyFill="1" applyBorder="1" applyAlignment="1" applyProtection="1">
      <alignment horizontal="center" vertical="center"/>
      <protection locked="0"/>
    </xf>
    <xf numFmtId="0" fontId="10" fillId="5" borderId="125" xfId="2" quotePrefix="1" applyFont="1" applyFill="1" applyBorder="1" applyAlignment="1" applyProtection="1">
      <alignment horizontal="center" vertical="center"/>
      <protection locked="0"/>
    </xf>
    <xf numFmtId="0" fontId="10" fillId="5" borderId="95" xfId="2" quotePrefix="1" applyFont="1" applyFill="1" applyBorder="1" applyAlignment="1" applyProtection="1">
      <alignment horizontal="center" vertical="center"/>
      <protection locked="0"/>
    </xf>
    <xf numFmtId="0" fontId="8" fillId="0" borderId="64" xfId="0" applyFont="1" applyBorder="1" applyAlignment="1" applyProtection="1">
      <alignment vertical="center"/>
      <protection locked="0"/>
    </xf>
    <xf numFmtId="0" fontId="15" fillId="0" borderId="27" xfId="2" applyFont="1" applyBorder="1" applyAlignment="1">
      <alignment horizontal="left" vertical="center" wrapText="1"/>
    </xf>
    <xf numFmtId="0" fontId="15" fillId="0" borderId="46" xfId="2" applyFont="1" applyBorder="1" applyAlignment="1">
      <alignment horizontal="left" vertical="center"/>
    </xf>
    <xf numFmtId="0" fontId="15" fillId="0" borderId="27" xfId="2" applyFont="1" applyBorder="1" applyAlignment="1">
      <alignment horizontal="left" vertical="center"/>
    </xf>
    <xf numFmtId="0" fontId="8" fillId="0" borderId="20" xfId="4" applyFont="1"/>
    <xf numFmtId="0" fontId="10" fillId="0" borderId="22" xfId="0" applyFont="1" applyBorder="1" applyAlignment="1" applyProtection="1">
      <alignment vertical="center"/>
      <protection locked="0"/>
    </xf>
    <xf numFmtId="0" fontId="10" fillId="0" borderId="34" xfId="0" applyFont="1" applyBorder="1" applyAlignment="1" applyProtection="1">
      <alignment vertical="center"/>
      <protection locked="0"/>
    </xf>
    <xf numFmtId="0" fontId="13" fillId="2" borderId="115" xfId="0" applyFont="1" applyFill="1" applyBorder="1" applyAlignment="1">
      <alignment vertical="center"/>
    </xf>
    <xf numFmtId="0" fontId="13" fillId="2" borderId="11" xfId="0" applyFont="1" applyFill="1" applyBorder="1" applyAlignment="1">
      <alignment vertical="center"/>
    </xf>
    <xf numFmtId="0" fontId="13" fillId="2" borderId="21"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22" xfId="0" applyFont="1" applyFill="1" applyBorder="1" applyAlignment="1">
      <alignment vertical="center"/>
    </xf>
    <xf numFmtId="0" fontId="13" fillId="2" borderId="21" xfId="0" applyFont="1" applyFill="1" applyBorder="1" applyAlignment="1">
      <alignment vertical="center"/>
    </xf>
    <xf numFmtId="0" fontId="13" fillId="2" borderId="20" xfId="0" applyFont="1" applyFill="1" applyBorder="1" applyAlignment="1">
      <alignment vertical="center" wrapText="1"/>
    </xf>
    <xf numFmtId="0" fontId="13" fillId="2" borderId="14" xfId="0" applyFont="1" applyFill="1" applyBorder="1" applyAlignment="1">
      <alignment vertical="center"/>
    </xf>
    <xf numFmtId="0" fontId="13" fillId="2" borderId="24" xfId="0" applyFont="1" applyFill="1" applyBorder="1" applyAlignment="1">
      <alignment vertical="center"/>
    </xf>
    <xf numFmtId="0" fontId="13" fillId="2" borderId="23" xfId="0" applyFont="1" applyFill="1" applyBorder="1" applyAlignment="1">
      <alignment vertical="center"/>
    </xf>
    <xf numFmtId="0" fontId="8" fillId="0" borderId="0" xfId="0" applyFont="1" applyAlignment="1">
      <alignment vertical="center"/>
    </xf>
    <xf numFmtId="0" fontId="8" fillId="0" borderId="43" xfId="0" applyFont="1" applyBorder="1" applyAlignment="1">
      <alignment vertical="center"/>
    </xf>
    <xf numFmtId="0" fontId="8" fillId="0" borderId="44" xfId="0" applyFont="1" applyBorder="1" applyAlignment="1">
      <alignment vertical="center"/>
    </xf>
    <xf numFmtId="0" fontId="8" fillId="0" borderId="36" xfId="0" applyFont="1" applyBorder="1" applyAlignment="1">
      <alignment vertical="center"/>
    </xf>
    <xf numFmtId="0" fontId="22" fillId="0" borderId="20" xfId="0" applyFont="1" applyBorder="1" applyAlignment="1">
      <alignment vertical="center"/>
    </xf>
    <xf numFmtId="0" fontId="8" fillId="0" borderId="20" xfId="0" applyFont="1" applyBorder="1" applyAlignment="1">
      <alignment vertical="center"/>
    </xf>
    <xf numFmtId="0" fontId="8" fillId="0" borderId="37" xfId="0" applyFont="1" applyBorder="1" applyAlignment="1">
      <alignment vertical="center"/>
    </xf>
    <xf numFmtId="0" fontId="8" fillId="0" borderId="34" xfId="0" applyFont="1" applyBorder="1" applyAlignment="1">
      <alignment vertical="center"/>
    </xf>
    <xf numFmtId="0" fontId="8" fillId="0" borderId="65" xfId="0" applyFont="1" applyBorder="1" applyAlignment="1" applyProtection="1">
      <alignment vertical="center"/>
      <protection locked="0"/>
    </xf>
    <xf numFmtId="0" fontId="10" fillId="0" borderId="20" xfId="0" applyFont="1" applyBorder="1" applyAlignment="1">
      <alignment vertical="center"/>
    </xf>
    <xf numFmtId="0" fontId="8" fillId="0" borderId="28" xfId="0" applyFont="1" applyBorder="1" applyAlignment="1">
      <alignment vertical="center"/>
    </xf>
    <xf numFmtId="0" fontId="8" fillId="0" borderId="31" xfId="0" applyFont="1" applyBorder="1" applyAlignment="1">
      <alignment vertical="center"/>
    </xf>
    <xf numFmtId="0" fontId="8" fillId="0" borderId="35" xfId="0" applyFont="1" applyBorder="1" applyAlignment="1">
      <alignment vertical="center"/>
    </xf>
    <xf numFmtId="0" fontId="8" fillId="0" borderId="45" xfId="0" applyFont="1" applyBorder="1" applyAlignment="1">
      <alignment vertical="center"/>
    </xf>
    <xf numFmtId="0" fontId="8" fillId="0" borderId="34" xfId="0" applyFont="1" applyBorder="1" applyAlignment="1" applyProtection="1">
      <alignment horizontal="center" vertical="center" wrapText="1"/>
      <protection locked="0"/>
    </xf>
    <xf numFmtId="0" fontId="8" fillId="0" borderId="34" xfId="0" applyFont="1" applyBorder="1" applyAlignment="1">
      <alignment vertical="center" wrapText="1"/>
    </xf>
    <xf numFmtId="0" fontId="8" fillId="0" borderId="34" xfId="0" applyFont="1" applyBorder="1" applyAlignment="1" applyProtection="1">
      <alignment vertical="center"/>
      <protection locked="0"/>
    </xf>
    <xf numFmtId="0" fontId="8" fillId="0" borderId="0" xfId="0" applyFont="1" applyAlignment="1">
      <alignment horizontal="center" vertical="center"/>
    </xf>
    <xf numFmtId="0" fontId="8" fillId="0" borderId="16" xfId="0" applyFont="1" applyBorder="1" applyAlignment="1">
      <alignment vertical="center"/>
    </xf>
    <xf numFmtId="0" fontId="8" fillId="0" borderId="11" xfId="0" applyFont="1" applyBorder="1" applyAlignment="1">
      <alignment vertical="center"/>
    </xf>
    <xf numFmtId="0" fontId="8" fillId="0" borderId="22" xfId="0" applyFont="1" applyBorder="1" applyAlignment="1">
      <alignment vertical="center"/>
    </xf>
    <xf numFmtId="165" fontId="8" fillId="0" borderId="58" xfId="0" applyNumberFormat="1" applyFont="1" applyBorder="1" applyAlignment="1">
      <alignment vertical="center"/>
    </xf>
    <xf numFmtId="165" fontId="8" fillId="0" borderId="0" xfId="0" applyNumberFormat="1" applyFont="1" applyAlignment="1">
      <alignment vertical="center"/>
    </xf>
    <xf numFmtId="0" fontId="8" fillId="0" borderId="30" xfId="0" applyFont="1" applyBorder="1" applyAlignment="1">
      <alignment vertical="center"/>
    </xf>
    <xf numFmtId="0" fontId="8" fillId="0" borderId="24" xfId="0" applyFont="1" applyBorder="1" applyAlignment="1">
      <alignment horizontal="left" vertical="center"/>
    </xf>
    <xf numFmtId="0" fontId="8" fillId="0" borderId="54" xfId="0" applyFont="1" applyBorder="1" applyAlignment="1">
      <alignment vertical="center"/>
    </xf>
    <xf numFmtId="0" fontId="11" fillId="0" borderId="0" xfId="0" applyFont="1" applyAlignment="1">
      <alignment vertical="center"/>
    </xf>
    <xf numFmtId="165" fontId="8" fillId="0" borderId="15" xfId="0" applyNumberFormat="1" applyFont="1" applyBorder="1" applyAlignment="1">
      <alignment horizontal="center" vertical="center"/>
    </xf>
    <xf numFmtId="2" fontId="8" fillId="0" borderId="15" xfId="0" applyNumberFormat="1" applyFont="1" applyBorder="1" applyAlignment="1">
      <alignment horizontal="center" vertical="center"/>
    </xf>
    <xf numFmtId="0" fontId="13" fillId="0" borderId="81" xfId="0" applyFont="1" applyBorder="1" applyAlignment="1">
      <alignment horizontal="center" vertical="center"/>
    </xf>
    <xf numFmtId="0" fontId="10" fillId="0" borderId="74" xfId="0" applyFont="1" applyBorder="1" applyAlignment="1">
      <alignment vertical="center"/>
    </xf>
    <xf numFmtId="0" fontId="10" fillId="0" borderId="113" xfId="0" applyFont="1" applyBorder="1" applyAlignment="1">
      <alignment vertical="center"/>
    </xf>
    <xf numFmtId="0" fontId="13" fillId="0" borderId="0" xfId="0" applyFont="1" applyAlignment="1">
      <alignment vertical="center"/>
    </xf>
    <xf numFmtId="0" fontId="13" fillId="2" borderId="16" xfId="0" applyFont="1" applyFill="1" applyBorder="1" applyAlignment="1">
      <alignment vertical="center"/>
    </xf>
    <xf numFmtId="0" fontId="13" fillId="0" borderId="12" xfId="0" applyFont="1" applyBorder="1" applyAlignment="1">
      <alignment vertical="center"/>
    </xf>
    <xf numFmtId="0" fontId="13" fillId="0" borderId="115" xfId="0" applyFont="1" applyBorder="1" applyAlignment="1">
      <alignment vertical="center"/>
    </xf>
    <xf numFmtId="0" fontId="13" fillId="2" borderId="118" xfId="0" applyFont="1" applyFill="1" applyBorder="1" applyAlignment="1">
      <alignment vertical="center"/>
    </xf>
    <xf numFmtId="0" fontId="13" fillId="0" borderId="13" xfId="0" applyFont="1" applyBorder="1" applyAlignment="1">
      <alignment vertical="center"/>
    </xf>
    <xf numFmtId="0" fontId="8" fillId="0" borderId="67" xfId="0" applyFont="1" applyBorder="1" applyAlignment="1">
      <alignment vertical="center"/>
    </xf>
    <xf numFmtId="0" fontId="13" fillId="2" borderId="80" xfId="0" applyFont="1" applyFill="1" applyBorder="1" applyAlignment="1">
      <alignment vertical="center"/>
    </xf>
    <xf numFmtId="0" fontId="13" fillId="2" borderId="119" xfId="0" applyFont="1" applyFill="1" applyBorder="1" applyAlignment="1">
      <alignment vertical="center"/>
    </xf>
    <xf numFmtId="0" fontId="8" fillId="0" borderId="119" xfId="0" applyFont="1" applyBorder="1" applyAlignment="1">
      <alignment vertical="center"/>
    </xf>
    <xf numFmtId="0" fontId="8" fillId="0" borderId="96" xfId="0" applyFont="1" applyBorder="1" applyAlignment="1">
      <alignment vertical="center"/>
    </xf>
    <xf numFmtId="2" fontId="8" fillId="0" borderId="22" xfId="0" applyNumberFormat="1" applyFont="1" applyBorder="1" applyAlignment="1">
      <alignment vertical="center"/>
    </xf>
    <xf numFmtId="165" fontId="8" fillId="0" borderId="22" xfId="0" applyNumberFormat="1" applyFont="1" applyBorder="1" applyAlignment="1">
      <alignment vertical="center"/>
    </xf>
    <xf numFmtId="2" fontId="8" fillId="0" borderId="116" xfId="0" applyNumberFormat="1" applyFont="1" applyBorder="1" applyAlignment="1">
      <alignment vertical="center"/>
    </xf>
    <xf numFmtId="2" fontId="8" fillId="0" borderId="118" xfId="0" applyNumberFormat="1" applyFont="1" applyBorder="1" applyAlignment="1">
      <alignment vertical="center"/>
    </xf>
    <xf numFmtId="165" fontId="8" fillId="0" borderId="116" xfId="0" applyNumberFormat="1" applyFont="1" applyBorder="1" applyAlignment="1">
      <alignment vertical="center"/>
    </xf>
    <xf numFmtId="167" fontId="8" fillId="0" borderId="22" xfId="0" applyNumberFormat="1" applyFont="1" applyBorder="1" applyAlignment="1">
      <alignment vertical="center"/>
    </xf>
    <xf numFmtId="0" fontId="8" fillId="0" borderId="61" xfId="0" applyFont="1" applyBorder="1" applyAlignment="1">
      <alignment horizontal="center" vertical="center"/>
    </xf>
    <xf numFmtId="2" fontId="8" fillId="0" borderId="29" xfId="0" applyNumberFormat="1" applyFont="1" applyBorder="1" applyAlignment="1">
      <alignment horizontal="center" vertical="center"/>
    </xf>
    <xf numFmtId="2" fontId="8" fillId="0" borderId="72" xfId="0" applyNumberFormat="1" applyFont="1" applyBorder="1" applyAlignment="1">
      <alignment horizontal="center" vertical="center"/>
    </xf>
    <xf numFmtId="0" fontId="8" fillId="0" borderId="79" xfId="0" applyFont="1" applyBorder="1" applyAlignment="1">
      <alignment vertical="center"/>
    </xf>
    <xf numFmtId="2" fontId="8" fillId="0" borderId="20" xfId="0" applyNumberFormat="1" applyFont="1" applyBorder="1" applyAlignment="1">
      <alignment vertical="center"/>
    </xf>
    <xf numFmtId="165" fontId="8" fillId="0" borderId="20" xfId="0" applyNumberFormat="1" applyFont="1" applyBorder="1" applyAlignment="1">
      <alignment vertical="center"/>
    </xf>
    <xf numFmtId="2" fontId="8" fillId="0" borderId="67" xfId="0" applyNumberFormat="1" applyFont="1" applyBorder="1" applyAlignment="1">
      <alignment vertical="center"/>
    </xf>
    <xf numFmtId="2" fontId="8" fillId="0" borderId="58" xfId="0" applyNumberFormat="1" applyFont="1" applyBorder="1" applyAlignment="1">
      <alignment vertical="center"/>
    </xf>
    <xf numFmtId="165" fontId="8" fillId="0" borderId="67" xfId="0" applyNumberFormat="1" applyFont="1" applyBorder="1" applyAlignment="1">
      <alignment vertical="center"/>
    </xf>
    <xf numFmtId="167" fontId="8" fillId="0" borderId="20" xfId="0" applyNumberFormat="1" applyFont="1" applyBorder="1" applyAlignment="1">
      <alignment vertical="center"/>
    </xf>
    <xf numFmtId="0" fontId="8" fillId="0" borderId="58" xfId="0" applyFont="1" applyBorder="1" applyAlignment="1">
      <alignment vertical="center"/>
    </xf>
    <xf numFmtId="0" fontId="8" fillId="0" borderId="58" xfId="0" applyFont="1" applyBorder="1" applyAlignment="1">
      <alignment horizontal="center" vertical="center"/>
    </xf>
    <xf numFmtId="2" fontId="8" fillId="0" borderId="20" xfId="0" applyNumberFormat="1" applyFont="1" applyBorder="1" applyAlignment="1">
      <alignment horizontal="center" vertical="center"/>
    </xf>
    <xf numFmtId="2" fontId="8" fillId="0" borderId="67" xfId="0" applyNumberFormat="1" applyFont="1" applyBorder="1" applyAlignment="1">
      <alignment horizontal="center" vertical="center"/>
    </xf>
    <xf numFmtId="0" fontId="8" fillId="0" borderId="117" xfId="0" applyFont="1" applyBorder="1" applyAlignment="1">
      <alignment vertical="center"/>
    </xf>
    <xf numFmtId="0" fontId="8" fillId="0" borderId="66" xfId="0" applyFont="1" applyBorder="1" applyAlignment="1">
      <alignment vertical="center"/>
    </xf>
    <xf numFmtId="0" fontId="8" fillId="0" borderId="62" xfId="0" applyFont="1" applyBorder="1" applyAlignment="1">
      <alignment vertical="center"/>
    </xf>
    <xf numFmtId="0" fontId="8" fillId="0" borderId="71" xfId="0" applyFont="1" applyBorder="1" applyAlignment="1">
      <alignment vertical="center"/>
    </xf>
    <xf numFmtId="2" fontId="8" fillId="0" borderId="71" xfId="0" applyNumberFormat="1" applyFont="1" applyBorder="1" applyAlignment="1">
      <alignment vertical="center"/>
    </xf>
    <xf numFmtId="165" fontId="8" fillId="0" borderId="66" xfId="0" applyNumberFormat="1" applyFont="1" applyBorder="1" applyAlignment="1">
      <alignment vertical="center"/>
    </xf>
    <xf numFmtId="167" fontId="8" fillId="0" borderId="66" xfId="0" applyNumberFormat="1" applyFont="1" applyBorder="1" applyAlignment="1">
      <alignment vertical="center"/>
    </xf>
    <xf numFmtId="2" fontId="8" fillId="0" borderId="62" xfId="0" applyNumberFormat="1" applyFont="1" applyBorder="1" applyAlignment="1">
      <alignment vertical="center"/>
    </xf>
    <xf numFmtId="0" fontId="8" fillId="0" borderId="71" xfId="0" applyFont="1" applyBorder="1" applyAlignment="1">
      <alignment horizontal="center" vertical="center"/>
    </xf>
    <xf numFmtId="2" fontId="8" fillId="0" borderId="66" xfId="0" applyNumberFormat="1" applyFont="1" applyBorder="1" applyAlignment="1">
      <alignment horizontal="center" vertical="center"/>
    </xf>
    <xf numFmtId="2" fontId="8" fillId="0" borderId="62" xfId="0" applyNumberFormat="1" applyFont="1" applyBorder="1" applyAlignment="1">
      <alignment horizontal="center" vertical="center"/>
    </xf>
    <xf numFmtId="0" fontId="8" fillId="0" borderId="0" xfId="0" applyFont="1" applyAlignment="1">
      <alignment horizontal="right" vertical="center"/>
    </xf>
    <xf numFmtId="166" fontId="8" fillId="0" borderId="0" xfId="0" applyNumberFormat="1" applyFont="1" applyAlignment="1">
      <alignment vertical="center"/>
    </xf>
    <xf numFmtId="2" fontId="8" fillId="0" borderId="0" xfId="0" applyNumberFormat="1" applyFont="1" applyAlignment="1">
      <alignment vertical="center"/>
    </xf>
    <xf numFmtId="165" fontId="8" fillId="0" borderId="17" xfId="0" applyNumberFormat="1" applyFont="1" applyBorder="1" applyAlignment="1">
      <alignment vertical="center"/>
    </xf>
    <xf numFmtId="166" fontId="13" fillId="0" borderId="0" xfId="0" applyNumberFormat="1" applyFont="1" applyAlignment="1">
      <alignment vertical="center"/>
    </xf>
    <xf numFmtId="0" fontId="13" fillId="0" borderId="0" xfId="0" applyFont="1" applyAlignment="1">
      <alignment horizontal="center" vertical="center"/>
    </xf>
    <xf numFmtId="166" fontId="13" fillId="0" borderId="0" xfId="0" applyNumberFormat="1" applyFont="1" applyAlignment="1">
      <alignment horizontal="center" vertical="center"/>
    </xf>
    <xf numFmtId="0" fontId="8" fillId="0" borderId="26" xfId="0" applyFont="1" applyBorder="1" applyAlignment="1">
      <alignment vertical="center"/>
    </xf>
    <xf numFmtId="165" fontId="8" fillId="0" borderId="28" xfId="0" applyNumberFormat="1" applyFont="1" applyBorder="1" applyAlignment="1">
      <alignment vertical="center"/>
    </xf>
    <xf numFmtId="166" fontId="8" fillId="0" borderId="27" xfId="0" applyNumberFormat="1" applyFont="1" applyBorder="1" applyAlignment="1">
      <alignment vertical="center"/>
    </xf>
    <xf numFmtId="166" fontId="8" fillId="0" borderId="28" xfId="0" applyNumberFormat="1" applyFont="1" applyBorder="1" applyAlignment="1">
      <alignment vertical="center"/>
    </xf>
    <xf numFmtId="0" fontId="8" fillId="0" borderId="27" xfId="0" applyFont="1" applyBorder="1" applyAlignment="1">
      <alignment vertical="center"/>
    </xf>
    <xf numFmtId="2" fontId="8" fillId="0" borderId="28" xfId="0" applyNumberFormat="1" applyFont="1" applyBorder="1" applyAlignment="1">
      <alignment vertical="center"/>
    </xf>
    <xf numFmtId="166" fontId="8" fillId="0" borderId="20" xfId="0" applyNumberFormat="1" applyFont="1" applyBorder="1" applyAlignment="1">
      <alignment vertical="center"/>
    </xf>
    <xf numFmtId="2" fontId="8" fillId="0" borderId="66" xfId="0" applyNumberFormat="1" applyFont="1" applyBorder="1" applyAlignment="1">
      <alignment vertical="center"/>
    </xf>
    <xf numFmtId="166" fontId="8" fillId="0" borderId="62" xfId="0" applyNumberFormat="1" applyFont="1" applyBorder="1" applyAlignment="1">
      <alignment vertical="center"/>
    </xf>
    <xf numFmtId="168" fontId="8" fillId="0" borderId="28" xfId="0" applyNumberFormat="1" applyFont="1" applyBorder="1" applyAlignment="1">
      <alignment vertical="center"/>
    </xf>
    <xf numFmtId="0" fontId="8" fillId="0" borderId="61" xfId="0" applyFont="1" applyBorder="1" applyAlignment="1">
      <alignment vertical="center"/>
    </xf>
    <xf numFmtId="0" fontId="8" fillId="0" borderId="29" xfId="0" applyFont="1" applyBorder="1" applyAlignment="1">
      <alignment vertical="center"/>
    </xf>
    <xf numFmtId="166" fontId="10" fillId="0" borderId="29" xfId="0" applyNumberFormat="1" applyFont="1" applyBorder="1" applyAlignment="1">
      <alignment vertical="center"/>
    </xf>
    <xf numFmtId="166" fontId="8" fillId="0" borderId="29" xfId="0" applyNumberFormat="1" applyFont="1" applyBorder="1" applyAlignment="1">
      <alignment vertical="center"/>
    </xf>
    <xf numFmtId="165" fontId="8" fillId="0" borderId="29" xfId="0" applyNumberFormat="1" applyFont="1" applyBorder="1" applyAlignment="1">
      <alignment vertical="center"/>
    </xf>
    <xf numFmtId="166" fontId="8" fillId="0" borderId="66" xfId="0" applyNumberFormat="1" applyFont="1" applyBorder="1" applyAlignment="1">
      <alignment vertical="center"/>
    </xf>
    <xf numFmtId="0" fontId="8" fillId="0" borderId="32" xfId="0" applyFont="1" applyBorder="1" applyAlignment="1">
      <alignment vertical="center"/>
    </xf>
    <xf numFmtId="0" fontId="11" fillId="0" borderId="20" xfId="0" applyFont="1" applyBorder="1" applyAlignment="1">
      <alignment horizontal="center" vertical="center"/>
    </xf>
    <xf numFmtId="0" fontId="8" fillId="0" borderId="38" xfId="0" applyFont="1" applyBorder="1" applyAlignment="1">
      <alignment vertical="center"/>
    </xf>
    <xf numFmtId="167" fontId="8" fillId="0" borderId="44" xfId="0" applyNumberFormat="1" applyFont="1" applyBorder="1" applyAlignment="1">
      <alignment vertical="center"/>
    </xf>
    <xf numFmtId="2" fontId="8" fillId="0" borderId="44" xfId="0" applyNumberFormat="1" applyFont="1" applyBorder="1" applyAlignment="1">
      <alignment vertical="center"/>
    </xf>
    <xf numFmtId="168" fontId="19" fillId="3" borderId="0" xfId="1" applyNumberFormat="1" applyFont="1" applyAlignment="1" applyProtection="1">
      <alignment vertical="center"/>
    </xf>
    <xf numFmtId="0" fontId="8" fillId="0" borderId="25" xfId="0" applyFont="1" applyBorder="1" applyAlignment="1" applyProtection="1">
      <alignment vertical="center"/>
      <protection locked="0"/>
    </xf>
    <xf numFmtId="0" fontId="8" fillId="0" borderId="36" xfId="0" applyFont="1" applyBorder="1" applyAlignment="1">
      <alignment horizontal="right" vertical="center"/>
    </xf>
    <xf numFmtId="2" fontId="8" fillId="0" borderId="27" xfId="0" applyNumberFormat="1" applyFont="1" applyBorder="1" applyAlignment="1">
      <alignment horizontal="center" vertical="center"/>
    </xf>
    <xf numFmtId="167" fontId="8" fillId="0" borderId="62" xfId="0" applyNumberFormat="1" applyFont="1" applyBorder="1" applyAlignment="1">
      <alignment horizontal="center" vertical="center"/>
    </xf>
    <xf numFmtId="0" fontId="13" fillId="0" borderId="43" xfId="0" applyFont="1" applyBorder="1" applyAlignment="1" applyProtection="1">
      <alignment vertical="center"/>
      <protection locked="0"/>
    </xf>
    <xf numFmtId="0" fontId="8" fillId="0" borderId="44" xfId="0" applyFont="1" applyBorder="1" applyAlignment="1" applyProtection="1">
      <alignment vertical="center"/>
      <protection locked="0"/>
    </xf>
    <xf numFmtId="0" fontId="8" fillId="0" borderId="30" xfId="0" applyFont="1" applyBorder="1" applyAlignment="1" applyProtection="1">
      <alignment vertical="center"/>
      <protection locked="0"/>
    </xf>
    <xf numFmtId="0" fontId="8" fillId="0" borderId="24" xfId="0" applyFont="1" applyBorder="1" applyAlignment="1" applyProtection="1">
      <alignment vertical="center"/>
      <protection locked="0"/>
    </xf>
    <xf numFmtId="0" fontId="8" fillId="0" borderId="53" xfId="0" applyFont="1" applyBorder="1" applyAlignment="1" applyProtection="1">
      <alignment vertical="center"/>
      <protection locked="0"/>
    </xf>
    <xf numFmtId="0" fontId="13" fillId="2" borderId="5" xfId="0" applyFont="1" applyFill="1" applyBorder="1" applyAlignment="1">
      <alignment vertical="center"/>
    </xf>
    <xf numFmtId="0" fontId="8" fillId="0" borderId="37" xfId="0" applyFont="1" applyBorder="1" applyAlignment="1" applyProtection="1">
      <alignment vertical="center"/>
      <protection locked="0"/>
    </xf>
    <xf numFmtId="0" fontId="8" fillId="0" borderId="35" xfId="0" applyFont="1" applyBorder="1" applyAlignment="1" applyProtection="1">
      <alignment vertical="center"/>
      <protection locked="0"/>
    </xf>
    <xf numFmtId="0" fontId="13" fillId="2" borderId="12" xfId="0" applyFont="1" applyFill="1" applyBorder="1" applyAlignment="1">
      <alignment vertical="center"/>
    </xf>
    <xf numFmtId="0" fontId="13" fillId="2" borderId="20" xfId="0" applyFont="1" applyFill="1" applyBorder="1" applyAlignment="1">
      <alignment vertical="center"/>
    </xf>
    <xf numFmtId="0" fontId="10" fillId="0" borderId="23" xfId="0" applyFont="1" applyBorder="1" applyAlignment="1">
      <alignment vertical="center"/>
    </xf>
    <xf numFmtId="0" fontId="13" fillId="2" borderId="7" xfId="0" applyFont="1" applyFill="1" applyBorder="1" applyAlignment="1">
      <alignment vertical="center"/>
    </xf>
    <xf numFmtId="0" fontId="13" fillId="2" borderId="20" xfId="0" applyFont="1" applyFill="1" applyBorder="1" applyAlignment="1">
      <alignment horizontal="center" vertical="center"/>
    </xf>
    <xf numFmtId="2" fontId="8" fillId="0" borderId="0" xfId="0" applyNumberFormat="1" applyFont="1" applyAlignment="1">
      <alignment horizontal="center" vertical="center"/>
    </xf>
    <xf numFmtId="0" fontId="13" fillId="2" borderId="16" xfId="0" applyFont="1" applyFill="1" applyBorder="1" applyAlignment="1">
      <alignment horizontal="center" vertical="center"/>
    </xf>
    <xf numFmtId="0" fontId="11" fillId="0" borderId="43" xfId="0" applyFont="1" applyBorder="1" applyAlignment="1">
      <alignment vertical="center"/>
    </xf>
    <xf numFmtId="0" fontId="11" fillId="0" borderId="44" xfId="0" applyFont="1" applyBorder="1" applyAlignment="1">
      <alignment vertical="center"/>
    </xf>
    <xf numFmtId="0" fontId="11" fillId="0" borderId="36" xfId="0" applyFont="1" applyBorder="1" applyAlignment="1">
      <alignment vertical="center"/>
    </xf>
    <xf numFmtId="0" fontId="11" fillId="0" borderId="20" xfId="0" applyFont="1" applyBorder="1" applyAlignment="1">
      <alignment vertical="center"/>
    </xf>
    <xf numFmtId="0" fontId="11" fillId="0" borderId="37" xfId="0" applyFont="1" applyBorder="1" applyAlignment="1">
      <alignment vertical="center"/>
    </xf>
    <xf numFmtId="0" fontId="11" fillId="0" borderId="34" xfId="0" applyFont="1" applyBorder="1" applyAlignment="1">
      <alignment vertical="center"/>
    </xf>
    <xf numFmtId="0" fontId="15" fillId="0" borderId="44" xfId="2" applyFont="1" applyBorder="1" applyProtection="1">
      <protection locked="0"/>
    </xf>
    <xf numFmtId="0" fontId="15" fillId="0" borderId="45" xfId="2" applyFont="1" applyBorder="1" applyProtection="1">
      <protection locked="0"/>
    </xf>
    <xf numFmtId="0" fontId="15" fillId="0" borderId="36" xfId="2" applyFont="1" applyBorder="1" applyProtection="1">
      <protection locked="0"/>
    </xf>
    <xf numFmtId="0" fontId="15" fillId="0" borderId="20" xfId="2" applyFont="1" applyProtection="1">
      <protection locked="0"/>
    </xf>
    <xf numFmtId="0" fontId="15" fillId="0" borderId="31" xfId="2" applyFont="1" applyBorder="1" applyProtection="1">
      <protection locked="0"/>
    </xf>
    <xf numFmtId="0" fontId="15" fillId="0" borderId="37" xfId="2" applyFont="1" applyBorder="1" applyProtection="1">
      <protection locked="0"/>
    </xf>
    <xf numFmtId="0" fontId="15" fillId="0" borderId="34" xfId="2" applyFont="1" applyBorder="1" applyProtection="1">
      <protection locked="0"/>
    </xf>
    <xf numFmtId="0" fontId="15" fillId="0" borderId="35" xfId="2" applyFont="1" applyBorder="1" applyProtection="1">
      <protection locked="0"/>
    </xf>
    <xf numFmtId="0" fontId="15" fillId="0" borderId="43" xfId="2" applyFont="1" applyBorder="1"/>
    <xf numFmtId="0" fontId="15" fillId="0" borderId="45" xfId="2" applyFont="1" applyBorder="1"/>
    <xf numFmtId="0" fontId="15" fillId="0" borderId="36" xfId="2" applyFont="1" applyBorder="1"/>
    <xf numFmtId="0" fontId="10" fillId="5" borderId="37" xfId="2" applyFont="1" applyFill="1" applyBorder="1"/>
    <xf numFmtId="0" fontId="10" fillId="5" borderId="34" xfId="2" applyFont="1" applyFill="1" applyBorder="1"/>
    <xf numFmtId="0" fontId="10" fillId="5" borderId="34" xfId="2" applyFont="1" applyFill="1" applyBorder="1" applyProtection="1">
      <protection locked="0"/>
    </xf>
    <xf numFmtId="0" fontId="10" fillId="0" borderId="34" xfId="2" applyFont="1" applyBorder="1" applyProtection="1">
      <protection locked="0"/>
    </xf>
    <xf numFmtId="0" fontId="10" fillId="0" borderId="35" xfId="2" applyFont="1" applyBorder="1" applyProtection="1">
      <protection locked="0"/>
    </xf>
    <xf numFmtId="0" fontId="10" fillId="5" borderId="60" xfId="2" applyFont="1" applyFill="1" applyBorder="1"/>
    <xf numFmtId="0" fontId="10" fillId="5" borderId="20" xfId="2" applyFont="1" applyFill="1"/>
    <xf numFmtId="0" fontId="10" fillId="0" borderId="20" xfId="2" applyFont="1"/>
    <xf numFmtId="0" fontId="10" fillId="0" borderId="60" xfId="2" applyFont="1" applyBorder="1"/>
    <xf numFmtId="0" fontId="10" fillId="5" borderId="44" xfId="2" quotePrefix="1" applyFont="1" applyFill="1" applyBorder="1" applyAlignment="1">
      <alignment horizontal="center" vertical="center"/>
    </xf>
    <xf numFmtId="0" fontId="10" fillId="5" borderId="20" xfId="2" quotePrefix="1" applyFont="1" applyFill="1" applyAlignment="1">
      <alignment horizontal="center" vertical="center"/>
    </xf>
    <xf numFmtId="0" fontId="10" fillId="5" borderId="20" xfId="2" quotePrefix="1" applyFont="1" applyFill="1" applyAlignment="1">
      <alignment horizontal="left" vertical="center"/>
    </xf>
    <xf numFmtId="0" fontId="10" fillId="0" borderId="0" xfId="0" applyFont="1"/>
    <xf numFmtId="0" fontId="14" fillId="6" borderId="62" xfId="0" applyFont="1" applyFill="1" applyBorder="1" applyAlignment="1">
      <alignment vertical="center" wrapText="1"/>
    </xf>
    <xf numFmtId="0" fontId="7" fillId="9" borderId="71" xfId="0" applyFont="1" applyFill="1" applyBorder="1" applyAlignment="1">
      <alignment horizontal="centerContinuous"/>
    </xf>
    <xf numFmtId="0" fontId="7" fillId="9" borderId="66" xfId="0" applyFont="1" applyFill="1" applyBorder="1" applyAlignment="1">
      <alignment horizontal="centerContinuous"/>
    </xf>
    <xf numFmtId="0" fontId="7" fillId="9" borderId="121" xfId="0" applyFont="1" applyFill="1" applyBorder="1" applyAlignment="1">
      <alignment horizontal="centerContinuous"/>
    </xf>
    <xf numFmtId="0" fontId="14" fillId="10" borderId="117" xfId="0" applyFont="1" applyFill="1" applyBorder="1" applyAlignment="1">
      <alignment horizontal="center"/>
    </xf>
    <xf numFmtId="0" fontId="14" fillId="10" borderId="62" xfId="0" applyFont="1" applyFill="1" applyBorder="1" applyAlignment="1">
      <alignment horizontal="center"/>
    </xf>
    <xf numFmtId="49" fontId="10" fillId="0" borderId="25" xfId="5" applyNumberFormat="1" applyFont="1" applyBorder="1" applyAlignment="1">
      <alignment horizontal="center" vertical="center" wrapText="1"/>
    </xf>
    <xf numFmtId="14" fontId="10" fillId="0" borderId="96" xfId="0" applyNumberFormat="1" applyFont="1" applyBorder="1" applyAlignment="1">
      <alignment horizontal="center" vertical="center" wrapText="1"/>
    </xf>
    <xf numFmtId="49" fontId="10" fillId="0" borderId="132" xfId="5" applyNumberFormat="1" applyFont="1" applyBorder="1" applyAlignment="1">
      <alignment horizontal="center" vertical="center" wrapText="1"/>
    </xf>
    <xf numFmtId="14" fontId="10" fillId="0" borderId="133" xfId="0" applyNumberFormat="1" applyFont="1" applyBorder="1" applyAlignment="1">
      <alignment horizontal="center" vertical="center"/>
    </xf>
    <xf numFmtId="0" fontId="10" fillId="0" borderId="135" xfId="0" applyFont="1" applyBorder="1"/>
    <xf numFmtId="0" fontId="25" fillId="0" borderId="20" xfId="0" applyFont="1" applyBorder="1" applyAlignment="1">
      <alignment vertical="center"/>
    </xf>
    <xf numFmtId="0" fontId="15" fillId="0" borderId="25" xfId="2" quotePrefix="1" applyFont="1" applyBorder="1" applyAlignment="1" applyProtection="1">
      <alignment horizontal="centerContinuous" vertical="center"/>
      <protection locked="0"/>
    </xf>
    <xf numFmtId="0" fontId="15" fillId="0" borderId="25" xfId="2" applyFont="1" applyBorder="1" applyAlignment="1" applyProtection="1">
      <alignment horizontal="centerContinuous" vertical="center"/>
      <protection locked="0"/>
    </xf>
    <xf numFmtId="0" fontId="15" fillId="0" borderId="27" xfId="2" applyFont="1" applyBorder="1" applyAlignment="1">
      <alignment vertical="center" wrapText="1"/>
    </xf>
    <xf numFmtId="0" fontId="15" fillId="0" borderId="46" xfId="2" applyFont="1" applyBorder="1" applyAlignment="1">
      <alignment vertical="center"/>
    </xf>
    <xf numFmtId="0" fontId="15" fillId="0" borderId="27" xfId="2" applyFont="1" applyBorder="1" applyAlignment="1">
      <alignment vertical="center"/>
    </xf>
    <xf numFmtId="0" fontId="15" fillId="0" borderId="27" xfId="2" applyFont="1" applyBorder="1" applyAlignment="1">
      <alignment horizontal="centerContinuous" vertical="center" wrapText="1"/>
    </xf>
    <xf numFmtId="0" fontId="15" fillId="0" borderId="60" xfId="2" applyFont="1" applyBorder="1"/>
    <xf numFmtId="0" fontId="7" fillId="9" borderId="66" xfId="0" applyFont="1" applyFill="1" applyBorder="1" applyAlignment="1">
      <alignment horizontal="centerContinuous" wrapText="1"/>
    </xf>
    <xf numFmtId="0" fontId="7" fillId="9" borderId="75" xfId="0" applyFont="1" applyFill="1" applyBorder="1" applyAlignment="1">
      <alignment horizontal="centerContinuous" wrapText="1"/>
    </xf>
    <xf numFmtId="0" fontId="7" fillId="9" borderId="66" xfId="0" applyFont="1" applyFill="1" applyBorder="1" applyAlignment="1">
      <alignment horizontal="centerContinuous" vertical="center" wrapText="1"/>
    </xf>
    <xf numFmtId="0" fontId="7" fillId="9" borderId="50" xfId="0" applyFont="1" applyFill="1" applyBorder="1" applyAlignment="1">
      <alignment horizontal="centerContinuous" vertical="center" wrapText="1"/>
    </xf>
    <xf numFmtId="0" fontId="8" fillId="4" borderId="59" xfId="2" applyFont="1" applyFill="1" applyBorder="1" applyAlignment="1" applyProtection="1">
      <alignment vertical="center"/>
      <protection locked="0"/>
    </xf>
    <xf numFmtId="0" fontId="8" fillId="4" borderId="60" xfId="2" applyFont="1" applyFill="1" applyBorder="1" applyAlignment="1" applyProtection="1">
      <alignment vertical="center"/>
      <protection locked="0"/>
    </xf>
    <xf numFmtId="0" fontId="8" fillId="4" borderId="75" xfId="2" applyFont="1" applyFill="1" applyBorder="1" applyAlignment="1" applyProtection="1">
      <alignment vertical="center"/>
      <protection locked="0"/>
    </xf>
    <xf numFmtId="0" fontId="7" fillId="11" borderId="59" xfId="2" applyFont="1" applyFill="1" applyBorder="1" applyAlignment="1">
      <alignment horizontal="centerContinuous" vertical="center"/>
    </xf>
    <xf numFmtId="0" fontId="7" fillId="11" borderId="60" xfId="2" applyFont="1" applyFill="1" applyBorder="1" applyAlignment="1">
      <alignment horizontal="centerContinuous" vertical="center"/>
    </xf>
    <xf numFmtId="0" fontId="7" fillId="11" borderId="75" xfId="2" applyFont="1" applyFill="1" applyBorder="1" applyAlignment="1">
      <alignment horizontal="centerContinuous" vertical="center"/>
    </xf>
    <xf numFmtId="0" fontId="8" fillId="0" borderId="59" xfId="2" applyFont="1" applyBorder="1" applyAlignment="1" applyProtection="1">
      <alignment vertical="center" wrapText="1"/>
      <protection locked="0"/>
    </xf>
    <xf numFmtId="0" fontId="8" fillId="0" borderId="60" xfId="2" applyFont="1" applyBorder="1" applyAlignment="1" applyProtection="1">
      <alignment vertical="center" wrapText="1"/>
      <protection locked="0"/>
    </xf>
    <xf numFmtId="0" fontId="8" fillId="0" borderId="75" xfId="2" applyFont="1" applyBorder="1" applyAlignment="1" applyProtection="1">
      <alignment vertical="center" wrapText="1"/>
      <protection locked="0"/>
    </xf>
    <xf numFmtId="0" fontId="7" fillId="9" borderId="59" xfId="0" applyFont="1" applyFill="1" applyBorder="1" applyAlignment="1">
      <alignment horizontal="centerContinuous" vertical="center" wrapText="1"/>
    </xf>
    <xf numFmtId="0" fontId="8" fillId="0" borderId="100" xfId="4" applyFont="1" applyBorder="1" applyAlignment="1">
      <alignment horizontal="left" vertical="center"/>
    </xf>
    <xf numFmtId="0" fontId="10" fillId="0" borderId="102" xfId="4" applyFont="1" applyBorder="1" applyAlignment="1">
      <alignment horizontal="left" vertical="center"/>
    </xf>
    <xf numFmtId="0" fontId="8" fillId="0" borderId="104" xfId="4" applyFont="1" applyBorder="1" applyAlignment="1">
      <alignment horizontal="left" vertical="center"/>
    </xf>
    <xf numFmtId="0" fontId="8" fillId="0" borderId="7" xfId="4" applyFont="1" applyBorder="1" applyAlignment="1" applyProtection="1">
      <alignment horizontal="center" vertical="center" wrapText="1"/>
      <protection locked="0"/>
    </xf>
    <xf numFmtId="0" fontId="8" fillId="0" borderId="105" xfId="4" applyFont="1" applyBorder="1" applyAlignment="1" applyProtection="1">
      <alignment horizontal="center" vertical="center"/>
      <protection locked="0"/>
    </xf>
    <xf numFmtId="0" fontId="8" fillId="0" borderId="5" xfId="4" applyFont="1" applyBorder="1" applyAlignment="1" applyProtection="1">
      <alignment horizontal="center" vertical="center"/>
      <protection locked="0"/>
    </xf>
    <xf numFmtId="164" fontId="8" fillId="0" borderId="5" xfId="4" applyNumberFormat="1" applyFont="1" applyBorder="1" applyAlignment="1" applyProtection="1">
      <alignment horizontal="center" vertical="center"/>
      <protection locked="0"/>
    </xf>
    <xf numFmtId="0" fontId="8" fillId="0" borderId="5" xfId="4" applyFont="1" applyBorder="1" applyAlignment="1" applyProtection="1">
      <alignment horizontal="left" vertical="center"/>
      <protection locked="0"/>
    </xf>
    <xf numFmtId="0" fontId="8" fillId="0" borderId="10" xfId="4" applyFont="1" applyBorder="1" applyAlignment="1" applyProtection="1">
      <alignment horizontal="center" vertical="center"/>
      <protection locked="0"/>
    </xf>
    <xf numFmtId="0" fontId="8" fillId="0" borderId="102" xfId="4" applyFont="1" applyBorder="1" applyAlignment="1" applyProtection="1">
      <alignment horizontal="left" vertical="center"/>
      <protection locked="0"/>
    </xf>
    <xf numFmtId="0" fontId="26" fillId="0" borderId="20" xfId="4" applyFont="1"/>
    <xf numFmtId="0" fontId="8" fillId="0" borderId="5" xfId="4" applyFont="1" applyBorder="1" applyAlignment="1" applyProtection="1">
      <alignment horizontal="center" vertical="center" wrapText="1"/>
      <protection locked="0"/>
    </xf>
    <xf numFmtId="0" fontId="8" fillId="0" borderId="102" xfId="4" applyFont="1" applyBorder="1" applyAlignment="1" applyProtection="1">
      <alignment horizontal="center" vertical="center" wrapText="1"/>
      <protection locked="0"/>
    </xf>
    <xf numFmtId="0" fontId="8" fillId="0" borderId="102" xfId="4" applyFont="1" applyBorder="1" applyAlignment="1" applyProtection="1">
      <alignment horizontal="center" vertical="center"/>
      <protection locked="0"/>
    </xf>
    <xf numFmtId="0" fontId="8" fillId="0" borderId="105" xfId="4" applyFont="1" applyBorder="1" applyAlignment="1" applyProtection="1">
      <alignment horizontal="center"/>
      <protection locked="0"/>
    </xf>
    <xf numFmtId="0" fontId="8" fillId="0" borderId="5" xfId="4" applyFont="1" applyBorder="1" applyAlignment="1" applyProtection="1">
      <alignment horizontal="center"/>
      <protection locked="0"/>
    </xf>
    <xf numFmtId="164" fontId="8" fillId="0" borderId="5" xfId="4" applyNumberFormat="1" applyFont="1" applyBorder="1" applyAlignment="1" applyProtection="1">
      <alignment horizontal="center"/>
      <protection locked="0"/>
    </xf>
    <xf numFmtId="0" fontId="8" fillId="0" borderId="10" xfId="4" applyFont="1" applyBorder="1" applyAlignment="1" applyProtection="1">
      <alignment horizontal="center"/>
      <protection locked="0"/>
    </xf>
    <xf numFmtId="0" fontId="8" fillId="0" borderId="102" xfId="4" applyFont="1" applyBorder="1" applyAlignment="1" applyProtection="1">
      <alignment horizontal="center"/>
      <protection locked="0"/>
    </xf>
    <xf numFmtId="0" fontId="8" fillId="0" borderId="106" xfId="4" applyFont="1" applyBorder="1" applyAlignment="1" applyProtection="1">
      <alignment horizontal="center"/>
      <protection locked="0"/>
    </xf>
    <xf numFmtId="0" fontId="8" fillId="0" borderId="107" xfId="4" applyFont="1" applyBorder="1" applyAlignment="1" applyProtection="1">
      <alignment horizontal="center"/>
      <protection locked="0"/>
    </xf>
    <xf numFmtId="164" fontId="8" fillId="0" borderId="107" xfId="4" applyNumberFormat="1" applyFont="1" applyBorder="1" applyAlignment="1" applyProtection="1">
      <alignment horizontal="center"/>
      <protection locked="0"/>
    </xf>
    <xf numFmtId="164" fontId="8" fillId="0" borderId="107" xfId="4" applyNumberFormat="1" applyFont="1" applyBorder="1" applyProtection="1">
      <protection locked="0"/>
    </xf>
    <xf numFmtId="0" fontId="8" fillId="0" borderId="4" xfId="4" applyFont="1" applyBorder="1" applyAlignment="1" applyProtection="1">
      <alignment horizontal="center"/>
      <protection locked="0"/>
    </xf>
    <xf numFmtId="0" fontId="8" fillId="0" borderId="104" xfId="4" applyFont="1" applyBorder="1" applyProtection="1">
      <protection locked="0"/>
    </xf>
    <xf numFmtId="0" fontId="8" fillId="0" borderId="20" xfId="4" applyFont="1" applyAlignment="1">
      <alignment horizontal="center"/>
    </xf>
    <xf numFmtId="0" fontId="7" fillId="9" borderId="60" xfId="0" applyFont="1" applyFill="1" applyBorder="1" applyAlignment="1">
      <alignment horizontal="centerContinuous" vertical="center" wrapText="1"/>
    </xf>
    <xf numFmtId="0" fontId="7" fillId="9" borderId="137" xfId="0" applyFont="1" applyFill="1" applyBorder="1" applyAlignment="1">
      <alignment horizontal="centerContinuous" vertical="center" wrapText="1"/>
    </xf>
    <xf numFmtId="0" fontId="7" fillId="9" borderId="138" xfId="0" applyFont="1" applyFill="1" applyBorder="1" applyAlignment="1">
      <alignment horizontal="centerContinuous" vertical="center" wrapText="1"/>
    </xf>
    <xf numFmtId="0" fontId="7" fillId="11" borderId="139" xfId="2" applyFont="1" applyFill="1" applyBorder="1" applyAlignment="1">
      <alignment horizontal="centerContinuous" vertical="center"/>
    </xf>
    <xf numFmtId="0" fontId="7" fillId="11" borderId="140" xfId="2" applyFont="1" applyFill="1" applyBorder="1" applyAlignment="1">
      <alignment horizontal="centerContinuous" vertical="center"/>
    </xf>
    <xf numFmtId="0" fontId="7" fillId="11" borderId="141" xfId="2" applyFont="1" applyFill="1" applyBorder="1" applyAlignment="1">
      <alignment horizontal="centerContinuous" vertical="center"/>
    </xf>
    <xf numFmtId="0" fontId="13" fillId="2" borderId="7" xfId="0" applyFont="1" applyFill="1" applyBorder="1" applyAlignment="1">
      <alignment horizontal="center" vertical="center"/>
    </xf>
    <xf numFmtId="0" fontId="10" fillId="0" borderId="77" xfId="0" applyFont="1" applyBorder="1" applyAlignment="1" applyProtection="1">
      <alignment horizontal="centerContinuous" vertical="center"/>
      <protection locked="0"/>
    </xf>
    <xf numFmtId="0" fontId="13" fillId="0" borderId="76" xfId="0" applyFont="1" applyBorder="1" applyAlignment="1">
      <alignment horizontal="centerContinuous" vertical="distributed" wrapText="1"/>
    </xf>
    <xf numFmtId="0" fontId="7" fillId="9" borderId="43" xfId="0" applyFont="1" applyFill="1" applyBorder="1" applyAlignment="1">
      <alignment horizontal="centerContinuous" vertical="center" wrapText="1"/>
    </xf>
    <xf numFmtId="0" fontId="7" fillId="9" borderId="37" xfId="0" applyFont="1" applyFill="1" applyBorder="1" applyAlignment="1">
      <alignment horizontal="centerContinuous" vertical="center" wrapText="1"/>
    </xf>
    <xf numFmtId="0" fontId="7" fillId="9" borderId="34" xfId="0" applyFont="1" applyFill="1" applyBorder="1" applyAlignment="1">
      <alignment horizontal="centerContinuous" vertical="center" wrapText="1"/>
    </xf>
    <xf numFmtId="0" fontId="7" fillId="9" borderId="142" xfId="0" applyFont="1" applyFill="1" applyBorder="1" applyAlignment="1">
      <alignment horizontal="centerContinuous" vertical="center" wrapText="1"/>
    </xf>
    <xf numFmtId="0" fontId="7" fillId="9" borderId="143" xfId="0" applyFont="1" applyFill="1" applyBorder="1" applyAlignment="1">
      <alignment horizontal="centerContinuous" vertical="center" wrapText="1"/>
    </xf>
    <xf numFmtId="0" fontId="7" fillId="9" borderId="83" xfId="0" applyFont="1" applyFill="1" applyBorder="1" applyAlignment="1">
      <alignment horizontal="centerContinuous" vertical="center" wrapText="1"/>
    </xf>
    <xf numFmtId="0" fontId="7" fillId="9" borderId="35" xfId="0" applyFont="1" applyFill="1" applyBorder="1" applyAlignment="1">
      <alignment horizontal="centerContinuous" vertical="center" wrapText="1"/>
    </xf>
    <xf numFmtId="0" fontId="7" fillId="9" borderId="34" xfId="0" applyFont="1" applyFill="1" applyBorder="1" applyAlignment="1">
      <alignment horizontal="left" vertical="center" wrapText="1"/>
    </xf>
    <xf numFmtId="0" fontId="7" fillId="9" borderId="34" xfId="0" applyFont="1" applyFill="1" applyBorder="1" applyAlignment="1">
      <alignment vertical="center" wrapText="1"/>
    </xf>
    <xf numFmtId="0" fontId="8" fillId="0" borderId="68" xfId="0" applyFont="1" applyBorder="1" applyAlignment="1" applyProtection="1">
      <alignment vertical="center"/>
      <protection locked="0"/>
    </xf>
    <xf numFmtId="0" fontId="8" fillId="0" borderId="79" xfId="0" applyFont="1" applyBorder="1" applyAlignment="1" applyProtection="1">
      <alignment vertical="center"/>
      <protection locked="0"/>
    </xf>
    <xf numFmtId="0" fontId="13" fillId="0" borderId="14" xfId="0" applyFont="1" applyBorder="1" applyAlignment="1" applyProtection="1">
      <alignment vertical="center"/>
      <protection locked="0"/>
    </xf>
    <xf numFmtId="0" fontId="8" fillId="0" borderId="61" xfId="0" applyFont="1" applyBorder="1" applyAlignment="1" applyProtection="1">
      <alignment horizontal="center" vertical="center"/>
      <protection locked="0"/>
    </xf>
    <xf numFmtId="0" fontId="8" fillId="0" borderId="72" xfId="0" applyFont="1" applyBorder="1" applyAlignment="1" applyProtection="1">
      <alignment horizontal="center" vertical="center"/>
      <protection locked="0"/>
    </xf>
    <xf numFmtId="0" fontId="13" fillId="0" borderId="10" xfId="0" applyFont="1" applyBorder="1" applyAlignment="1" applyProtection="1">
      <alignment vertical="center"/>
      <protection locked="0"/>
    </xf>
    <xf numFmtId="0" fontId="13" fillId="0" borderId="41" xfId="0" applyFont="1" applyBorder="1" applyAlignment="1" applyProtection="1">
      <alignment vertical="center"/>
      <protection locked="0"/>
    </xf>
    <xf numFmtId="0" fontId="8" fillId="0" borderId="145" xfId="0" applyFont="1" applyBorder="1" applyAlignment="1" applyProtection="1">
      <alignment horizontal="center" vertical="center"/>
      <protection locked="0"/>
    </xf>
    <xf numFmtId="0" fontId="8" fillId="0" borderId="13" xfId="0" applyFont="1" applyBorder="1" applyAlignment="1" applyProtection="1">
      <alignment vertical="center"/>
      <protection locked="0"/>
    </xf>
    <xf numFmtId="0" fontId="7" fillId="9" borderId="45" xfId="0" applyFont="1" applyFill="1" applyBorder="1" applyAlignment="1">
      <alignment horizontal="centerContinuous" vertical="center" wrapText="1"/>
    </xf>
    <xf numFmtId="0" fontId="7" fillId="9" borderId="146" xfId="0" applyFont="1" applyFill="1" applyBorder="1" applyAlignment="1">
      <alignment horizontal="centerContinuous" vertical="center" wrapText="1"/>
    </xf>
    <xf numFmtId="0" fontId="13" fillId="12" borderId="62" xfId="0" applyFont="1" applyFill="1" applyBorder="1" applyAlignment="1">
      <alignment horizontal="center" vertical="center"/>
    </xf>
    <xf numFmtId="0" fontId="8" fillId="0" borderId="69" xfId="0" applyFont="1" applyBorder="1" applyAlignment="1" applyProtection="1">
      <alignment horizontal="left" vertical="center" wrapText="1"/>
      <protection locked="0"/>
    </xf>
    <xf numFmtId="0" fontId="10" fillId="0" borderId="37" xfId="0" applyFont="1" applyBorder="1" applyAlignment="1" applyProtection="1">
      <alignment vertical="center"/>
      <protection locked="0"/>
    </xf>
    <xf numFmtId="0" fontId="13" fillId="0" borderId="63" xfId="0" applyFont="1" applyBorder="1" applyAlignment="1" applyProtection="1">
      <alignment horizontal="center" vertical="center"/>
      <protection locked="0"/>
    </xf>
    <xf numFmtId="0" fontId="13" fillId="0" borderId="64"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164" fontId="8" fillId="0" borderId="69" xfId="0" applyNumberFormat="1" applyFont="1" applyBorder="1" applyAlignment="1" applyProtection="1">
      <alignment horizontal="center" vertical="center"/>
      <protection locked="0"/>
    </xf>
    <xf numFmtId="164" fontId="8" fillId="0" borderId="22" xfId="0" applyNumberFormat="1" applyFont="1" applyBorder="1" applyAlignment="1" applyProtection="1">
      <alignment horizontal="center" vertical="center"/>
      <protection locked="0"/>
    </xf>
    <xf numFmtId="164" fontId="8" fillId="0" borderId="21" xfId="0" applyNumberFormat="1" applyFont="1" applyBorder="1" applyAlignment="1" applyProtection="1">
      <alignment horizontal="center" vertical="center"/>
      <protection locked="0"/>
    </xf>
    <xf numFmtId="164" fontId="8" fillId="0" borderId="144" xfId="0" applyNumberFormat="1" applyFont="1" applyBorder="1" applyAlignment="1" applyProtection="1">
      <alignment horizontal="center" vertical="center"/>
      <protection locked="0"/>
    </xf>
    <xf numFmtId="164" fontId="8" fillId="0" borderId="66" xfId="0" applyNumberFormat="1" applyFont="1" applyBorder="1" applyAlignment="1" applyProtection="1">
      <alignment horizontal="center" vertical="center"/>
      <protection locked="0"/>
    </xf>
    <xf numFmtId="164" fontId="8" fillId="0" borderId="121" xfId="0" applyNumberFormat="1" applyFont="1" applyBorder="1" applyAlignment="1" applyProtection="1">
      <alignment horizontal="center" vertical="center"/>
      <protection locked="0"/>
    </xf>
    <xf numFmtId="0" fontId="8" fillId="5" borderId="34" xfId="0" applyFont="1" applyFill="1" applyBorder="1" applyAlignment="1" applyProtection="1">
      <alignment vertical="center"/>
      <protection locked="0"/>
    </xf>
    <xf numFmtId="0" fontId="13" fillId="12" borderId="109" xfId="0" applyFont="1" applyFill="1" applyBorder="1" applyAlignment="1">
      <alignment horizontal="centerContinuous" vertical="center"/>
    </xf>
    <xf numFmtId="0" fontId="13" fillId="12" borderId="14" xfId="0" applyFont="1" applyFill="1" applyBorder="1" applyAlignment="1">
      <alignment horizontal="centerContinuous" vertical="center"/>
    </xf>
    <xf numFmtId="0" fontId="7" fillId="9" borderId="147" xfId="0" applyFont="1" applyFill="1" applyBorder="1" applyAlignment="1">
      <alignment horizontal="center" vertical="center" wrapText="1"/>
    </xf>
    <xf numFmtId="0" fontId="10" fillId="0" borderId="15" xfId="0" applyFont="1" applyBorder="1" applyAlignment="1" applyProtection="1">
      <alignment horizontal="centerContinuous" vertical="center"/>
      <protection locked="0"/>
    </xf>
    <xf numFmtId="0" fontId="13" fillId="12" borderId="44" xfId="0" applyFont="1" applyFill="1" applyBorder="1" applyAlignment="1">
      <alignment horizontal="centerContinuous" vertical="center" wrapText="1"/>
    </xf>
    <xf numFmtId="0" fontId="13" fillId="12" borderId="110" xfId="0" applyFont="1" applyFill="1" applyBorder="1" applyAlignment="1">
      <alignment horizontal="centerContinuous" vertical="center" wrapText="1"/>
    </xf>
    <xf numFmtId="0" fontId="13" fillId="12" borderId="24" xfId="0" applyFont="1" applyFill="1" applyBorder="1" applyAlignment="1">
      <alignment horizontal="centerContinuous" vertical="center" wrapText="1"/>
    </xf>
    <xf numFmtId="0" fontId="13" fillId="12" borderId="23" xfId="0" applyFont="1" applyFill="1" applyBorder="1" applyAlignment="1">
      <alignment horizontal="centerContinuous" vertical="center" wrapText="1"/>
    </xf>
    <xf numFmtId="0" fontId="8" fillId="0" borderId="24" xfId="0" applyFont="1" applyBorder="1" applyAlignment="1">
      <alignment horizontal="centerContinuous" vertical="center"/>
    </xf>
    <xf numFmtId="0" fontId="8" fillId="0" borderId="10" xfId="0" applyFont="1" applyBorder="1" applyAlignment="1">
      <alignment horizontal="centerContinuous" vertical="center"/>
    </xf>
    <xf numFmtId="0" fontId="10" fillId="0" borderId="9" xfId="0" applyFont="1" applyBorder="1" applyAlignment="1">
      <alignment horizontal="centerContinuous" vertical="center"/>
    </xf>
    <xf numFmtId="2" fontId="8" fillId="0" borderId="15" xfId="0" applyNumberFormat="1" applyFont="1" applyBorder="1" applyAlignment="1">
      <alignment horizontal="centerContinuous" vertical="center"/>
    </xf>
    <xf numFmtId="2" fontId="8" fillId="13" borderId="15" xfId="0" quotePrefix="1" applyNumberFormat="1" applyFont="1" applyFill="1" applyBorder="1" applyAlignment="1" applyProtection="1">
      <alignment horizontal="centerContinuous" vertical="center"/>
      <protection locked="0"/>
    </xf>
    <xf numFmtId="0" fontId="13" fillId="15" borderId="50" xfId="0" applyFont="1" applyFill="1" applyBorder="1" applyAlignment="1">
      <alignment horizontal="centerContinuous" vertical="center"/>
    </xf>
    <xf numFmtId="0" fontId="13" fillId="15" borderId="51" xfId="0" applyFont="1" applyFill="1" applyBorder="1" applyAlignment="1">
      <alignment horizontal="centerContinuous" vertical="center"/>
    </xf>
    <xf numFmtId="0" fontId="13" fillId="15" borderId="52" xfId="0" applyFont="1" applyFill="1" applyBorder="1" applyAlignment="1">
      <alignment horizontal="centerContinuous" vertical="center"/>
    </xf>
    <xf numFmtId="0" fontId="13" fillId="12" borderId="20" xfId="0" applyFont="1" applyFill="1" applyBorder="1" applyAlignment="1">
      <alignment horizontal="center" vertical="center"/>
    </xf>
    <xf numFmtId="0" fontId="13" fillId="12" borderId="66" xfId="0" applyFont="1" applyFill="1" applyBorder="1" applyAlignment="1">
      <alignment horizontal="center" vertical="center"/>
    </xf>
    <xf numFmtId="0" fontId="8" fillId="0" borderId="111" xfId="0" quotePrefix="1" applyFont="1" applyBorder="1" applyAlignment="1" applyProtection="1">
      <alignment horizontal="centerContinuous" vertical="center"/>
      <protection locked="0"/>
    </xf>
    <xf numFmtId="0" fontId="10" fillId="0" borderId="45" xfId="0" applyFont="1" applyBorder="1" applyAlignment="1" applyProtection="1">
      <alignment horizontal="centerContinuous" vertical="center"/>
      <protection locked="0"/>
    </xf>
    <xf numFmtId="0" fontId="8" fillId="0" borderId="111" xfId="0" applyFont="1" applyBorder="1" applyAlignment="1" applyProtection="1">
      <alignment horizontal="centerContinuous" vertical="center"/>
      <protection locked="0"/>
    </xf>
    <xf numFmtId="0" fontId="8" fillId="12" borderId="43" xfId="0" applyFont="1" applyFill="1" applyBorder="1" applyAlignment="1">
      <alignment horizontal="centerContinuous" vertical="center"/>
    </xf>
    <xf numFmtId="0" fontId="8" fillId="12" borderId="77" xfId="0" applyFont="1" applyFill="1" applyBorder="1" applyAlignment="1">
      <alignment horizontal="centerContinuous" vertical="center"/>
    </xf>
    <xf numFmtId="0" fontId="8" fillId="12" borderId="44" xfId="0" applyFont="1" applyFill="1" applyBorder="1" applyAlignment="1">
      <alignment horizontal="centerContinuous" vertical="center"/>
    </xf>
    <xf numFmtId="0" fontId="13" fillId="12" borderId="72" xfId="0" applyFont="1" applyFill="1" applyBorder="1" applyAlignment="1">
      <alignment horizontal="center" vertical="center" wrapText="1"/>
    </xf>
    <xf numFmtId="0" fontId="13" fillId="17" borderId="72" xfId="0" applyFont="1" applyFill="1" applyBorder="1" applyAlignment="1">
      <alignment horizontal="center" vertical="center"/>
    </xf>
    <xf numFmtId="0" fontId="13" fillId="17" borderId="62" xfId="0" applyFont="1" applyFill="1" applyBorder="1" applyAlignment="1">
      <alignment horizontal="center" vertical="center"/>
    </xf>
    <xf numFmtId="0" fontId="7" fillId="11" borderId="59" xfId="0" applyFont="1" applyFill="1" applyBorder="1" applyAlignment="1">
      <alignment horizontal="centerContinuous" vertical="center"/>
    </xf>
    <xf numFmtId="0" fontId="7" fillId="11" borderId="60" xfId="0" applyFont="1" applyFill="1" applyBorder="1" applyAlignment="1">
      <alignment horizontal="centerContinuous" vertical="center"/>
    </xf>
    <xf numFmtId="0" fontId="7" fillId="11" borderId="75" xfId="0" applyFont="1" applyFill="1" applyBorder="1" applyAlignment="1">
      <alignment horizontal="centerContinuous" vertical="center"/>
    </xf>
    <xf numFmtId="0" fontId="7" fillId="11" borderId="48" xfId="0" applyFont="1" applyFill="1" applyBorder="1" applyAlignment="1">
      <alignment horizontal="centerContinuous" vertical="center"/>
    </xf>
    <xf numFmtId="0" fontId="7" fillId="11" borderId="148" xfId="0" applyFont="1" applyFill="1" applyBorder="1" applyAlignment="1">
      <alignment horizontal="centerContinuous" vertical="center"/>
    </xf>
    <xf numFmtId="0" fontId="7" fillId="11" borderId="49" xfId="0" applyFont="1" applyFill="1" applyBorder="1" applyAlignment="1">
      <alignment horizontal="centerContinuous" vertical="center"/>
    </xf>
    <xf numFmtId="0" fontId="15" fillId="5" borderId="20" xfId="0" applyFont="1" applyFill="1" applyBorder="1" applyAlignment="1">
      <alignment horizontal="centerContinuous" vertical="center" wrapText="1"/>
    </xf>
    <xf numFmtId="0" fontId="0" fillId="0" borderId="36" xfId="0" applyBorder="1"/>
    <xf numFmtId="0" fontId="15" fillId="5" borderId="44" xfId="0" applyFont="1" applyFill="1" applyBorder="1" applyAlignment="1">
      <alignment horizontal="centerContinuous" vertical="center" wrapText="1"/>
    </xf>
    <xf numFmtId="0" fontId="15" fillId="5" borderId="45" xfId="0" applyFont="1" applyFill="1" applyBorder="1" applyAlignment="1">
      <alignment horizontal="centerContinuous" vertical="center" wrapText="1"/>
    </xf>
    <xf numFmtId="0" fontId="15" fillId="5" borderId="31" xfId="0" applyFont="1" applyFill="1" applyBorder="1" applyAlignment="1">
      <alignment horizontal="centerContinuous" vertical="center" wrapText="1"/>
    </xf>
    <xf numFmtId="0" fontId="8" fillId="0" borderId="43" xfId="0" applyFont="1" applyBorder="1" applyAlignment="1">
      <alignment horizontal="centerContinuous" vertical="center" wrapText="1"/>
    </xf>
    <xf numFmtId="0" fontId="8" fillId="0" borderId="37" xfId="0" applyFont="1" applyBorder="1" applyAlignment="1">
      <alignment horizontal="centerContinuous" vertical="center" wrapText="1"/>
    </xf>
    <xf numFmtId="0" fontId="8" fillId="0" borderId="36" xfId="0" applyFont="1" applyBorder="1" applyAlignment="1">
      <alignment horizontal="centerContinuous" vertical="center" wrapText="1"/>
    </xf>
    <xf numFmtId="0" fontId="0" fillId="0" borderId="35" xfId="0" applyBorder="1" applyAlignment="1">
      <alignment horizontal="centerContinuous"/>
    </xf>
    <xf numFmtId="0" fontId="0" fillId="0" borderId="34" xfId="0" applyBorder="1" applyAlignment="1">
      <alignment horizontal="centerContinuous"/>
    </xf>
    <xf numFmtId="0" fontId="1" fillId="0" borderId="0" xfId="0" applyFont="1"/>
    <xf numFmtId="0" fontId="29" fillId="9" borderId="59" xfId="0" applyFont="1" applyFill="1" applyBorder="1" applyAlignment="1">
      <alignment horizontal="centerContinuous" wrapText="1"/>
    </xf>
    <xf numFmtId="0" fontId="29" fillId="9" borderId="37" xfId="0" applyFont="1" applyFill="1" applyBorder="1" applyAlignment="1">
      <alignment horizontal="centerContinuous" vertical="center" wrapText="1"/>
    </xf>
    <xf numFmtId="0" fontId="15" fillId="5" borderId="59" xfId="0" applyFont="1" applyFill="1" applyBorder="1" applyAlignment="1">
      <alignment horizontal="center" vertical="center" wrapText="1"/>
    </xf>
    <xf numFmtId="0" fontId="15" fillId="5" borderId="60" xfId="0" applyFont="1" applyFill="1" applyBorder="1" applyAlignment="1">
      <alignment horizontal="center" vertical="center" wrapText="1"/>
    </xf>
    <xf numFmtId="0" fontId="15" fillId="5" borderId="75" xfId="0" applyFont="1" applyFill="1" applyBorder="1" applyAlignment="1">
      <alignment horizontal="center" vertical="center" wrapText="1"/>
    </xf>
    <xf numFmtId="0" fontId="8" fillId="5" borderId="96" xfId="0" applyFont="1" applyFill="1" applyBorder="1" applyAlignment="1">
      <alignment horizontal="center"/>
    </xf>
    <xf numFmtId="0" fontId="8" fillId="5" borderId="79" xfId="0" applyFont="1" applyFill="1" applyBorder="1" applyAlignment="1">
      <alignment horizontal="center"/>
    </xf>
    <xf numFmtId="0" fontId="7" fillId="5" borderId="61"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7" fillId="5" borderId="58" xfId="0" applyFont="1" applyFill="1" applyBorder="1" applyAlignment="1">
      <alignment horizontal="center" vertical="center" wrapText="1"/>
    </xf>
    <xf numFmtId="0" fontId="7" fillId="5" borderId="0" xfId="0" applyFont="1" applyFill="1" applyAlignment="1">
      <alignment horizontal="center" vertical="center" wrapText="1"/>
    </xf>
    <xf numFmtId="0" fontId="7" fillId="5" borderId="20" xfId="0" applyFont="1" applyFill="1" applyBorder="1" applyAlignment="1">
      <alignment horizontal="center" vertical="center" wrapText="1"/>
    </xf>
    <xf numFmtId="0" fontId="13" fillId="5" borderId="130" xfId="0" applyFont="1" applyFill="1" applyBorder="1" applyAlignment="1">
      <alignment horizontal="center" vertical="center" wrapText="1"/>
    </xf>
    <xf numFmtId="0" fontId="13" fillId="5" borderId="47"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47" xfId="0" applyFont="1" applyFill="1" applyBorder="1" applyAlignment="1">
      <alignment horizontal="center" vertical="center" wrapText="1"/>
    </xf>
    <xf numFmtId="0" fontId="7" fillId="5" borderId="149" xfId="0" applyFont="1" applyFill="1" applyBorder="1" applyAlignment="1">
      <alignment horizontal="center" vertical="center" wrapText="1"/>
    </xf>
    <xf numFmtId="0" fontId="7" fillId="5" borderId="49" xfId="0" applyFont="1" applyFill="1" applyBorder="1" applyAlignment="1">
      <alignment horizontal="center" vertical="center" wrapText="1"/>
    </xf>
    <xf numFmtId="0" fontId="7" fillId="5" borderId="36" xfId="2" applyFont="1" applyFill="1" applyBorder="1" applyAlignment="1">
      <alignment horizontal="left"/>
    </xf>
    <xf numFmtId="0" fontId="7" fillId="5" borderId="20" xfId="2" applyFont="1" applyFill="1" applyAlignment="1">
      <alignment horizontal="left"/>
    </xf>
    <xf numFmtId="0" fontId="7" fillId="11" borderId="59" xfId="2" applyFont="1" applyFill="1" applyBorder="1" applyAlignment="1">
      <alignment horizontal="center" vertical="center"/>
    </xf>
    <xf numFmtId="0" fontId="7" fillId="11" borderId="60" xfId="2" applyFont="1" applyFill="1" applyBorder="1" applyAlignment="1">
      <alignment horizontal="center" vertical="center"/>
    </xf>
    <xf numFmtId="0" fontId="7" fillId="11" borderId="75" xfId="2" applyFont="1" applyFill="1" applyBorder="1" applyAlignment="1">
      <alignment horizontal="center" vertical="center"/>
    </xf>
    <xf numFmtId="0" fontId="10" fillId="5" borderId="66" xfId="2" applyFont="1" applyFill="1" applyBorder="1" applyAlignment="1" applyProtection="1">
      <alignment horizontal="center" vertical="center"/>
      <protection locked="0"/>
    </xf>
    <xf numFmtId="0" fontId="10" fillId="5" borderId="82" xfId="2" applyFont="1" applyFill="1" applyBorder="1" applyAlignment="1" applyProtection="1">
      <alignment horizontal="center" vertical="center"/>
      <protection locked="0"/>
    </xf>
    <xf numFmtId="0" fontId="8" fillId="4" borderId="46" xfId="2" applyFont="1" applyFill="1" applyBorder="1" applyAlignment="1">
      <alignment horizontal="left" vertical="center" wrapText="1"/>
    </xf>
    <xf numFmtId="0" fontId="8" fillId="4" borderId="27" xfId="2" applyFont="1" applyFill="1" applyBorder="1" applyAlignment="1">
      <alignment horizontal="left" vertical="center" wrapText="1"/>
    </xf>
    <xf numFmtId="0" fontId="13" fillId="4" borderId="59" xfId="2" applyFont="1" applyFill="1" applyBorder="1" applyAlignment="1">
      <alignment horizontal="left" vertical="center" wrapText="1"/>
    </xf>
    <xf numFmtId="0" fontId="13" fillId="4" borderId="75" xfId="2" applyFont="1" applyFill="1" applyBorder="1" applyAlignment="1">
      <alignment horizontal="left" vertical="center" wrapText="1"/>
    </xf>
    <xf numFmtId="0" fontId="8" fillId="4" borderId="50" xfId="2" applyFont="1" applyFill="1" applyBorder="1" applyAlignment="1">
      <alignment horizontal="left" vertical="center" wrapText="1"/>
    </xf>
    <xf numFmtId="0" fontId="8" fillId="4" borderId="97" xfId="2" applyFont="1" applyFill="1" applyBorder="1" applyAlignment="1">
      <alignment horizontal="left" vertical="center" wrapText="1"/>
    </xf>
    <xf numFmtId="0" fontId="12" fillId="5" borderId="94" xfId="2" quotePrefix="1" applyFont="1" applyFill="1" applyBorder="1" applyAlignment="1" applyProtection="1">
      <alignment horizontal="left" vertical="center"/>
      <protection locked="0"/>
    </xf>
    <xf numFmtId="0" fontId="7" fillId="5" borderId="91" xfId="2" applyFont="1" applyFill="1" applyBorder="1" applyAlignment="1">
      <alignment horizontal="center" vertical="center" wrapText="1"/>
    </xf>
    <xf numFmtId="0" fontId="12" fillId="5" borderId="25" xfId="2" applyFont="1" applyFill="1" applyBorder="1" applyAlignment="1" applyProtection="1">
      <alignment horizontal="left" vertical="center"/>
      <protection locked="0"/>
    </xf>
    <xf numFmtId="0" fontId="10" fillId="0" borderId="44" xfId="2" applyFont="1" applyBorder="1" applyAlignment="1" applyProtection="1">
      <alignment horizontal="center"/>
      <protection locked="0"/>
    </xf>
    <xf numFmtId="0" fontId="10" fillId="0" borderId="45" xfId="2" applyFont="1" applyBorder="1" applyAlignment="1" applyProtection="1">
      <alignment horizontal="center"/>
      <protection locked="0"/>
    </xf>
    <xf numFmtId="0" fontId="10" fillId="0" borderId="28" xfId="2" applyFont="1" applyBorder="1" applyAlignment="1" applyProtection="1">
      <alignment horizontal="center"/>
      <protection locked="0"/>
    </xf>
    <xf numFmtId="0" fontId="10" fillId="0" borderId="47" xfId="2" applyFont="1" applyBorder="1" applyAlignment="1" applyProtection="1">
      <alignment horizontal="center"/>
      <protection locked="0"/>
    </xf>
    <xf numFmtId="0" fontId="8" fillId="5" borderId="50" xfId="2" applyFont="1" applyFill="1" applyBorder="1" applyAlignment="1">
      <alignment horizontal="left" vertical="center"/>
    </xf>
    <xf numFmtId="0" fontId="8" fillId="5" borderId="52" xfId="2" applyFont="1" applyFill="1" applyBorder="1" applyAlignment="1">
      <alignment horizontal="left" vertical="center"/>
    </xf>
    <xf numFmtId="0" fontId="10" fillId="5" borderId="46" xfId="2" applyFont="1" applyFill="1" applyBorder="1" applyAlignment="1">
      <alignment horizontal="left" vertical="center"/>
    </xf>
    <xf numFmtId="0" fontId="10" fillId="5" borderId="47" xfId="2" applyFont="1" applyFill="1" applyBorder="1" applyAlignment="1">
      <alignment horizontal="left" vertical="center"/>
    </xf>
    <xf numFmtId="0" fontId="9" fillId="5" borderId="48" xfId="2" applyFont="1" applyFill="1" applyBorder="1" applyAlignment="1">
      <alignment horizontal="left" vertical="center"/>
    </xf>
    <xf numFmtId="0" fontId="9" fillId="5" borderId="49" xfId="2" applyFont="1" applyFill="1" applyBorder="1" applyAlignment="1">
      <alignment horizontal="left" vertical="center"/>
    </xf>
    <xf numFmtId="0" fontId="8" fillId="4" borderId="37" xfId="2" applyFont="1" applyFill="1" applyBorder="1" applyAlignment="1">
      <alignment horizontal="left" vertical="center" wrapText="1"/>
    </xf>
    <xf numFmtId="0" fontId="8" fillId="4" borderId="56" xfId="2" applyFont="1" applyFill="1" applyBorder="1" applyAlignment="1">
      <alignment horizontal="left" vertical="center" wrapText="1"/>
    </xf>
    <xf numFmtId="0" fontId="12" fillId="5" borderId="96" xfId="2" quotePrefix="1" applyFont="1" applyFill="1" applyBorder="1" applyAlignment="1" applyProtection="1">
      <alignment horizontal="left" vertical="center"/>
      <protection locked="0"/>
    </xf>
    <xf numFmtId="0" fontId="8" fillId="0" borderId="98" xfId="4" applyFont="1" applyBorder="1" applyAlignment="1">
      <alignment horizontal="center"/>
    </xf>
    <xf numFmtId="0" fontId="10" fillId="0" borderId="101" xfId="4" applyFont="1" applyBorder="1"/>
    <xf numFmtId="0" fontId="10" fillId="0" borderId="103" xfId="4" applyFont="1" applyBorder="1"/>
    <xf numFmtId="0" fontId="13" fillId="0" borderId="18" xfId="4" applyFont="1" applyBorder="1" applyAlignment="1">
      <alignment horizontal="center" vertical="center" wrapText="1"/>
    </xf>
    <xf numFmtId="0" fontId="10" fillId="0" borderId="19" xfId="4" applyFont="1" applyBorder="1"/>
    <xf numFmtId="0" fontId="10" fillId="0" borderId="99" xfId="4" applyFont="1" applyBorder="1"/>
    <xf numFmtId="0" fontId="10" fillId="0" borderId="1" xfId="4" applyFont="1" applyBorder="1"/>
    <xf numFmtId="0" fontId="8" fillId="0" borderId="20" xfId="4" applyFont="1"/>
    <xf numFmtId="0" fontId="10" fillId="0" borderId="6" xfId="4" applyFont="1" applyBorder="1"/>
    <xf numFmtId="0" fontId="10" fillId="0" borderId="2" xfId="4" applyFont="1" applyBorder="1"/>
    <xf numFmtId="0" fontId="10" fillId="0" borderId="3" xfId="4" applyFont="1" applyBorder="1"/>
    <xf numFmtId="0" fontId="10" fillId="0" borderId="8" xfId="4" applyFont="1" applyBorder="1"/>
    <xf numFmtId="0" fontId="8" fillId="0" borderId="0" xfId="0" applyFont="1" applyAlignment="1">
      <alignment horizontal="center" vertical="center"/>
    </xf>
    <xf numFmtId="0" fontId="8" fillId="0" borderId="0" xfId="0" applyFont="1" applyAlignment="1">
      <alignment vertical="center"/>
    </xf>
    <xf numFmtId="0" fontId="13" fillId="2" borderId="20" xfId="0" applyFont="1" applyFill="1" applyBorder="1" applyAlignment="1">
      <alignment horizontal="center" vertical="center"/>
    </xf>
    <xf numFmtId="0" fontId="10" fillId="0" borderId="20" xfId="0" applyFont="1" applyBorder="1" applyAlignment="1">
      <alignment vertical="center"/>
    </xf>
    <xf numFmtId="0" fontId="13" fillId="2" borderId="10" xfId="0" applyFont="1" applyFill="1" applyBorder="1" applyAlignment="1">
      <alignment horizontal="center" vertical="center"/>
    </xf>
    <xf numFmtId="0" fontId="10" fillId="0" borderId="15" xfId="0" applyFont="1" applyBorder="1" applyAlignment="1">
      <alignment vertical="center"/>
    </xf>
    <xf numFmtId="0" fontId="10" fillId="0" borderId="9" xfId="0" applyFont="1" applyBorder="1" applyAlignment="1">
      <alignment vertical="center"/>
    </xf>
    <xf numFmtId="0" fontId="8" fillId="0" borderId="71" xfId="0" applyFont="1" applyBorder="1" applyAlignment="1" applyProtection="1">
      <alignment horizontal="center" vertical="center"/>
      <protection locked="0"/>
    </xf>
    <xf numFmtId="0" fontId="8" fillId="0" borderId="66" xfId="0" applyFont="1" applyBorder="1" applyAlignment="1" applyProtection="1">
      <alignment horizontal="center" vertical="center"/>
      <protection locked="0"/>
    </xf>
    <xf numFmtId="166" fontId="8" fillId="0" borderId="28" xfId="0" applyNumberFormat="1" applyFont="1" applyBorder="1" applyAlignment="1">
      <alignment horizontal="center" vertical="center"/>
    </xf>
    <xf numFmtId="0" fontId="8" fillId="0" borderId="28" xfId="0" applyFont="1" applyBorder="1" applyAlignment="1">
      <alignment horizontal="center" vertical="center"/>
    </xf>
    <xf numFmtId="166" fontId="8" fillId="0" borderId="66" xfId="0" applyNumberFormat="1" applyFont="1" applyBorder="1" applyAlignment="1">
      <alignment horizontal="center" vertical="center"/>
    </xf>
    <xf numFmtId="0" fontId="8" fillId="0" borderId="20" xfId="0" applyFont="1" applyBorder="1" applyAlignment="1">
      <alignment horizontal="left" vertical="center" wrapText="1"/>
    </xf>
    <xf numFmtId="0" fontId="8" fillId="0" borderId="31" xfId="0" applyFont="1" applyBorder="1" applyAlignment="1">
      <alignment horizontal="left" vertical="center" wrapText="1"/>
    </xf>
    <xf numFmtId="0" fontId="13" fillId="17" borderId="26" xfId="0" applyFont="1" applyFill="1" applyBorder="1" applyAlignment="1">
      <alignment horizontal="center" vertical="center"/>
    </xf>
    <xf numFmtId="0" fontId="13" fillId="17" borderId="28" xfId="0" applyFont="1" applyFill="1" applyBorder="1" applyAlignment="1">
      <alignment horizontal="center" vertical="center"/>
    </xf>
    <xf numFmtId="0" fontId="13" fillId="17" borderId="27" xfId="0" applyFont="1" applyFill="1" applyBorder="1" applyAlignment="1">
      <alignment horizontal="center" vertical="center"/>
    </xf>
    <xf numFmtId="0" fontId="13" fillId="17" borderId="61" xfId="0" applyFont="1" applyFill="1" applyBorder="1" applyAlignment="1">
      <alignment horizontal="center" vertical="center"/>
    </xf>
    <xf numFmtId="0" fontId="13" fillId="17" borderId="29" xfId="0" applyFont="1" applyFill="1" applyBorder="1" applyAlignment="1">
      <alignment horizontal="center" vertical="center"/>
    </xf>
    <xf numFmtId="0" fontId="13" fillId="17" borderId="29" xfId="0" applyFont="1" applyFill="1" applyBorder="1" applyAlignment="1">
      <alignment horizontal="center" vertical="center" wrapText="1"/>
    </xf>
    <xf numFmtId="0" fontId="13" fillId="12" borderId="71" xfId="0" applyFont="1" applyFill="1" applyBorder="1" applyAlignment="1">
      <alignment horizontal="center" vertical="center"/>
    </xf>
    <xf numFmtId="0" fontId="13" fillId="12" borderId="66" xfId="0" applyFont="1" applyFill="1" applyBorder="1" applyAlignment="1">
      <alignment horizontal="center" vertical="center"/>
    </xf>
    <xf numFmtId="0" fontId="8" fillId="0" borderId="26"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13" fillId="2" borderId="16" xfId="0" applyFont="1" applyFill="1" applyBorder="1" applyAlignment="1">
      <alignment horizontal="center" vertical="center"/>
    </xf>
    <xf numFmtId="0" fontId="8" fillId="0" borderId="34" xfId="0" applyFont="1" applyBorder="1" applyAlignment="1">
      <alignment horizontal="left" vertical="center" wrapText="1"/>
    </xf>
    <xf numFmtId="0" fontId="8" fillId="0" borderId="35" xfId="0" applyFont="1" applyBorder="1" applyAlignment="1">
      <alignment horizontal="left" vertical="center" wrapText="1"/>
    </xf>
    <xf numFmtId="0" fontId="13" fillId="17" borderId="71" xfId="0" applyFont="1" applyFill="1" applyBorder="1" applyAlignment="1">
      <alignment horizontal="center" vertical="center"/>
    </xf>
    <xf numFmtId="0" fontId="13" fillId="17" borderId="66" xfId="0" applyFont="1" applyFill="1" applyBorder="1" applyAlignment="1">
      <alignment horizontal="center" vertical="center"/>
    </xf>
    <xf numFmtId="0" fontId="13" fillId="12" borderId="61" xfId="0" applyFont="1" applyFill="1" applyBorder="1" applyAlignment="1">
      <alignment horizontal="center" vertical="center"/>
    </xf>
    <xf numFmtId="0" fontId="13" fillId="12" borderId="29" xfId="0" applyFont="1" applyFill="1" applyBorder="1" applyAlignment="1">
      <alignment horizontal="center" vertical="center"/>
    </xf>
    <xf numFmtId="0" fontId="13" fillId="12" borderId="29" xfId="0" applyFont="1" applyFill="1" applyBorder="1" applyAlignment="1">
      <alignment horizontal="center" vertical="center" wrapText="1"/>
    </xf>
    <xf numFmtId="0" fontId="24" fillId="0" borderId="36" xfId="0" applyFont="1" applyBorder="1" applyAlignment="1">
      <alignment horizontal="center" vertical="center"/>
    </xf>
    <xf numFmtId="0" fontId="24" fillId="0" borderId="20" xfId="0" applyFont="1" applyBorder="1" applyAlignment="1">
      <alignment horizontal="center" vertical="center"/>
    </xf>
    <xf numFmtId="0" fontId="8" fillId="0" borderId="22" xfId="0" applyFont="1" applyBorder="1" applyAlignment="1">
      <alignment horizontal="center" vertical="center"/>
    </xf>
    <xf numFmtId="0" fontId="8" fillId="0" borderId="55" xfId="0" applyFont="1" applyBorder="1" applyAlignment="1">
      <alignment horizontal="center" vertical="center"/>
    </xf>
    <xf numFmtId="0" fontId="8" fillId="0" borderId="70" xfId="0" applyFont="1" applyBorder="1" applyAlignment="1">
      <alignment horizontal="center" vertical="center"/>
    </xf>
    <xf numFmtId="0" fontId="8" fillId="0" borderId="39" xfId="0" applyFont="1" applyBorder="1" applyAlignment="1">
      <alignment horizontal="center" vertical="center"/>
    </xf>
    <xf numFmtId="165" fontId="19" fillId="0" borderId="43" xfId="1" applyNumberFormat="1" applyFont="1" applyFill="1" applyBorder="1" applyAlignment="1" applyProtection="1">
      <alignment horizontal="center" vertical="center"/>
    </xf>
    <xf numFmtId="165" fontId="19" fillId="0" borderId="44" xfId="1" applyNumberFormat="1" applyFont="1" applyFill="1" applyBorder="1" applyAlignment="1" applyProtection="1">
      <alignment horizontal="center" vertical="center"/>
    </xf>
    <xf numFmtId="0" fontId="8" fillId="0" borderId="44" xfId="0" applyFont="1" applyBorder="1" applyAlignment="1">
      <alignment horizontal="center" vertical="center"/>
    </xf>
    <xf numFmtId="0" fontId="8" fillId="0" borderId="45" xfId="0" applyFont="1" applyBorder="1" applyAlignment="1">
      <alignment horizontal="center" vertical="center"/>
    </xf>
    <xf numFmtId="0" fontId="8" fillId="0" borderId="15"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0" fontId="8" fillId="0" borderId="70" xfId="0" applyFont="1" applyBorder="1" applyAlignment="1" applyProtection="1">
      <alignment horizontal="center" vertical="center"/>
      <protection locked="0"/>
    </xf>
    <xf numFmtId="0" fontId="10" fillId="0" borderId="39" xfId="0" applyFont="1" applyBorder="1" applyAlignment="1" applyProtection="1">
      <alignment vertical="center"/>
      <protection locked="0"/>
    </xf>
    <xf numFmtId="165" fontId="8" fillId="0" borderId="39" xfId="0" applyNumberFormat="1" applyFont="1" applyBorder="1" applyAlignment="1">
      <alignment horizontal="center" vertical="center"/>
    </xf>
    <xf numFmtId="165" fontId="8" fillId="0" borderId="34" xfId="0" applyNumberFormat="1" applyFont="1" applyBorder="1" applyAlignment="1">
      <alignment horizontal="center" vertical="center"/>
    </xf>
    <xf numFmtId="165" fontId="20" fillId="0" borderId="39" xfId="1" applyNumberFormat="1" applyFont="1" applyFill="1" applyBorder="1" applyAlignment="1" applyProtection="1">
      <alignment horizontal="center" vertical="center"/>
      <protection locked="0"/>
    </xf>
    <xf numFmtId="0" fontId="8" fillId="0" borderId="15" xfId="0" applyFont="1" applyBorder="1" applyAlignment="1">
      <alignment horizontal="center" vertical="center"/>
    </xf>
    <xf numFmtId="0" fontId="8" fillId="0" borderId="33" xfId="0" applyFont="1" applyBorder="1" applyAlignment="1">
      <alignment horizontal="center" vertical="center"/>
    </xf>
    <xf numFmtId="0" fontId="13" fillId="16" borderId="30" xfId="0" applyFont="1" applyFill="1" applyBorder="1" applyAlignment="1">
      <alignment horizontal="center" vertical="center"/>
    </xf>
    <xf numFmtId="0" fontId="13" fillId="16" borderId="24" xfId="0" applyFont="1" applyFill="1" applyBorder="1" applyAlignment="1">
      <alignment horizontal="center" vertical="center"/>
    </xf>
    <xf numFmtId="0" fontId="13" fillId="16" borderId="53" xfId="0" applyFont="1" applyFill="1" applyBorder="1" applyAlignment="1">
      <alignment horizontal="center" vertical="center"/>
    </xf>
    <xf numFmtId="0" fontId="13" fillId="16" borderId="36" xfId="0" applyFont="1" applyFill="1" applyBorder="1" applyAlignment="1">
      <alignment horizontal="center" vertical="center"/>
    </xf>
    <xf numFmtId="0" fontId="8" fillId="17" borderId="20" xfId="0" applyFont="1" applyFill="1" applyBorder="1" applyAlignment="1">
      <alignment vertical="center"/>
    </xf>
    <xf numFmtId="0" fontId="7" fillId="17" borderId="24" xfId="0" applyFont="1" applyFill="1" applyBorder="1" applyAlignment="1">
      <alignment horizontal="center" vertical="center"/>
    </xf>
    <xf numFmtId="0" fontId="13" fillId="12" borderId="20" xfId="0" applyFont="1" applyFill="1" applyBorder="1" applyAlignment="1">
      <alignment horizontal="center" vertical="center"/>
    </xf>
    <xf numFmtId="0" fontId="10" fillId="17" borderId="31" xfId="0" applyFont="1" applyFill="1" applyBorder="1" applyAlignment="1">
      <alignment vertical="center"/>
    </xf>
    <xf numFmtId="0" fontId="10" fillId="0" borderId="15" xfId="0" applyFont="1" applyBorder="1" applyAlignment="1" applyProtection="1">
      <alignment vertical="center"/>
      <protection locked="0"/>
    </xf>
    <xf numFmtId="165" fontId="8" fillId="0" borderId="15" xfId="0" applyNumberFormat="1" applyFont="1" applyBorder="1" applyAlignment="1">
      <alignment horizontal="center" vertical="center"/>
    </xf>
    <xf numFmtId="165" fontId="8" fillId="0" borderId="66" xfId="0" applyNumberFormat="1" applyFont="1" applyBorder="1" applyAlignment="1">
      <alignment horizontal="center" vertical="center"/>
    </xf>
    <xf numFmtId="165" fontId="20" fillId="0" borderId="15" xfId="1" applyNumberFormat="1" applyFont="1" applyFill="1" applyBorder="1" applyAlignment="1" applyProtection="1">
      <alignment horizontal="center" vertical="center"/>
      <protection locked="0"/>
    </xf>
    <xf numFmtId="0" fontId="13" fillId="2" borderId="114" xfId="0" applyFont="1" applyFill="1" applyBorder="1" applyAlignment="1">
      <alignment horizontal="center" vertical="center" wrapText="1"/>
    </xf>
    <xf numFmtId="0" fontId="10" fillId="0" borderId="114" xfId="0" applyFont="1" applyBorder="1" applyAlignment="1">
      <alignment vertical="center"/>
    </xf>
    <xf numFmtId="0" fontId="13" fillId="14" borderId="59" xfId="0" applyFont="1" applyFill="1" applyBorder="1" applyAlignment="1">
      <alignment horizontal="center" vertical="center"/>
    </xf>
    <xf numFmtId="0" fontId="13" fillId="14" borderId="60" xfId="0" applyFont="1" applyFill="1" applyBorder="1" applyAlignment="1">
      <alignment horizontal="center" vertical="center"/>
    </xf>
    <xf numFmtId="0" fontId="13" fillId="14" borderId="75" xfId="0" applyFont="1" applyFill="1" applyBorder="1" applyAlignment="1">
      <alignment horizontal="center" vertical="center"/>
    </xf>
    <xf numFmtId="0" fontId="13" fillId="16" borderId="20" xfId="0" applyFont="1" applyFill="1" applyBorder="1" applyAlignment="1">
      <alignment horizontal="center" vertical="center"/>
    </xf>
    <xf numFmtId="0" fontId="13" fillId="16" borderId="31" xfId="0" applyFont="1" applyFill="1" applyBorder="1" applyAlignment="1">
      <alignment horizontal="center" vertical="center"/>
    </xf>
    <xf numFmtId="0" fontId="8" fillId="0" borderId="78" xfId="0" applyFont="1" applyBorder="1" applyAlignment="1">
      <alignment horizontal="center" vertical="center"/>
    </xf>
    <xf numFmtId="0" fontId="8" fillId="0" borderId="112" xfId="0" applyFont="1" applyBorder="1" applyAlignment="1">
      <alignment horizontal="center" vertical="center"/>
    </xf>
    <xf numFmtId="0" fontId="13" fillId="0" borderId="32" xfId="0" applyFont="1" applyBorder="1" applyAlignment="1">
      <alignment horizontal="center" vertical="center"/>
    </xf>
    <xf numFmtId="0" fontId="13" fillId="0" borderId="15" xfId="0" applyFont="1" applyBorder="1" applyAlignment="1">
      <alignment horizontal="center" vertical="center"/>
    </xf>
    <xf numFmtId="0" fontId="8" fillId="13" borderId="15" xfId="0" applyFont="1" applyFill="1" applyBorder="1" applyAlignment="1" applyProtection="1">
      <alignment horizontal="center" vertical="center"/>
      <protection locked="0"/>
    </xf>
    <xf numFmtId="165" fontId="8" fillId="0" borderId="28" xfId="0" applyNumberFormat="1" applyFont="1" applyBorder="1" applyAlignment="1">
      <alignment horizontal="center" vertical="center"/>
    </xf>
    <xf numFmtId="0" fontId="8" fillId="13" borderId="74" xfId="0" applyFont="1" applyFill="1" applyBorder="1" applyAlignment="1" applyProtection="1">
      <alignment horizontal="center" vertical="center"/>
      <protection locked="0"/>
    </xf>
    <xf numFmtId="0" fontId="13" fillId="12" borderId="109" xfId="0" applyFont="1" applyFill="1" applyBorder="1" applyAlignment="1">
      <alignment horizontal="center" vertical="center"/>
    </xf>
    <xf numFmtId="0" fontId="13" fillId="12" borderId="45" xfId="0" applyFont="1" applyFill="1" applyBorder="1" applyAlignment="1">
      <alignment horizontal="center" vertical="center"/>
    </xf>
    <xf numFmtId="0" fontId="13" fillId="12" borderId="73" xfId="0" applyFont="1" applyFill="1" applyBorder="1" applyAlignment="1">
      <alignment horizontal="center" vertical="center"/>
    </xf>
    <xf numFmtId="0" fontId="13" fillId="12" borderId="121" xfId="0" applyFont="1" applyFill="1" applyBorder="1" applyAlignment="1">
      <alignment horizontal="center" vertical="center"/>
    </xf>
    <xf numFmtId="0" fontId="13" fillId="12" borderId="62" xfId="0" applyFont="1" applyFill="1" applyBorder="1" applyAlignment="1">
      <alignment horizontal="center" vertical="center"/>
    </xf>
    <xf numFmtId="0" fontId="13" fillId="12" borderId="14" xfId="0" applyFont="1" applyFill="1" applyBorder="1" applyAlignment="1">
      <alignment horizontal="center" vertical="center"/>
    </xf>
    <xf numFmtId="0" fontId="13" fillId="12" borderId="53" xfId="0" applyFont="1" applyFill="1" applyBorder="1" applyAlignment="1">
      <alignment horizontal="center" vertical="center"/>
    </xf>
    <xf numFmtId="0" fontId="8" fillId="0" borderId="41" xfId="0" applyFont="1" applyBorder="1" applyAlignment="1" applyProtection="1">
      <alignment horizontal="center" vertical="center"/>
      <protection locked="0"/>
    </xf>
    <xf numFmtId="0" fontId="10" fillId="0" borderId="40" xfId="0" applyFont="1" applyBorder="1" applyAlignment="1" applyProtection="1">
      <alignment vertical="center"/>
      <protection locked="0"/>
    </xf>
    <xf numFmtId="0" fontId="8" fillId="5" borderId="39" xfId="0" applyFont="1" applyFill="1" applyBorder="1" applyAlignment="1" applyProtection="1">
      <alignment horizontal="center" vertical="center"/>
      <protection locked="0"/>
    </xf>
    <xf numFmtId="166" fontId="8" fillId="0" borderId="54" xfId="0" applyNumberFormat="1" applyFont="1" applyBorder="1" applyAlignment="1">
      <alignment horizontal="center" vertical="center"/>
    </xf>
    <xf numFmtId="0" fontId="10" fillId="0" borderId="35" xfId="0" applyFont="1" applyBorder="1" applyAlignment="1">
      <alignment vertical="center"/>
    </xf>
    <xf numFmtId="0" fontId="13" fillId="12" borderId="111" xfId="0" applyFont="1" applyFill="1" applyBorder="1" applyAlignment="1">
      <alignment horizontal="center" vertical="center"/>
    </xf>
    <xf numFmtId="0" fontId="13" fillId="12" borderId="44" xfId="0" applyFont="1" applyFill="1" applyBorder="1" applyAlignment="1">
      <alignment horizontal="center" vertical="center"/>
    </xf>
    <xf numFmtId="0" fontId="13" fillId="12" borderId="77" xfId="0" applyFont="1" applyFill="1" applyBorder="1" applyAlignment="1">
      <alignment horizontal="center" vertical="center"/>
    </xf>
    <xf numFmtId="0" fontId="8" fillId="0" borderId="14" xfId="0" applyFont="1" applyBorder="1" applyAlignment="1" applyProtection="1">
      <alignment horizontal="center" vertical="center"/>
      <protection locked="0"/>
    </xf>
    <xf numFmtId="0" fontId="10" fillId="0" borderId="120" xfId="0" applyFont="1" applyBorder="1" applyAlignment="1" applyProtection="1">
      <alignment vertical="center"/>
      <protection locked="0"/>
    </xf>
    <xf numFmtId="167" fontId="8" fillId="0" borderId="26" xfId="0" applyNumberFormat="1" applyFont="1" applyBorder="1" applyAlignment="1" applyProtection="1">
      <alignment horizontal="center" vertical="center"/>
      <protection locked="0"/>
    </xf>
    <xf numFmtId="167" fontId="8" fillId="0" borderId="28" xfId="0" applyNumberFormat="1" applyFont="1" applyBorder="1" applyAlignment="1" applyProtection="1">
      <alignment horizontal="center" vertical="center"/>
      <protection locked="0"/>
    </xf>
    <xf numFmtId="167" fontId="8" fillId="0" borderId="27" xfId="0" applyNumberFormat="1" applyFont="1" applyBorder="1" applyAlignment="1" applyProtection="1">
      <alignment horizontal="center" vertical="center"/>
      <protection locked="0"/>
    </xf>
    <xf numFmtId="166" fontId="8" fillId="0" borderId="10" xfId="0" applyNumberFormat="1" applyFont="1" applyBorder="1" applyAlignment="1">
      <alignment horizontal="center" vertical="center"/>
    </xf>
    <xf numFmtId="166" fontId="10" fillId="0" borderId="33" xfId="0" applyNumberFormat="1" applyFont="1" applyBorder="1" applyAlignment="1">
      <alignment vertical="center"/>
    </xf>
    <xf numFmtId="0" fontId="8" fillId="0" borderId="10" xfId="0" applyFont="1" applyBorder="1" applyAlignment="1" applyProtection="1">
      <alignment horizontal="center" vertical="center"/>
      <protection locked="0"/>
    </xf>
    <xf numFmtId="0" fontId="10" fillId="0" borderId="9" xfId="0" applyFont="1" applyBorder="1" applyAlignment="1" applyProtection="1">
      <alignment vertical="center"/>
      <protection locked="0"/>
    </xf>
    <xf numFmtId="0" fontId="8" fillId="0" borderId="122" xfId="0" applyFont="1" applyBorder="1" applyAlignment="1" applyProtection="1">
      <alignment horizontal="center" vertical="center"/>
      <protection locked="0"/>
    </xf>
    <xf numFmtId="0" fontId="8" fillId="0" borderId="74" xfId="0" applyFont="1" applyBorder="1" applyAlignment="1" applyProtection="1">
      <alignment horizontal="center" vertical="center"/>
      <protection locked="0"/>
    </xf>
    <xf numFmtId="0" fontId="8" fillId="0" borderId="123" xfId="0" applyFont="1" applyBorder="1" applyAlignment="1" applyProtection="1">
      <alignment horizontal="center" vertical="center"/>
      <protection locked="0"/>
    </xf>
    <xf numFmtId="166" fontId="8" fillId="0" borderId="14" xfId="0" applyNumberFormat="1" applyFont="1" applyBorder="1" applyAlignment="1">
      <alignment horizontal="center" vertical="center"/>
    </xf>
    <xf numFmtId="166" fontId="10" fillId="0" borderId="53" xfId="0" applyNumberFormat="1" applyFont="1" applyBorder="1" applyAlignment="1">
      <alignment vertical="center"/>
    </xf>
    <xf numFmtId="0" fontId="8" fillId="0" borderId="57" xfId="0" applyFont="1" applyBorder="1" applyAlignment="1" applyProtection="1">
      <alignment horizontal="center" vertical="center"/>
      <protection locked="0"/>
    </xf>
    <xf numFmtId="0" fontId="8" fillId="0" borderId="56" xfId="0" applyFont="1" applyBorder="1" applyAlignment="1" applyProtection="1">
      <alignment horizontal="center" vertical="center"/>
      <protection locked="0"/>
    </xf>
    <xf numFmtId="0" fontId="8" fillId="0" borderId="50" xfId="0" applyFont="1" applyBorder="1" applyAlignment="1" applyProtection="1">
      <alignment horizontal="center" vertical="center"/>
      <protection locked="0"/>
    </xf>
    <xf numFmtId="0" fontId="10" fillId="0" borderId="51" xfId="0" applyFont="1" applyBorder="1" applyAlignment="1" applyProtection="1">
      <alignment vertical="center"/>
      <protection locked="0"/>
    </xf>
    <xf numFmtId="0" fontId="10" fillId="0" borderId="52" xfId="0" applyFont="1" applyBorder="1" applyAlignment="1" applyProtection="1">
      <alignment vertical="center"/>
      <protection locked="0"/>
    </xf>
    <xf numFmtId="0" fontId="8" fillId="0" borderId="43" xfId="0" applyFont="1" applyBorder="1" applyAlignment="1">
      <alignment horizontal="center" vertical="center" wrapText="1"/>
    </xf>
    <xf numFmtId="0" fontId="8" fillId="0" borderId="44" xfId="0" applyFont="1" applyBorder="1" applyAlignment="1">
      <alignment horizontal="center" vertical="center" wrapText="1"/>
    </xf>
    <xf numFmtId="0" fontId="10" fillId="0" borderId="23" xfId="0" applyFont="1" applyBorder="1" applyAlignment="1" applyProtection="1">
      <alignment vertical="center"/>
      <protection locked="0"/>
    </xf>
    <xf numFmtId="0" fontId="8" fillId="0" borderId="61" xfId="0" applyFont="1" applyBorder="1" applyAlignment="1" applyProtection="1">
      <alignment horizontal="center" vertical="center"/>
      <protection locked="0"/>
    </xf>
    <xf numFmtId="0" fontId="8" fillId="0" borderId="72"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13" fillId="0" borderId="11" xfId="0" applyFont="1" applyBorder="1" applyAlignment="1">
      <alignment horizontal="center" vertical="center"/>
    </xf>
    <xf numFmtId="0" fontId="7" fillId="0" borderId="55" xfId="0" applyFont="1" applyBorder="1" applyAlignment="1">
      <alignment vertical="center"/>
    </xf>
    <xf numFmtId="0" fontId="7" fillId="0" borderId="73" xfId="0" applyFont="1" applyBorder="1" applyAlignment="1">
      <alignment vertical="center"/>
    </xf>
    <xf numFmtId="0" fontId="7" fillId="0" borderId="82" xfId="0" applyFont="1" applyBorder="1" applyAlignment="1">
      <alignment vertical="center"/>
    </xf>
    <xf numFmtId="0" fontId="8" fillId="0" borderId="28" xfId="0" applyFont="1" applyBorder="1" applyAlignment="1">
      <alignment vertical="center"/>
    </xf>
    <xf numFmtId="0" fontId="10" fillId="0" borderId="27" xfId="0" applyFont="1" applyBorder="1" applyAlignment="1">
      <alignment vertical="center"/>
    </xf>
    <xf numFmtId="0" fontId="13" fillId="0" borderId="109" xfId="0" applyFont="1" applyBorder="1" applyAlignment="1">
      <alignment horizontal="center" vertical="center" wrapText="1"/>
    </xf>
    <xf numFmtId="0" fontId="8" fillId="0" borderId="44" xfId="0" applyFont="1" applyBorder="1" applyAlignment="1">
      <alignment vertical="center"/>
    </xf>
    <xf numFmtId="0" fontId="10" fillId="0" borderId="110" xfId="0" applyFont="1" applyBorder="1" applyAlignment="1">
      <alignment vertical="center"/>
    </xf>
    <xf numFmtId="0" fontId="10" fillId="0" borderId="16" xfId="0" applyFont="1" applyBorder="1" applyAlignment="1">
      <alignment vertical="center"/>
    </xf>
    <xf numFmtId="0" fontId="8" fillId="0" borderId="20" xfId="0" applyFont="1" applyBorder="1" applyAlignment="1">
      <alignment vertical="center"/>
    </xf>
    <xf numFmtId="0" fontId="10" fillId="0" borderId="17" xfId="0" applyFont="1" applyBorder="1" applyAlignment="1">
      <alignment vertical="center"/>
    </xf>
    <xf numFmtId="0" fontId="10" fillId="0" borderId="54" xfId="0" applyFont="1" applyBorder="1" applyAlignment="1">
      <alignment vertical="center"/>
    </xf>
    <xf numFmtId="0" fontId="10" fillId="0" borderId="34" xfId="0" applyFont="1" applyBorder="1" applyAlignment="1">
      <alignment vertical="center"/>
    </xf>
    <xf numFmtId="0" fontId="10" fillId="0" borderId="108" xfId="0" applyFont="1" applyBorder="1" applyAlignment="1">
      <alignment vertical="center"/>
    </xf>
    <xf numFmtId="0" fontId="8" fillId="0" borderId="64" xfId="0" applyFont="1" applyBorder="1" applyAlignment="1">
      <alignment horizontal="left" vertical="center" wrapText="1"/>
    </xf>
    <xf numFmtId="0" fontId="10" fillId="0" borderId="64" xfId="0" applyFont="1" applyBorder="1" applyAlignment="1">
      <alignment vertical="center"/>
    </xf>
    <xf numFmtId="0" fontId="10" fillId="0" borderId="65" xfId="0" applyFont="1" applyBorder="1" applyAlignment="1">
      <alignment vertical="center"/>
    </xf>
    <xf numFmtId="0" fontId="10" fillId="0" borderId="15" xfId="0" applyFont="1" applyBorder="1" applyAlignment="1">
      <alignment horizontal="left" vertical="center" wrapText="1"/>
    </xf>
    <xf numFmtId="0" fontId="10" fillId="0" borderId="33" xfId="0" applyFont="1" applyBorder="1" applyAlignment="1">
      <alignment vertical="center"/>
    </xf>
    <xf numFmtId="0" fontId="8" fillId="0" borderId="15" xfId="0" applyFont="1" applyBorder="1" applyAlignment="1">
      <alignment horizontal="left" vertical="center" wrapText="1"/>
    </xf>
    <xf numFmtId="0" fontId="8" fillId="0" borderId="64" xfId="0" applyFont="1" applyBorder="1" applyAlignment="1" applyProtection="1">
      <alignment horizontal="left" vertical="center"/>
      <protection locked="0"/>
    </xf>
    <xf numFmtId="0" fontId="10" fillId="0" borderId="64" xfId="0" applyFont="1" applyBorder="1" applyAlignment="1" applyProtection="1">
      <alignment horizontal="left" vertical="center"/>
      <protection locked="0"/>
    </xf>
    <xf numFmtId="0" fontId="8" fillId="0" borderId="22" xfId="0" applyFont="1" applyBorder="1" applyAlignment="1">
      <alignment horizontal="center" vertical="center" wrapText="1"/>
    </xf>
    <xf numFmtId="0" fontId="10" fillId="0" borderId="55" xfId="0" applyFont="1" applyBorder="1" applyAlignment="1">
      <alignment vertical="center"/>
    </xf>
    <xf numFmtId="0" fontId="8" fillId="0" borderId="41" xfId="0" quotePrefix="1" applyFont="1" applyBorder="1" applyAlignment="1" applyProtection="1">
      <alignment horizontal="center" vertical="center" wrapText="1"/>
      <protection locked="0"/>
    </xf>
    <xf numFmtId="0" fontId="10" fillId="0" borderId="42" xfId="0" applyFont="1" applyBorder="1" applyAlignment="1" applyProtection="1">
      <alignment vertical="center"/>
      <protection locked="0"/>
    </xf>
    <xf numFmtId="0" fontId="8" fillId="0" borderId="63" xfId="0" applyFont="1" applyBorder="1" applyAlignment="1" applyProtection="1">
      <alignment horizontal="center" vertical="center"/>
      <protection locked="0"/>
    </xf>
    <xf numFmtId="0" fontId="10" fillId="0" borderId="64" xfId="0" applyFont="1" applyBorder="1" applyAlignment="1" applyProtection="1">
      <alignment vertical="center"/>
      <protection locked="0"/>
    </xf>
    <xf numFmtId="0" fontId="10" fillId="0" borderId="65" xfId="0" applyFont="1" applyBorder="1" applyAlignment="1" applyProtection="1">
      <alignment vertical="center"/>
      <protection locked="0"/>
    </xf>
    <xf numFmtId="0" fontId="13" fillId="0" borderId="10" xfId="0" applyFont="1" applyBorder="1" applyAlignment="1">
      <alignment horizontal="center" vertical="center"/>
    </xf>
    <xf numFmtId="0" fontId="7" fillId="0" borderId="33" xfId="0" applyFont="1" applyBorder="1" applyAlignment="1">
      <alignment vertical="center"/>
    </xf>
    <xf numFmtId="0" fontId="8" fillId="0" borderId="20" xfId="0" applyFont="1" applyBorder="1" applyAlignment="1">
      <alignment horizontal="center" vertical="center"/>
    </xf>
    <xf numFmtId="0" fontId="10" fillId="0" borderId="67" xfId="0" applyFont="1" applyBorder="1" applyAlignment="1">
      <alignment vertical="center"/>
    </xf>
    <xf numFmtId="0" fontId="7" fillId="11" borderId="59" xfId="2" applyFont="1" applyFill="1" applyBorder="1" applyAlignment="1">
      <alignment horizontal="right" vertical="center" wrapText="1"/>
    </xf>
    <xf numFmtId="0" fontId="7" fillId="11" borderId="60" xfId="2" applyFont="1" applyFill="1" applyBorder="1" applyAlignment="1">
      <alignment horizontal="right" vertical="center" wrapText="1"/>
    </xf>
    <xf numFmtId="0" fontId="7" fillId="11" borderId="60" xfId="2" applyFont="1" applyFill="1" applyBorder="1" applyAlignment="1">
      <alignment horizontal="left" vertical="center" wrapText="1"/>
    </xf>
    <xf numFmtId="0" fontId="15" fillId="6" borderId="11" xfId="0" applyFont="1" applyFill="1" applyBorder="1" applyAlignment="1">
      <alignment horizontal="center" wrapText="1"/>
    </xf>
    <xf numFmtId="0" fontId="15" fillId="6" borderId="22" xfId="0" applyFont="1" applyFill="1" applyBorder="1" applyAlignment="1">
      <alignment horizontal="center" wrapText="1"/>
    </xf>
    <xf numFmtId="0" fontId="15" fillId="6" borderId="21" xfId="0" applyFont="1" applyFill="1" applyBorder="1" applyAlignment="1">
      <alignment horizontal="center" wrapText="1"/>
    </xf>
    <xf numFmtId="0" fontId="15" fillId="6" borderId="16" xfId="0" applyFont="1" applyFill="1" applyBorder="1" applyAlignment="1">
      <alignment horizontal="center" wrapText="1"/>
    </xf>
    <xf numFmtId="0" fontId="15" fillId="6" borderId="0" xfId="0" applyFont="1" applyFill="1" applyAlignment="1">
      <alignment horizontal="center" wrapText="1"/>
    </xf>
    <xf numFmtId="0" fontId="15" fillId="6" borderId="17" xfId="0" applyFont="1" applyFill="1" applyBorder="1" applyAlignment="1">
      <alignment horizontal="center" wrapText="1"/>
    </xf>
    <xf numFmtId="0" fontId="15" fillId="6" borderId="14" xfId="0" applyFont="1" applyFill="1" applyBorder="1" applyAlignment="1">
      <alignment horizontal="center" wrapText="1"/>
    </xf>
    <xf numFmtId="0" fontId="15" fillId="6" borderId="24" xfId="0" applyFont="1" applyFill="1" applyBorder="1" applyAlignment="1">
      <alignment horizontal="center" wrapText="1"/>
    </xf>
    <xf numFmtId="0" fontId="15" fillId="6" borderId="23" xfId="0" applyFont="1" applyFill="1" applyBorder="1" applyAlignment="1">
      <alignment horizontal="center" wrapText="1"/>
    </xf>
    <xf numFmtId="0" fontId="14" fillId="7" borderId="126" xfId="0" applyFont="1" applyFill="1" applyBorder="1" applyAlignment="1">
      <alignment horizontal="center" vertical="center" wrapText="1"/>
    </xf>
    <xf numFmtId="0" fontId="14" fillId="7" borderId="29" xfId="0" applyFont="1" applyFill="1" applyBorder="1" applyAlignment="1">
      <alignment horizontal="center" vertical="center" wrapText="1"/>
    </xf>
    <xf numFmtId="0" fontId="14" fillId="7" borderId="127"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0" xfId="0" applyFont="1" applyFill="1" applyAlignment="1">
      <alignment horizontal="center" vertical="center" wrapText="1"/>
    </xf>
    <xf numFmtId="0" fontId="14" fillId="7" borderId="17" xfId="0" applyFont="1" applyFill="1" applyBorder="1" applyAlignment="1">
      <alignment horizontal="center" vertical="center" wrapText="1"/>
    </xf>
    <xf numFmtId="0" fontId="14" fillId="7" borderId="73" xfId="0" applyFont="1" applyFill="1" applyBorder="1" applyAlignment="1">
      <alignment horizontal="center" vertical="center" wrapText="1"/>
    </xf>
    <xf numFmtId="0" fontId="14" fillId="7" borderId="66" xfId="0" applyFont="1" applyFill="1" applyBorder="1" applyAlignment="1">
      <alignment horizontal="center" vertical="center" wrapText="1"/>
    </xf>
    <xf numFmtId="0" fontId="14" fillId="7" borderId="121" xfId="0" applyFont="1" applyFill="1" applyBorder="1" applyAlignment="1">
      <alignment horizontal="center" vertical="center" wrapText="1"/>
    </xf>
    <xf numFmtId="0" fontId="14" fillId="6" borderId="128" xfId="0" applyFont="1" applyFill="1" applyBorder="1" applyAlignment="1">
      <alignment vertical="center" wrapText="1"/>
    </xf>
    <xf numFmtId="0" fontId="14" fillId="6" borderId="129" xfId="0" applyFont="1" applyFill="1" applyBorder="1" applyAlignment="1">
      <alignment vertical="center" wrapText="1"/>
    </xf>
    <xf numFmtId="0" fontId="14" fillId="6" borderId="119" xfId="0" applyFont="1" applyFill="1" applyBorder="1" applyAlignment="1">
      <alignment vertical="center" wrapText="1"/>
    </xf>
    <xf numFmtId="0" fontId="14" fillId="8" borderId="130" xfId="0" applyFont="1" applyFill="1" applyBorder="1" applyAlignment="1">
      <alignment horizontal="center" vertical="center"/>
    </xf>
    <xf numFmtId="0" fontId="14" fillId="8" borderId="28" xfId="0" applyFont="1" applyFill="1" applyBorder="1" applyAlignment="1">
      <alignment horizontal="center" vertical="center"/>
    </xf>
    <xf numFmtId="0" fontId="14" fillId="8" borderId="131" xfId="0" applyFont="1" applyFill="1" applyBorder="1" applyAlignment="1">
      <alignment horizontal="center" vertical="center"/>
    </xf>
    <xf numFmtId="0" fontId="14" fillId="10" borderId="26" xfId="0" applyFont="1" applyFill="1" applyBorder="1" applyAlignment="1">
      <alignment horizontal="center"/>
    </xf>
    <xf numFmtId="0" fontId="14" fillId="10" borderId="28" xfId="0" applyFont="1" applyFill="1" applyBorder="1" applyAlignment="1">
      <alignment horizontal="center"/>
    </xf>
    <xf numFmtId="0" fontId="14" fillId="10" borderId="131" xfId="0" applyFont="1" applyFill="1" applyBorder="1" applyAlignment="1">
      <alignment horizontal="center"/>
    </xf>
    <xf numFmtId="0" fontId="15" fillId="0" borderId="26" xfId="0" applyFont="1" applyBorder="1" applyAlignment="1">
      <alignment horizontal="left" vertical="center" wrapText="1"/>
    </xf>
    <xf numFmtId="0" fontId="15" fillId="0" borderId="28" xfId="0" applyFont="1" applyBorder="1" applyAlignment="1">
      <alignment horizontal="left" vertical="center" wrapText="1"/>
    </xf>
    <xf numFmtId="0" fontId="15" fillId="0" borderId="131" xfId="0" applyFont="1" applyBorder="1" applyAlignment="1">
      <alignment horizontal="left" vertical="center" wrapText="1"/>
    </xf>
    <xf numFmtId="0" fontId="15" fillId="0" borderId="136" xfId="0" applyFont="1" applyBorder="1" applyAlignment="1">
      <alignment vertical="center" wrapText="1"/>
    </xf>
    <xf numFmtId="0" fontId="15" fillId="0" borderId="28" xfId="0" applyFont="1" applyBorder="1" applyAlignment="1">
      <alignment vertical="center" wrapText="1"/>
    </xf>
    <xf numFmtId="0" fontId="15" fillId="0" borderId="131" xfId="0" applyFont="1" applyBorder="1" applyAlignment="1">
      <alignment vertical="center" wrapText="1"/>
    </xf>
    <xf numFmtId="0" fontId="15" fillId="0" borderId="136" xfId="0" applyFont="1" applyBorder="1" applyAlignment="1">
      <alignment horizontal="left" vertical="center" wrapText="1"/>
    </xf>
    <xf numFmtId="14" fontId="31" fillId="0" borderId="134" xfId="0" applyNumberFormat="1" applyFont="1" applyBorder="1" applyAlignment="1">
      <alignment horizontal="center" vertical="center"/>
    </xf>
  </cellXfs>
  <cellStyles count="6">
    <cellStyle name="Millares" xfId="5" builtinId="3"/>
    <cellStyle name="Neutral" xfId="1" builtinId="28"/>
    <cellStyle name="Normal" xfId="0" builtinId="0"/>
    <cellStyle name="Normal 2" xfId="2" xr:uid="{00000000-0005-0000-0000-000002000000}"/>
    <cellStyle name="Normal 2 2" xfId="4" xr:uid="{00000000-0005-0000-0000-000003000000}"/>
    <cellStyle name="Normal 3" xfId="3" xr:uid="{00000000-0005-0000-0000-000004000000}"/>
  </cellStyles>
  <dxfs count="32">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bgColor rgb="FFFFC7CE"/>
        </patternFill>
      </fill>
    </dxf>
    <dxf>
      <font>
        <color rgb="FF006100"/>
      </font>
      <fill>
        <patternFill>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solid">
          <fgColor theme="0"/>
          <bgColor theme="0"/>
        </patternFill>
      </fill>
    </dxf>
    <dxf>
      <font>
        <color rgb="FF9C0006"/>
      </font>
      <fill>
        <patternFill>
          <bgColor rgb="FFFFC7CE"/>
        </patternFill>
      </fill>
    </dxf>
    <dxf>
      <font>
        <color rgb="FF006100"/>
      </font>
      <fill>
        <patternFill>
          <bgColor rgb="FFC6EFCE"/>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color rgb="FF9E5700"/>
      </font>
      <fill>
        <patternFill>
          <bgColor theme="7" tint="0.59996337778862885"/>
        </patternFill>
      </fill>
      <border>
        <right style="thin">
          <color auto="1"/>
        </right>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border>
        <left style="thin">
          <color auto="1"/>
        </left>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ont>
        <color rgb="FF9E5700"/>
      </font>
      <fill>
        <patternFill>
          <bgColor theme="7" tint="0.59996337778862885"/>
        </patternFill>
      </fill>
      <border>
        <right style="thin">
          <color auto="1"/>
        </right>
        <bottom style="thin">
          <color auto="1"/>
        </bottom>
        <vertical/>
        <horizontal/>
      </border>
    </dxf>
    <dxf>
      <border>
        <bottom style="thin">
          <color auto="1"/>
        </bottom>
        <vertical/>
        <horizontal/>
      </border>
    </dxf>
    <dxf>
      <font>
        <b/>
        <color rgb="FFFF0000"/>
      </font>
      <fill>
        <patternFill patternType="solid">
          <fgColor rgb="FFF4C7C3"/>
          <bgColor rgb="FFF4C7C3"/>
        </patternFill>
      </fill>
    </dxf>
    <dxf>
      <font>
        <b/>
        <color rgb="FF38761D"/>
      </font>
      <fill>
        <patternFill patternType="solid">
          <fgColor rgb="FFB7E1CD"/>
          <bgColor rgb="FFB7E1CD"/>
        </patternFill>
      </fill>
    </dxf>
    <dxf>
      <font>
        <b/>
        <color rgb="FFFF0000"/>
      </font>
      <fill>
        <patternFill patternType="solid">
          <fgColor rgb="FFF4C7C3"/>
          <bgColor rgb="FFF4C7C3"/>
        </patternFill>
      </fill>
    </dxf>
    <dxf>
      <font>
        <b/>
        <color rgb="FF38761D"/>
      </font>
      <fill>
        <patternFill patternType="solid">
          <fgColor rgb="FFB7E1CD"/>
          <bgColor rgb="FFB7E1CD"/>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A6A6A6"/>
      <color rgb="FF00C69B"/>
      <color rgb="FFF2F2F2"/>
      <color rgb="FFDDE5F2"/>
      <color rgb="FF9E57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230334528263475E-2"/>
          <c:y val="5.3975383041018787E-2"/>
          <c:w val="0.84027817347881217"/>
          <c:h val="0.77188019367615157"/>
        </c:manualLayout>
      </c:layout>
      <c:scatterChart>
        <c:scatterStyle val="lineMarker"/>
        <c:varyColors val="0"/>
        <c:ser>
          <c:idx val="0"/>
          <c:order val="0"/>
          <c:tx>
            <c:strRef>
              <c:f>'HOJA DE CÁLCULO HI-VOL'!$AF$39:$AJ$39</c:f>
              <c:strCache>
                <c:ptCount val="1"/>
                <c:pt idx="0">
                  <c:v>PST másico, CON CARTA</c:v>
                </c:pt>
              </c:strCache>
            </c:strRef>
          </c:tx>
          <c:xVal>
            <c:numRef>
              <c:f>'HOJA DE CÁLCULO HI-VOL'!$AH$42:$AH$46</c:f>
            </c:numRef>
          </c:xVal>
          <c:yVal>
            <c:numRef>
              <c:f>'HOJA DE CÁLCULO HI-VOL'!$AJ$42:$AJ$46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0-669F-5E40-A39A-40BA4A234A1C}"/>
            </c:ext>
          </c:extLst>
        </c:ser>
        <c:ser>
          <c:idx val="1"/>
          <c:order val="1"/>
          <c:tx>
            <c:strRef>
              <c:f>'HOJA DE CÁLCULO HI-VOL'!$AK$39:$AN$39</c:f>
              <c:strCache>
                <c:ptCount val="1"/>
                <c:pt idx="0">
                  <c:v>PST másico, CON MANÓMETRO</c:v>
                </c:pt>
              </c:strCache>
            </c:strRef>
          </c:tx>
          <c:xVal>
            <c:numRef>
              <c:f>'HOJA DE CÁLCULO HI-VOL'!$AL$42:$AL$46</c:f>
            </c:numRef>
          </c:xVal>
          <c:yVal>
            <c:numRef>
              <c:f>'HOJA DE CÁLCULO HI-VOL'!$AN$42:$AN$46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1-669F-5E40-A39A-40BA4A234A1C}"/>
            </c:ext>
          </c:extLst>
        </c:ser>
        <c:ser>
          <c:idx val="2"/>
          <c:order val="2"/>
          <c:tx>
            <c:strRef>
              <c:f>'HOJA DE CÁLCULO HI-VOL'!$AS$39:$AV$39</c:f>
              <c:strCache>
                <c:ptCount val="1"/>
                <c:pt idx="0">
                  <c:v>PM10 másico, manómetro</c:v>
                </c:pt>
              </c:strCache>
            </c:strRef>
          </c:tx>
          <c:xVal>
            <c:numRef>
              <c:f>'HOJA DE CÁLCULO HI-VOL'!$AT$42:$AT$46</c:f>
            </c:numRef>
          </c:xVal>
          <c:yVal>
            <c:numRef>
              <c:f>'HOJA DE CÁLCULO HI-VOL'!$AV$42:$AV$46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669F-5E40-A39A-40BA4A234A1C}"/>
            </c:ext>
          </c:extLst>
        </c:ser>
        <c:ser>
          <c:idx val="3"/>
          <c:order val="3"/>
          <c:tx>
            <c:strRef>
              <c:f>'HOJA DE CÁLCULO HI-VOL'!$AW$39:$AZ$39</c:f>
              <c:strCache>
                <c:ptCount val="1"/>
                <c:pt idx="0">
                  <c:v>PM10 másico, carta</c:v>
                </c:pt>
              </c:strCache>
            </c:strRef>
          </c:tx>
          <c:xVal>
            <c:numRef>
              <c:f>'HOJA DE CÁLCULO HI-VOL'!$AX$42:$AX$46</c:f>
            </c:numRef>
          </c:xVal>
          <c:yVal>
            <c:numRef>
              <c:f>'HOJA DE CÁLCULO HI-VOL'!$AZ$42:$AZ$46</c:f>
              <c:numCache>
                <c:formatCode>0.00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669F-5E40-A39A-40BA4A234A1C}"/>
            </c:ext>
          </c:extLst>
        </c:ser>
        <c:ser>
          <c:idx val="4"/>
          <c:order val="4"/>
          <c:tx>
            <c:strRef>
              <c:f>'HOJA DE CÁLCULO HI-VOL'!$BA$39:$BD$39</c:f>
              <c:strCache>
                <c:ptCount val="1"/>
                <c:pt idx="0">
                  <c:v>HAP`s </c:v>
                </c:pt>
              </c:strCache>
            </c:strRef>
          </c:tx>
          <c:xVal>
            <c:numRef>
              <c:f>'HOJA DE CÁLCULO HI-VOL'!$BB$42:$BB$48</c:f>
            </c:numRef>
          </c:xVal>
          <c:yVal>
            <c:numRef>
              <c:f>'HOJA DE CÁLCULO HI-VOL'!$BD$42:$BD$48</c:f>
              <c:numCache>
                <c:formatCode>0.00</c:formatCode>
                <c:ptCount val="7"/>
                <c:pt idx="0">
                  <c:v>0</c:v>
                </c:pt>
                <c:pt idx="1">
                  <c:v>0</c:v>
                </c:pt>
                <c:pt idx="2">
                  <c:v>0</c:v>
                </c:pt>
                <c:pt idx="3">
                  <c:v>0</c:v>
                </c:pt>
                <c:pt idx="4">
                  <c:v>0</c:v>
                </c:pt>
                <c:pt idx="5">
                  <c:v>0</c:v>
                </c:pt>
                <c:pt idx="6">
                  <c:v>0</c:v>
                </c:pt>
              </c:numCache>
            </c:numRef>
          </c:yVal>
          <c:smooth val="0"/>
          <c:extLst>
            <c:ext xmlns:c16="http://schemas.microsoft.com/office/drawing/2014/chart" uri="{C3380CC4-5D6E-409C-BE32-E72D297353CC}">
              <c16:uniqueId val="{00000004-669F-5E40-A39A-40BA4A234A1C}"/>
            </c:ext>
          </c:extLst>
        </c:ser>
        <c:dLbls>
          <c:showLegendKey val="0"/>
          <c:showVal val="0"/>
          <c:showCatName val="0"/>
          <c:showSerName val="0"/>
          <c:showPercent val="0"/>
          <c:showBubbleSize val="0"/>
        </c:dLbls>
        <c:axId val="935182933"/>
        <c:axId val="1192456943"/>
      </c:scatterChart>
      <c:valAx>
        <c:axId val="935182933"/>
        <c:scaling>
          <c:orientation val="minMax"/>
          <c:max val="2"/>
          <c:min val="0.9"/>
        </c:scaling>
        <c:delete val="0"/>
        <c:axPos val="b"/>
        <c:majorGridlines>
          <c:spPr>
            <a:ln>
              <a:solidFill>
                <a:srgbClr val="B7B7B7"/>
              </a:solidFill>
            </a:ln>
          </c:spPr>
        </c:majorGridlines>
        <c:title>
          <c:tx>
            <c:rich>
              <a:bodyPr/>
              <a:lstStyle/>
              <a:p>
                <a:pPr>
                  <a:defRPr/>
                </a:pPr>
                <a:r>
                  <a:rPr lang="es-CO"/>
                  <a:t>Flujo (m3/min)   *Aplica solo para control másico</a:t>
                </a:r>
              </a:p>
            </c:rich>
          </c:tx>
          <c:layout>
            <c:manualLayout>
              <c:xMode val="edge"/>
              <c:yMode val="edge"/>
              <c:x val="0.29360596382088894"/>
              <c:y val="0.90274158596039156"/>
            </c:manualLayout>
          </c:layout>
          <c:overlay val="0"/>
        </c:title>
        <c:numFmt formatCode="0.000" sourceLinked="1"/>
        <c:majorTickMark val="none"/>
        <c:minorTickMark val="none"/>
        <c:tickLblPos val="nextTo"/>
        <c:spPr>
          <a:ln/>
        </c:spPr>
        <c:crossAx val="1192456943"/>
        <c:crosses val="autoZero"/>
        <c:crossBetween val="midCat"/>
      </c:valAx>
      <c:valAx>
        <c:axId val="1192456943"/>
        <c:scaling>
          <c:orientation val="minMax"/>
        </c:scaling>
        <c:delete val="0"/>
        <c:axPos val="l"/>
        <c:numFmt formatCode="0.00" sourceLinked="1"/>
        <c:majorTickMark val="cross"/>
        <c:minorTickMark val="cross"/>
        <c:tickLblPos val="nextTo"/>
        <c:spPr>
          <a:ln>
            <a:noFill/>
          </a:ln>
        </c:spPr>
        <c:crossAx val="935182933"/>
        <c:crosses val="autoZero"/>
        <c:crossBetween val="midCat"/>
      </c:valAx>
    </c:plotArea>
    <c:plotVisOnly val="1"/>
    <c:dispBlanksAs val="zero"/>
    <c:showDLblsOverMax val="1"/>
  </c:chart>
  <c:txPr>
    <a:bodyPr/>
    <a:lstStyle/>
    <a:p>
      <a:pPr>
        <a:defRPr sz="1050">
          <a:latin typeface="Verdana" panose="020B0604030504040204" pitchFamily="34" charset="0"/>
          <a:ea typeface="Verdana" panose="020B0604030504040204" pitchFamily="34" charset="0"/>
          <a:cs typeface="Verdana" panose="020B0604030504040204" pitchFamily="34"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342899</xdr:colOff>
      <xdr:row>0</xdr:row>
      <xdr:rowOff>44971</xdr:rowOff>
    </xdr:from>
    <xdr:to>
      <xdr:col>0</xdr:col>
      <xdr:colOff>1193800</xdr:colOff>
      <xdr:row>2</xdr:row>
      <xdr:rowOff>254000</xdr:rowOff>
    </xdr:to>
    <xdr:pic>
      <xdr:nvPicPr>
        <xdr:cNvPr id="2" name="Imagen 1" descr="C:\Users\usuario\Downloads\Logo Color (1).png ">
          <a:extLst>
            <a:ext uri="{FF2B5EF4-FFF2-40B4-BE49-F238E27FC236}">
              <a16:creationId xmlns:a16="http://schemas.microsoft.com/office/drawing/2014/main" id="{17CAF7A8-C2DC-E449-B23E-906D5DCC7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899" y="44971"/>
          <a:ext cx="850901" cy="831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1003300</xdr:colOff>
      <xdr:row>1</xdr:row>
      <xdr:rowOff>88900</xdr:rowOff>
    </xdr:from>
    <xdr:to>
      <xdr:col>2</xdr:col>
      <xdr:colOff>254000</xdr:colOff>
      <xdr:row>3</xdr:row>
      <xdr:rowOff>250992</xdr:rowOff>
    </xdr:to>
    <xdr:pic>
      <xdr:nvPicPr>
        <xdr:cNvPr id="3" name="Imagen 2">
          <a:extLst>
            <a:ext uri="{FF2B5EF4-FFF2-40B4-BE49-F238E27FC236}">
              <a16:creationId xmlns:a16="http://schemas.microsoft.com/office/drawing/2014/main" id="{774FD51F-2DF7-5047-824C-E1A3BB9C4718}"/>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3200" y="266700"/>
          <a:ext cx="977900" cy="9875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396240</xdr:colOff>
      <xdr:row>0</xdr:row>
      <xdr:rowOff>121920</xdr:rowOff>
    </xdr:from>
    <xdr:to>
      <xdr:col>0</xdr:col>
      <xdr:colOff>1302314</xdr:colOff>
      <xdr:row>2</xdr:row>
      <xdr:rowOff>241300</xdr:rowOff>
    </xdr:to>
    <xdr:pic>
      <xdr:nvPicPr>
        <xdr:cNvPr id="3" name="Imagen 2">
          <a:extLst>
            <a:ext uri="{FF2B5EF4-FFF2-40B4-BE49-F238E27FC236}">
              <a16:creationId xmlns:a16="http://schemas.microsoft.com/office/drawing/2014/main" id="{DEE3E6A7-DBC9-F949-B04E-BB0D7CAD8594}"/>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6240" y="121920"/>
          <a:ext cx="906074" cy="906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114300</xdr:colOff>
      <xdr:row>39</xdr:row>
      <xdr:rowOff>57150</xdr:rowOff>
    </xdr:from>
    <xdr:ext cx="9303239" cy="3254619"/>
    <xdr:graphicFrame macro="">
      <xdr:nvGraphicFramePr>
        <xdr:cNvPr id="3" name="Chart 1">
          <a:extLst>
            <a:ext uri="{FF2B5EF4-FFF2-40B4-BE49-F238E27FC236}">
              <a16:creationId xmlns:a16="http://schemas.microsoft.com/office/drawing/2014/main" id="{6653689F-FF8A-484E-A89C-96EB7ADCA212}"/>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editAs="oneCell">
    <xdr:from>
      <xdr:col>2</xdr:col>
      <xdr:colOff>125575</xdr:colOff>
      <xdr:row>0</xdr:row>
      <xdr:rowOff>34775</xdr:rowOff>
    </xdr:from>
    <xdr:to>
      <xdr:col>3</xdr:col>
      <xdr:colOff>437774</xdr:colOff>
      <xdr:row>2</xdr:row>
      <xdr:rowOff>190737</xdr:rowOff>
    </xdr:to>
    <xdr:pic>
      <xdr:nvPicPr>
        <xdr:cNvPr id="4" name="Imagen 3">
          <a:extLst>
            <a:ext uri="{FF2B5EF4-FFF2-40B4-BE49-F238E27FC236}">
              <a16:creationId xmlns:a16="http://schemas.microsoft.com/office/drawing/2014/main" id="{90837603-C2C0-E345-8A19-BBA1003EE847}"/>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4875" y="34775"/>
          <a:ext cx="832899" cy="854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133351</xdr:colOff>
      <xdr:row>2</xdr:row>
      <xdr:rowOff>88900</xdr:rowOff>
    </xdr:from>
    <xdr:to>
      <xdr:col>3</xdr:col>
      <xdr:colOff>27231</xdr:colOff>
      <xdr:row>6</xdr:row>
      <xdr:rowOff>203200</xdr:rowOff>
    </xdr:to>
    <xdr:pic>
      <xdr:nvPicPr>
        <xdr:cNvPr id="2" name="Imagen 1" descr="C:\Users\usuario\Downloads\Logo Color (1).png ">
          <a:extLst>
            <a:ext uri="{FF2B5EF4-FFF2-40B4-BE49-F238E27FC236}">
              <a16:creationId xmlns:a16="http://schemas.microsoft.com/office/drawing/2014/main" id="{52E92CDD-BF06-5147-A6FB-1F6DA4311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5951" y="444500"/>
          <a:ext cx="1011480" cy="939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15CC6-1324-0B40-AF24-577BE1156AC1}">
  <dimension ref="A1:F9"/>
  <sheetViews>
    <sheetView tabSelected="1" workbookViewId="0">
      <selection activeCell="D3" sqref="D3:E3"/>
    </sheetView>
  </sheetViews>
  <sheetFormatPr baseColWidth="10" defaultColWidth="11" defaultRowHeight="14" x14ac:dyDescent="0.3"/>
  <cols>
    <col min="1" max="1" width="20.83203125" customWidth="1"/>
    <col min="3" max="3" width="59.5" customWidth="1"/>
    <col min="5" max="5" width="15.33203125" customWidth="1"/>
  </cols>
  <sheetData>
    <row r="1" spans="1:6" ht="23.15" customHeight="1" x14ac:dyDescent="0.3">
      <c r="A1" s="357"/>
      <c r="B1" s="359" t="s">
        <v>0</v>
      </c>
      <c r="C1" s="360"/>
      <c r="D1" s="364" t="s">
        <v>1</v>
      </c>
      <c r="E1" s="365"/>
    </row>
    <row r="2" spans="1:6" ht="26.15" customHeight="1" x14ac:dyDescent="0.3">
      <c r="A2" s="358"/>
      <c r="B2" s="361"/>
      <c r="C2" s="362"/>
      <c r="D2" s="366" t="s">
        <v>2</v>
      </c>
      <c r="E2" s="367"/>
    </row>
    <row r="3" spans="1:6" ht="31" customHeight="1" thickBot="1" x14ac:dyDescent="0.35">
      <c r="A3" s="358"/>
      <c r="B3" s="361"/>
      <c r="C3" s="363"/>
      <c r="D3" s="368" t="s">
        <v>265</v>
      </c>
      <c r="E3" s="369"/>
      <c r="F3" s="351" t="s">
        <v>3</v>
      </c>
    </row>
    <row r="4" spans="1:6" ht="21" customHeight="1" x14ac:dyDescent="0.3">
      <c r="A4" s="335" t="s">
        <v>4</v>
      </c>
      <c r="B4" s="336"/>
      <c r="C4" s="336"/>
      <c r="D4" s="336"/>
      <c r="E4" s="337"/>
    </row>
    <row r="5" spans="1:6" ht="54" customHeight="1" x14ac:dyDescent="0.3">
      <c r="A5" s="354" t="s">
        <v>5</v>
      </c>
      <c r="B5" s="355"/>
      <c r="C5" s="355"/>
      <c r="D5" s="355"/>
      <c r="E5" s="356"/>
    </row>
    <row r="6" spans="1:6" ht="26.15" customHeight="1" x14ac:dyDescent="0.3">
      <c r="A6" s="338" t="s">
        <v>6</v>
      </c>
      <c r="B6" s="339"/>
      <c r="C6" s="339"/>
      <c r="D6" s="339"/>
      <c r="E6" s="340"/>
    </row>
    <row r="7" spans="1:6" ht="276" customHeight="1" x14ac:dyDescent="0.3">
      <c r="A7" s="346" t="s">
        <v>7</v>
      </c>
      <c r="B7" s="343"/>
      <c r="C7" s="343"/>
      <c r="D7" s="343"/>
      <c r="E7" s="344"/>
    </row>
    <row r="8" spans="1:6" ht="224.15" customHeight="1" x14ac:dyDescent="0.3">
      <c r="A8" s="348" t="s">
        <v>8</v>
      </c>
      <c r="B8" s="341"/>
      <c r="C8" s="341"/>
      <c r="D8" s="341"/>
      <c r="E8" s="345"/>
      <c r="F8" s="342"/>
    </row>
    <row r="9" spans="1:6" ht="297.5" thickBot="1" x14ac:dyDescent="0.35">
      <c r="A9" s="347" t="s">
        <v>9</v>
      </c>
      <c r="B9" s="350"/>
      <c r="C9" s="350"/>
      <c r="D9" s="350"/>
      <c r="E9" s="349"/>
    </row>
  </sheetData>
  <mergeCells count="6">
    <mergeCell ref="A5:E5"/>
    <mergeCell ref="A1:A3"/>
    <mergeCell ref="B1:C3"/>
    <mergeCell ref="D1:E1"/>
    <mergeCell ref="D2:E2"/>
    <mergeCell ref="D3:E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54"/>
  <sheetViews>
    <sheetView showGridLines="0" topLeftCell="A4" zoomScaleNormal="100" zoomScaleSheetLayoutView="150" workbookViewId="0">
      <selection activeCell="F4" sqref="F4:G4"/>
    </sheetView>
  </sheetViews>
  <sheetFormatPr baseColWidth="10" defaultColWidth="10.08203125" defaultRowHeight="13.5" x14ac:dyDescent="0.25"/>
  <cols>
    <col min="1" max="1" width="6.08203125" style="14" customWidth="1"/>
    <col min="2" max="2" width="22.58203125" style="14" customWidth="1"/>
    <col min="3" max="3" width="21.08203125" style="14" customWidth="1"/>
    <col min="4" max="4" width="40.5" style="14" customWidth="1"/>
    <col min="5" max="5" width="21.08203125" style="14" customWidth="1"/>
    <col min="6" max="6" width="14.58203125" style="14" customWidth="1"/>
    <col min="7" max="7" width="15.58203125" style="14" customWidth="1"/>
    <col min="8" max="16384" width="10.08203125" style="14"/>
  </cols>
  <sheetData>
    <row r="1" spans="2:9" ht="14" thickBot="1" x14ac:dyDescent="0.3"/>
    <row r="2" spans="2:9" ht="31" customHeight="1" x14ac:dyDescent="0.25">
      <c r="B2" s="190"/>
      <c r="C2" s="191"/>
      <c r="D2" s="359" t="s">
        <v>10</v>
      </c>
      <c r="E2" s="360"/>
      <c r="F2" s="390" t="s">
        <v>11</v>
      </c>
      <c r="G2" s="391"/>
      <c r="H2" s="14">
        <v>1</v>
      </c>
      <c r="I2" s="14">
        <f ca="1">_xlfn.SHEETS()</f>
        <v>5</v>
      </c>
    </row>
    <row r="3" spans="2:9" ht="34" customHeight="1" x14ac:dyDescent="0.25">
      <c r="B3" s="192"/>
      <c r="C3" s="16"/>
      <c r="D3" s="361"/>
      <c r="E3" s="362"/>
      <c r="F3" s="392" t="s">
        <v>12</v>
      </c>
      <c r="G3" s="393"/>
    </row>
    <row r="4" spans="2:9" ht="34" customHeight="1" thickBot="1" x14ac:dyDescent="0.3">
      <c r="B4" s="17"/>
      <c r="C4" s="19"/>
      <c r="D4" s="361"/>
      <c r="E4" s="363"/>
      <c r="F4" s="394" t="s">
        <v>266</v>
      </c>
      <c r="G4" s="395"/>
    </row>
    <row r="5" spans="2:9" ht="9" customHeight="1" thickBot="1" x14ac:dyDescent="0.3">
      <c r="B5" s="224"/>
      <c r="C5" s="224"/>
      <c r="D5" s="224"/>
      <c r="E5" s="224"/>
      <c r="F5" s="224"/>
      <c r="G5" s="224"/>
    </row>
    <row r="6" spans="2:9" ht="14" thickBot="1" x14ac:dyDescent="0.3">
      <c r="B6" s="372" t="s">
        <v>13</v>
      </c>
      <c r="C6" s="373"/>
      <c r="D6" s="373"/>
      <c r="E6" s="373"/>
      <c r="F6" s="373"/>
      <c r="G6" s="374"/>
    </row>
    <row r="7" spans="2:9" ht="25" customHeight="1" x14ac:dyDescent="0.25">
      <c r="B7" s="370" t="s">
        <v>14</v>
      </c>
      <c r="C7" s="371"/>
      <c r="D7" s="386"/>
      <c r="E7" s="386"/>
      <c r="F7" s="386"/>
      <c r="G7" s="387"/>
    </row>
    <row r="8" spans="2:9" ht="25" customHeight="1" x14ac:dyDescent="0.25">
      <c r="B8" s="370" t="s">
        <v>15</v>
      </c>
      <c r="C8" s="371"/>
      <c r="D8" s="388"/>
      <c r="E8" s="388"/>
      <c r="F8" s="388"/>
      <c r="G8" s="389"/>
    </row>
    <row r="9" spans="2:9" ht="25" customHeight="1" x14ac:dyDescent="0.25">
      <c r="B9" s="370" t="s">
        <v>16</v>
      </c>
      <c r="C9" s="371"/>
      <c r="D9" s="375"/>
      <c r="E9" s="375"/>
      <c r="F9" s="375"/>
      <c r="G9" s="376"/>
    </row>
    <row r="10" spans="2:9" ht="25" customHeight="1" x14ac:dyDescent="0.25">
      <c r="B10" s="370" t="s">
        <v>17</v>
      </c>
      <c r="C10" s="371"/>
      <c r="D10" s="375"/>
      <c r="E10" s="375"/>
      <c r="F10" s="375"/>
      <c r="G10" s="376"/>
    </row>
    <row r="11" spans="2:9" ht="25" customHeight="1" x14ac:dyDescent="0.25">
      <c r="B11" s="370" t="s">
        <v>18</v>
      </c>
      <c r="C11" s="371"/>
      <c r="D11" s="375"/>
      <c r="E11" s="375"/>
      <c r="F11" s="375"/>
      <c r="G11" s="376"/>
    </row>
    <row r="12" spans="2:9" ht="14" thickBot="1" x14ac:dyDescent="0.3">
      <c r="B12" s="193"/>
      <c r="C12" s="194"/>
      <c r="D12" s="195"/>
      <c r="E12" s="196"/>
      <c r="F12" s="196"/>
      <c r="G12" s="197"/>
    </row>
    <row r="13" spans="2:9" ht="9.75" customHeight="1" thickBot="1" x14ac:dyDescent="0.3">
      <c r="B13" s="198"/>
      <c r="C13" s="199"/>
      <c r="D13" s="199"/>
      <c r="E13" s="200"/>
      <c r="F13" s="200"/>
      <c r="G13" s="201"/>
    </row>
    <row r="14" spans="2:9" ht="67.5" x14ac:dyDescent="0.25">
      <c r="B14" s="20" t="s">
        <v>19</v>
      </c>
      <c r="C14" s="21" t="s">
        <v>20</v>
      </c>
      <c r="D14" s="384" t="s">
        <v>21</v>
      </c>
      <c r="E14" s="384"/>
      <c r="F14" s="384"/>
      <c r="G14" s="22" t="s">
        <v>22</v>
      </c>
    </row>
    <row r="15" spans="2:9" ht="18" customHeight="1" x14ac:dyDescent="0.25">
      <c r="B15" s="5" t="s">
        <v>23</v>
      </c>
      <c r="C15" s="1"/>
      <c r="D15" s="385"/>
      <c r="E15" s="385"/>
      <c r="F15" s="385"/>
      <c r="G15" s="34"/>
    </row>
    <row r="16" spans="2:9" ht="18" customHeight="1" x14ac:dyDescent="0.25">
      <c r="B16" s="5" t="s">
        <v>24</v>
      </c>
      <c r="C16" s="2"/>
      <c r="D16" s="385"/>
      <c r="E16" s="385"/>
      <c r="F16" s="385"/>
      <c r="G16" s="34" t="s">
        <v>25</v>
      </c>
    </row>
    <row r="17" spans="2:8" ht="18" customHeight="1" x14ac:dyDescent="0.25">
      <c r="B17" s="5" t="s">
        <v>26</v>
      </c>
      <c r="C17" s="2"/>
      <c r="D17" s="385"/>
      <c r="E17" s="385"/>
      <c r="F17" s="385"/>
      <c r="G17" s="34" t="s">
        <v>25</v>
      </c>
    </row>
    <row r="18" spans="2:8" ht="18" customHeight="1" x14ac:dyDescent="0.25">
      <c r="B18" s="5" t="s">
        <v>27</v>
      </c>
      <c r="C18" s="2"/>
      <c r="D18" s="385"/>
      <c r="E18" s="385"/>
      <c r="F18" s="385"/>
      <c r="G18" s="34" t="s">
        <v>25</v>
      </c>
    </row>
    <row r="19" spans="2:8" ht="18" customHeight="1" x14ac:dyDescent="0.25">
      <c r="B19" s="6" t="s">
        <v>28</v>
      </c>
      <c r="C19" s="3"/>
      <c r="D19" s="398"/>
      <c r="E19" s="398"/>
      <c r="F19" s="398"/>
      <c r="G19" s="35" t="s">
        <v>25</v>
      </c>
    </row>
    <row r="20" spans="2:8" ht="18" customHeight="1" thickBot="1" x14ac:dyDescent="0.3">
      <c r="B20" s="7" t="s">
        <v>29</v>
      </c>
      <c r="C20" s="4"/>
      <c r="D20" s="383"/>
      <c r="E20" s="383"/>
      <c r="F20" s="383"/>
      <c r="G20" s="36" t="s">
        <v>25</v>
      </c>
    </row>
    <row r="21" spans="2:8" ht="9" customHeight="1" thickBot="1" x14ac:dyDescent="0.3">
      <c r="B21" s="202"/>
      <c r="C21" s="203"/>
      <c r="D21" s="204"/>
      <c r="E21" s="204"/>
      <c r="F21" s="204"/>
      <c r="G21" s="202"/>
    </row>
    <row r="22" spans="2:8" ht="14" thickBot="1" x14ac:dyDescent="0.3">
      <c r="B22" s="372" t="s">
        <v>30</v>
      </c>
      <c r="C22" s="373"/>
      <c r="D22" s="373"/>
      <c r="E22" s="373"/>
      <c r="F22" s="373"/>
      <c r="G22" s="374"/>
    </row>
    <row r="23" spans="2:8" ht="47.15" customHeight="1" x14ac:dyDescent="0.25">
      <c r="B23" s="352" t="s">
        <v>31</v>
      </c>
      <c r="C23" s="225"/>
      <c r="D23" s="225"/>
      <c r="E23" s="225"/>
      <c r="F23" s="225"/>
      <c r="G23" s="226"/>
    </row>
    <row r="24" spans="2:8" ht="98.15" customHeight="1" thickBot="1" x14ac:dyDescent="0.3">
      <c r="B24" s="229"/>
      <c r="C24" s="230"/>
      <c r="D24" s="230"/>
      <c r="E24" s="230"/>
      <c r="F24" s="230"/>
      <c r="G24" s="231"/>
    </row>
    <row r="25" spans="2:8" ht="39" customHeight="1" thickBot="1" x14ac:dyDescent="0.3">
      <c r="B25" s="238" t="s">
        <v>32</v>
      </c>
      <c r="C25" s="227"/>
      <c r="D25" s="227"/>
      <c r="E25" s="227"/>
      <c r="F25" s="227"/>
      <c r="G25" s="227"/>
      <c r="H25" s="192"/>
    </row>
    <row r="26" spans="2:8" ht="69.650000000000006" customHeight="1" thickBot="1" x14ac:dyDescent="0.3">
      <c r="B26" s="235"/>
      <c r="C26" s="236"/>
      <c r="D26" s="236"/>
      <c r="E26" s="236"/>
      <c r="F26" s="236"/>
      <c r="G26" s="237"/>
    </row>
    <row r="27" spans="2:8" ht="14" thickBot="1" x14ac:dyDescent="0.3">
      <c r="B27" s="372" t="s">
        <v>33</v>
      </c>
      <c r="C27" s="373"/>
      <c r="D27" s="373"/>
      <c r="E27" s="373"/>
      <c r="F27" s="373"/>
      <c r="G27" s="374"/>
    </row>
    <row r="28" spans="2:8" ht="14" thickBot="1" x14ac:dyDescent="0.3">
      <c r="B28" s="8" t="s">
        <v>34</v>
      </c>
      <c r="C28" s="9" t="s">
        <v>35</v>
      </c>
      <c r="D28" s="10" t="s">
        <v>36</v>
      </c>
      <c r="E28" s="379" t="s">
        <v>37</v>
      </c>
      <c r="F28" s="380"/>
      <c r="G28" s="11" t="s">
        <v>38</v>
      </c>
    </row>
    <row r="29" spans="2:8" ht="45" customHeight="1" x14ac:dyDescent="0.25">
      <c r="B29" s="26" t="s">
        <v>25</v>
      </c>
      <c r="C29" s="28" t="s">
        <v>25</v>
      </c>
      <c r="D29" s="29" t="s">
        <v>25</v>
      </c>
      <c r="E29" s="381" t="s">
        <v>39</v>
      </c>
      <c r="F29" s="382"/>
      <c r="G29" s="23"/>
    </row>
    <row r="30" spans="2:8" ht="45" customHeight="1" x14ac:dyDescent="0.25">
      <c r="B30" s="26" t="s">
        <v>25</v>
      </c>
      <c r="C30" s="28" t="s">
        <v>25</v>
      </c>
      <c r="D30" s="29" t="s">
        <v>25</v>
      </c>
      <c r="E30" s="377" t="s">
        <v>40</v>
      </c>
      <c r="F30" s="378"/>
      <c r="G30" s="24"/>
    </row>
    <row r="31" spans="2:8" ht="45" customHeight="1" x14ac:dyDescent="0.25">
      <c r="B31" s="26" t="s">
        <v>25</v>
      </c>
      <c r="C31" s="28" t="s">
        <v>25</v>
      </c>
      <c r="D31" s="29" t="s">
        <v>25</v>
      </c>
      <c r="E31" s="377" t="s">
        <v>41</v>
      </c>
      <c r="F31" s="378"/>
      <c r="G31" s="24"/>
    </row>
    <row r="32" spans="2:8" ht="45" customHeight="1" x14ac:dyDescent="0.25">
      <c r="B32" s="26" t="s">
        <v>25</v>
      </c>
      <c r="C32" s="28" t="s">
        <v>25</v>
      </c>
      <c r="D32" s="29" t="s">
        <v>25</v>
      </c>
      <c r="E32" s="377" t="s">
        <v>42</v>
      </c>
      <c r="F32" s="378"/>
      <c r="G32" s="24"/>
    </row>
    <row r="33" spans="2:8" ht="45" customHeight="1" x14ac:dyDescent="0.25">
      <c r="B33" s="26" t="s">
        <v>25</v>
      </c>
      <c r="C33" s="28" t="s">
        <v>25</v>
      </c>
      <c r="D33" s="29" t="s">
        <v>25</v>
      </c>
      <c r="E33" s="377" t="s">
        <v>43</v>
      </c>
      <c r="F33" s="378"/>
      <c r="G33" s="24"/>
    </row>
    <row r="34" spans="2:8" ht="45" customHeight="1" x14ac:dyDescent="0.25">
      <c r="B34" s="26" t="s">
        <v>25</v>
      </c>
      <c r="C34" s="28" t="s">
        <v>25</v>
      </c>
      <c r="D34" s="29" t="s">
        <v>25</v>
      </c>
      <c r="E34" s="377" t="s">
        <v>44</v>
      </c>
      <c r="F34" s="378"/>
      <c r="G34" s="24"/>
    </row>
    <row r="35" spans="2:8" ht="45" customHeight="1" x14ac:dyDescent="0.25">
      <c r="B35" s="26" t="s">
        <v>25</v>
      </c>
      <c r="C35" s="28" t="s">
        <v>25</v>
      </c>
      <c r="D35" s="29" t="s">
        <v>25</v>
      </c>
      <c r="E35" s="377" t="s">
        <v>45</v>
      </c>
      <c r="F35" s="378"/>
      <c r="G35" s="24"/>
    </row>
    <row r="36" spans="2:8" ht="45" customHeight="1" thickBot="1" x14ac:dyDescent="0.3">
      <c r="B36" s="27" t="s">
        <v>25</v>
      </c>
      <c r="C36" s="30" t="s">
        <v>25</v>
      </c>
      <c r="D36" s="31" t="s">
        <v>25</v>
      </c>
      <c r="E36" s="396" t="s">
        <v>46</v>
      </c>
      <c r="F36" s="397"/>
      <c r="G36" s="25"/>
    </row>
    <row r="37" spans="2:8" ht="14" thickBot="1" x14ac:dyDescent="0.3">
      <c r="B37" s="232" t="s">
        <v>47</v>
      </c>
      <c r="C37" s="233"/>
      <c r="D37" s="233"/>
      <c r="E37" s="233"/>
      <c r="F37" s="233"/>
      <c r="G37" s="234"/>
    </row>
    <row r="38" spans="2:8" ht="15" customHeight="1" x14ac:dyDescent="0.25">
      <c r="B38" s="228" t="s">
        <v>48</v>
      </c>
      <c r="C38" s="227"/>
      <c r="D38" s="227"/>
      <c r="E38" s="227"/>
      <c r="F38" s="227"/>
      <c r="G38" s="227"/>
      <c r="H38" s="192"/>
    </row>
    <row r="39" spans="2:8" ht="23.15" customHeight="1" x14ac:dyDescent="0.25">
      <c r="B39" s="13" t="s">
        <v>49</v>
      </c>
      <c r="D39" s="15" t="s">
        <v>50</v>
      </c>
      <c r="F39" s="15" t="s">
        <v>51</v>
      </c>
      <c r="G39" s="16"/>
    </row>
    <row r="40" spans="2:8" ht="30" customHeight="1" x14ac:dyDescent="0.25">
      <c r="B40" s="39" t="s">
        <v>52</v>
      </c>
      <c r="C40" s="38"/>
      <c r="D40" s="218" t="s">
        <v>25</v>
      </c>
      <c r="E40" s="219"/>
      <c r="F40" s="32"/>
      <c r="G40" s="12"/>
    </row>
    <row r="41" spans="2:8" ht="30" customHeight="1" x14ac:dyDescent="0.25">
      <c r="B41" s="39" t="s">
        <v>53</v>
      </c>
      <c r="C41" s="223"/>
      <c r="D41" s="218" t="s">
        <v>25</v>
      </c>
      <c r="E41" s="219"/>
      <c r="F41" s="32"/>
      <c r="G41" s="12"/>
    </row>
    <row r="42" spans="2:8" ht="30" customHeight="1" x14ac:dyDescent="0.25">
      <c r="B42" s="39" t="s">
        <v>54</v>
      </c>
      <c r="C42" s="40"/>
      <c r="D42" s="218" t="s">
        <v>25</v>
      </c>
      <c r="E42" s="219"/>
      <c r="F42" s="32"/>
      <c r="G42" s="12"/>
    </row>
    <row r="43" spans="2:8" ht="30" customHeight="1" x14ac:dyDescent="0.25">
      <c r="B43" s="221" t="s">
        <v>55</v>
      </c>
      <c r="C43" s="222"/>
      <c r="D43" s="218" t="s">
        <v>25</v>
      </c>
      <c r="E43" s="219"/>
      <c r="F43" s="32"/>
      <c r="G43" s="12"/>
    </row>
    <row r="44" spans="2:8" ht="30" customHeight="1" x14ac:dyDescent="0.25">
      <c r="B44" s="39" t="s">
        <v>56</v>
      </c>
      <c r="C44" s="220"/>
      <c r="D44" s="218" t="s">
        <v>25</v>
      </c>
      <c r="E44" s="219"/>
      <c r="F44" s="32"/>
      <c r="G44" s="12"/>
    </row>
    <row r="45" spans="2:8" ht="14" thickBot="1" x14ac:dyDescent="0.3">
      <c r="B45" s="17"/>
      <c r="C45" s="18"/>
      <c r="D45" s="18"/>
      <c r="E45" s="18"/>
      <c r="F45" s="18"/>
      <c r="G45" s="19"/>
    </row>
    <row r="46" spans="2:8" ht="14" thickBot="1" x14ac:dyDescent="0.3">
      <c r="B46" s="372" t="s">
        <v>57</v>
      </c>
      <c r="C46" s="373"/>
      <c r="D46" s="373"/>
      <c r="E46" s="373"/>
      <c r="F46" s="373"/>
      <c r="G46" s="374"/>
    </row>
    <row r="47" spans="2:8" ht="15" customHeight="1" thickBot="1" x14ac:dyDescent="0.3">
      <c r="B47" s="228" t="s">
        <v>58</v>
      </c>
      <c r="C47" s="228"/>
      <c r="D47" s="228"/>
      <c r="E47" s="228"/>
      <c r="F47" s="228"/>
      <c r="G47" s="228"/>
      <c r="H47" s="192"/>
    </row>
    <row r="48" spans="2:8" ht="19" customHeight="1" x14ac:dyDescent="0.25">
      <c r="B48" s="33"/>
      <c r="C48" s="182"/>
      <c r="D48" s="182"/>
      <c r="E48" s="182"/>
      <c r="F48" s="182"/>
      <c r="G48" s="183"/>
    </row>
    <row r="49" spans="2:7" ht="19" customHeight="1" x14ac:dyDescent="0.25">
      <c r="B49" s="184"/>
      <c r="C49" s="185"/>
      <c r="D49" s="185"/>
      <c r="E49" s="185"/>
      <c r="F49" s="185"/>
      <c r="G49" s="186"/>
    </row>
    <row r="50" spans="2:7" ht="19" customHeight="1" x14ac:dyDescent="0.25">
      <c r="B50" s="184"/>
      <c r="C50" s="185"/>
      <c r="D50" s="185"/>
      <c r="E50" s="185"/>
      <c r="F50" s="185"/>
      <c r="G50" s="186"/>
    </row>
    <row r="51" spans="2:7" ht="19" customHeight="1" x14ac:dyDescent="0.25">
      <c r="B51" s="184"/>
      <c r="C51" s="185"/>
      <c r="D51" s="185"/>
      <c r="E51" s="185"/>
      <c r="F51" s="185"/>
      <c r="G51" s="186"/>
    </row>
    <row r="52" spans="2:7" ht="19" customHeight="1" x14ac:dyDescent="0.25">
      <c r="B52" s="184"/>
      <c r="C52" s="185"/>
      <c r="D52" s="185"/>
      <c r="E52" s="185"/>
      <c r="F52" s="185"/>
      <c r="G52" s="186"/>
    </row>
    <row r="53" spans="2:7" ht="19" customHeight="1" thickBot="1" x14ac:dyDescent="0.3">
      <c r="B53" s="187"/>
      <c r="C53" s="188"/>
      <c r="D53" s="188"/>
      <c r="E53" s="188"/>
      <c r="F53" s="188"/>
      <c r="G53" s="189"/>
    </row>
    <row r="54" spans="2:7" ht="8.15" customHeight="1" x14ac:dyDescent="0.25"/>
  </sheetData>
  <sheetProtection formatCells="0" insertRows="0"/>
  <mergeCells count="34">
    <mergeCell ref="E35:F35"/>
    <mergeCell ref="E36:F36"/>
    <mergeCell ref="D18:F18"/>
    <mergeCell ref="D19:F19"/>
    <mergeCell ref="E32:F32"/>
    <mergeCell ref="E33:F33"/>
    <mergeCell ref="E34:F34"/>
    <mergeCell ref="F2:G2"/>
    <mergeCell ref="F3:G3"/>
    <mergeCell ref="F4:G4"/>
    <mergeCell ref="D2:E4"/>
    <mergeCell ref="B6:G6"/>
    <mergeCell ref="B7:C7"/>
    <mergeCell ref="D7:G7"/>
    <mergeCell ref="B8:C8"/>
    <mergeCell ref="D8:G8"/>
    <mergeCell ref="B9:C9"/>
    <mergeCell ref="D9:G9"/>
    <mergeCell ref="B10:C10"/>
    <mergeCell ref="B46:G46"/>
    <mergeCell ref="D10:G10"/>
    <mergeCell ref="B11:C11"/>
    <mergeCell ref="D11:G11"/>
    <mergeCell ref="E31:F31"/>
    <mergeCell ref="B22:G22"/>
    <mergeCell ref="B27:G27"/>
    <mergeCell ref="E28:F28"/>
    <mergeCell ref="E29:F29"/>
    <mergeCell ref="E30:F30"/>
    <mergeCell ref="D20:F20"/>
    <mergeCell ref="D14:F14"/>
    <mergeCell ref="D15:F15"/>
    <mergeCell ref="D16:F16"/>
    <mergeCell ref="D17:F17"/>
  </mergeCells>
  <conditionalFormatting sqref="F40:F44">
    <cfRule type="cellIs" dxfId="31" priority="1" operator="equal">
      <formula>"Cumple"</formula>
    </cfRule>
    <cfRule type="cellIs" dxfId="30" priority="2" operator="equal">
      <formula>"No Cumple"</formula>
    </cfRule>
  </conditionalFormatting>
  <pageMargins left="0.7" right="0.7" top="0.75" bottom="0.75" header="0.3" footer="0.3"/>
  <pageSetup scale="64" fitToHeight="0" orientation="portrait" r:id="rId1"/>
  <rowBreaks count="1" manualBreakCount="1">
    <brk id="32" min="1" max="6" man="1"/>
  </row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'HOJA DE CÁLCULO HI-VOL'!$AP$92:$AP$94</xm:f>
          </x14:formula1>
          <xm:sqref>F40:F44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13"/>
  <sheetViews>
    <sheetView view="pageBreakPreview" zoomScaleNormal="100" zoomScaleSheetLayoutView="100" workbookViewId="0">
      <selection activeCell="L3" sqref="L3"/>
    </sheetView>
  </sheetViews>
  <sheetFormatPr baseColWidth="10" defaultColWidth="12.58203125" defaultRowHeight="15" customHeight="1" x14ac:dyDescent="0.25"/>
  <cols>
    <col min="1" max="1" width="24.08203125" style="41" customWidth="1"/>
    <col min="2" max="2" width="17.08203125" style="41" customWidth="1"/>
    <col min="3" max="3" width="14" style="41" customWidth="1"/>
    <col min="4" max="4" width="15.5" style="41" customWidth="1"/>
    <col min="5" max="5" width="14" style="41" customWidth="1"/>
    <col min="6" max="6" width="32.83203125" style="41" customWidth="1"/>
    <col min="7" max="7" width="14.83203125" style="41" customWidth="1"/>
    <col min="8" max="8" width="16.58203125" style="41" customWidth="1"/>
    <col min="9" max="9" width="14" style="41" customWidth="1"/>
    <col min="10" max="10" width="18.58203125" style="41" customWidth="1"/>
    <col min="11" max="11" width="16.08203125" style="41" customWidth="1"/>
    <col min="12" max="12" width="37.33203125" style="41" customWidth="1"/>
    <col min="13" max="26" width="9.33203125" style="41" customWidth="1"/>
    <col min="27" max="16384" width="12.58203125" style="41"/>
  </cols>
  <sheetData>
    <row r="1" spans="1:26" ht="33" customHeight="1" x14ac:dyDescent="0.25">
      <c r="A1" s="399"/>
      <c r="B1" s="402" t="s">
        <v>59</v>
      </c>
      <c r="C1" s="403"/>
      <c r="D1" s="403"/>
      <c r="E1" s="403"/>
      <c r="F1" s="403"/>
      <c r="G1" s="403"/>
      <c r="H1" s="403"/>
      <c r="I1" s="403"/>
      <c r="J1" s="403"/>
      <c r="K1" s="404"/>
      <c r="L1" s="239" t="s">
        <v>60</v>
      </c>
    </row>
    <row r="2" spans="1:26" ht="29.15" customHeight="1" x14ac:dyDescent="0.25">
      <c r="A2" s="400"/>
      <c r="B2" s="405"/>
      <c r="C2" s="406"/>
      <c r="D2" s="406"/>
      <c r="E2" s="406"/>
      <c r="F2" s="406"/>
      <c r="G2" s="406"/>
      <c r="H2" s="406"/>
      <c r="I2" s="406"/>
      <c r="J2" s="406"/>
      <c r="K2" s="407"/>
      <c r="L2" s="240" t="s">
        <v>12</v>
      </c>
    </row>
    <row r="3" spans="1:26" ht="27" customHeight="1" thickBot="1" x14ac:dyDescent="0.3">
      <c r="A3" s="401"/>
      <c r="B3" s="408"/>
      <c r="C3" s="409"/>
      <c r="D3" s="409"/>
      <c r="E3" s="409"/>
      <c r="F3" s="409"/>
      <c r="G3" s="409"/>
      <c r="H3" s="409"/>
      <c r="I3" s="409"/>
      <c r="J3" s="409"/>
      <c r="K3" s="410"/>
      <c r="L3" s="241" t="s">
        <v>267</v>
      </c>
    </row>
    <row r="4" spans="1:26" ht="18" customHeight="1" thickBot="1" x14ac:dyDescent="0.3">
      <c r="A4" s="268" t="s">
        <v>61</v>
      </c>
      <c r="B4" s="269"/>
      <c r="C4" s="269"/>
      <c r="D4" s="269"/>
      <c r="E4" s="269"/>
      <c r="F4" s="269"/>
      <c r="G4" s="269"/>
      <c r="H4" s="269"/>
      <c r="I4" s="269"/>
      <c r="J4" s="269"/>
      <c r="K4" s="269"/>
      <c r="L4" s="270"/>
    </row>
    <row r="5" spans="1:26" ht="90" customHeight="1" thickBot="1" x14ac:dyDescent="0.3">
      <c r="A5" s="238" t="s">
        <v>62</v>
      </c>
      <c r="B5" s="266" t="s">
        <v>63</v>
      </c>
      <c r="C5" s="266" t="s">
        <v>64</v>
      </c>
      <c r="D5" s="265" t="s">
        <v>65</v>
      </c>
      <c r="E5" s="267" t="s">
        <v>66</v>
      </c>
      <c r="F5" s="266" t="s">
        <v>67</v>
      </c>
      <c r="G5" s="265" t="s">
        <v>68</v>
      </c>
      <c r="H5" s="267" t="s">
        <v>69</v>
      </c>
      <c r="I5" s="266" t="s">
        <v>70</v>
      </c>
      <c r="J5" s="265" t="s">
        <v>71</v>
      </c>
      <c r="K5" s="267" t="s">
        <v>72</v>
      </c>
      <c r="L5" s="267" t="s">
        <v>73</v>
      </c>
    </row>
    <row r="6" spans="1:26" ht="24" customHeight="1" x14ac:dyDescent="0.25">
      <c r="A6" s="243"/>
      <c r="B6" s="244"/>
      <c r="C6" s="244"/>
      <c r="D6" s="244"/>
      <c r="E6" s="244"/>
      <c r="F6" s="244"/>
      <c r="G6" s="242"/>
      <c r="H6" s="245"/>
      <c r="I6" s="245"/>
      <c r="J6" s="246"/>
      <c r="K6" s="247"/>
      <c r="L6" s="248"/>
      <c r="M6" s="249"/>
      <c r="N6" s="249"/>
      <c r="O6" s="249"/>
      <c r="P6" s="249"/>
      <c r="Q6" s="249"/>
      <c r="R6" s="249"/>
      <c r="S6" s="249"/>
      <c r="T6" s="249"/>
      <c r="U6" s="249"/>
      <c r="V6" s="249"/>
      <c r="W6" s="249"/>
      <c r="X6" s="249"/>
      <c r="Y6" s="249"/>
      <c r="Z6" s="249"/>
    </row>
    <row r="7" spans="1:26" ht="24" customHeight="1" x14ac:dyDescent="0.25">
      <c r="A7" s="243"/>
      <c r="B7" s="244"/>
      <c r="C7" s="250"/>
      <c r="D7" s="244"/>
      <c r="E7" s="244"/>
      <c r="F7" s="244"/>
      <c r="G7" s="242"/>
      <c r="H7" s="245"/>
      <c r="I7" s="245"/>
      <c r="J7" s="246"/>
      <c r="K7" s="247"/>
      <c r="L7" s="248"/>
      <c r="M7" s="249"/>
      <c r="N7" s="249"/>
      <c r="O7" s="249"/>
      <c r="P7" s="249"/>
      <c r="Q7" s="249"/>
      <c r="R7" s="249"/>
      <c r="S7" s="249"/>
      <c r="T7" s="249"/>
      <c r="U7" s="249"/>
      <c r="V7" s="249"/>
      <c r="W7" s="249"/>
      <c r="X7" s="249"/>
      <c r="Y7" s="249"/>
      <c r="Z7" s="249"/>
    </row>
    <row r="8" spans="1:26" ht="24" customHeight="1" x14ac:dyDescent="0.25">
      <c r="A8" s="243"/>
      <c r="B8" s="244"/>
      <c r="C8" s="244"/>
      <c r="D8" s="244"/>
      <c r="E8" s="244"/>
      <c r="F8" s="244"/>
      <c r="G8" s="242"/>
      <c r="H8" s="245"/>
      <c r="I8" s="245"/>
      <c r="J8" s="246"/>
      <c r="K8" s="247"/>
      <c r="L8" s="248"/>
      <c r="M8" s="249"/>
      <c r="N8" s="249"/>
      <c r="O8" s="249"/>
      <c r="P8" s="249"/>
      <c r="Q8" s="249"/>
      <c r="R8" s="249"/>
      <c r="S8" s="249"/>
      <c r="T8" s="249"/>
      <c r="U8" s="249"/>
      <c r="V8" s="249"/>
      <c r="W8" s="249"/>
      <c r="X8" s="249"/>
      <c r="Y8" s="249"/>
      <c r="Z8" s="249"/>
    </row>
    <row r="9" spans="1:26" ht="24" customHeight="1" x14ac:dyDescent="0.25">
      <c r="A9" s="243"/>
      <c r="B9" s="244"/>
      <c r="C9" s="244"/>
      <c r="D9" s="244"/>
      <c r="E9" s="244"/>
      <c r="F9" s="244"/>
      <c r="G9" s="242"/>
      <c r="H9" s="245"/>
      <c r="I9" s="245"/>
      <c r="J9" s="246"/>
      <c r="K9" s="247"/>
      <c r="L9" s="248"/>
      <c r="M9" s="249"/>
      <c r="N9" s="249"/>
      <c r="O9" s="249"/>
      <c r="P9" s="249"/>
      <c r="Q9" s="249"/>
      <c r="R9" s="249"/>
      <c r="S9" s="249"/>
      <c r="T9" s="249"/>
      <c r="U9" s="249"/>
      <c r="V9" s="249"/>
      <c r="W9" s="249"/>
      <c r="X9" s="249"/>
      <c r="Y9" s="249"/>
      <c r="Z9" s="249"/>
    </row>
    <row r="10" spans="1:26" ht="24" customHeight="1" x14ac:dyDescent="0.25">
      <c r="A10" s="243"/>
      <c r="B10" s="244"/>
      <c r="C10" s="244"/>
      <c r="D10" s="244"/>
      <c r="E10" s="244"/>
      <c r="F10" s="244"/>
      <c r="G10" s="242"/>
      <c r="H10" s="245"/>
      <c r="I10" s="245"/>
      <c r="J10" s="246"/>
      <c r="K10" s="247"/>
      <c r="L10" s="248"/>
      <c r="M10" s="249"/>
      <c r="N10" s="249"/>
      <c r="O10" s="249"/>
      <c r="P10" s="249"/>
      <c r="Q10" s="249"/>
      <c r="R10" s="249"/>
      <c r="S10" s="249"/>
      <c r="T10" s="249"/>
      <c r="U10" s="249"/>
      <c r="V10" s="249"/>
      <c r="W10" s="249"/>
      <c r="X10" s="249"/>
      <c r="Y10" s="249"/>
      <c r="Z10" s="249"/>
    </row>
    <row r="11" spans="1:26" ht="24" customHeight="1" x14ac:dyDescent="0.25">
      <c r="A11" s="243"/>
      <c r="B11" s="244"/>
      <c r="C11" s="244"/>
      <c r="D11" s="244"/>
      <c r="E11" s="244"/>
      <c r="F11" s="244"/>
      <c r="G11" s="242"/>
      <c r="H11" s="245"/>
      <c r="I11" s="245"/>
      <c r="J11" s="246"/>
      <c r="K11" s="247"/>
      <c r="L11" s="248"/>
      <c r="M11" s="249"/>
      <c r="N11" s="249"/>
      <c r="O11" s="249"/>
      <c r="P11" s="249"/>
      <c r="Q11" s="249"/>
      <c r="R11" s="249"/>
      <c r="S11" s="249"/>
      <c r="T11" s="249"/>
      <c r="U11" s="249"/>
      <c r="V11" s="249"/>
      <c r="W11" s="249"/>
      <c r="X11" s="249"/>
      <c r="Y11" s="249"/>
      <c r="Z11" s="249"/>
    </row>
    <row r="12" spans="1:26" ht="24" customHeight="1" x14ac:dyDescent="0.25">
      <c r="A12" s="243"/>
      <c r="B12" s="244"/>
      <c r="C12" s="244"/>
      <c r="D12" s="244"/>
      <c r="E12" s="244"/>
      <c r="F12" s="244"/>
      <c r="G12" s="242"/>
      <c r="H12" s="245"/>
      <c r="I12" s="245"/>
      <c r="J12" s="246"/>
      <c r="K12" s="247"/>
      <c r="L12" s="248"/>
      <c r="M12" s="249"/>
      <c r="N12" s="249"/>
      <c r="O12" s="249"/>
      <c r="P12" s="249"/>
      <c r="Q12" s="249"/>
      <c r="R12" s="249"/>
      <c r="S12" s="249"/>
      <c r="T12" s="249"/>
      <c r="U12" s="249"/>
      <c r="V12" s="249"/>
      <c r="W12" s="249"/>
      <c r="X12" s="249"/>
      <c r="Y12" s="249"/>
      <c r="Z12" s="249"/>
    </row>
    <row r="13" spans="1:26" ht="24" customHeight="1" x14ac:dyDescent="0.25">
      <c r="A13" s="243"/>
      <c r="B13" s="244"/>
      <c r="C13" s="244"/>
      <c r="D13" s="244"/>
      <c r="E13" s="244"/>
      <c r="F13" s="244"/>
      <c r="G13" s="245"/>
      <c r="H13" s="245"/>
      <c r="I13" s="245"/>
      <c r="J13" s="244"/>
      <c r="K13" s="247"/>
      <c r="L13" s="251"/>
    </row>
    <row r="14" spans="1:26" ht="24" customHeight="1" x14ac:dyDescent="0.25">
      <c r="A14" s="243"/>
      <c r="B14" s="244"/>
      <c r="C14" s="244"/>
      <c r="D14" s="244"/>
      <c r="E14" s="244"/>
      <c r="F14" s="244"/>
      <c r="G14" s="245"/>
      <c r="H14" s="245"/>
      <c r="I14" s="245"/>
      <c r="J14" s="244"/>
      <c r="K14" s="247"/>
      <c r="L14" s="251"/>
    </row>
    <row r="15" spans="1:26" ht="24" customHeight="1" x14ac:dyDescent="0.25">
      <c r="A15" s="243"/>
      <c r="B15" s="244"/>
      <c r="C15" s="244"/>
      <c r="D15" s="244"/>
      <c r="E15" s="244"/>
      <c r="F15" s="244"/>
      <c r="G15" s="245"/>
      <c r="H15" s="245"/>
      <c r="I15" s="245"/>
      <c r="J15" s="244"/>
      <c r="K15" s="247"/>
      <c r="L15" s="251"/>
    </row>
    <row r="16" spans="1:26" ht="24" customHeight="1" x14ac:dyDescent="0.25">
      <c r="A16" s="243"/>
      <c r="B16" s="244"/>
      <c r="C16" s="244"/>
      <c r="D16" s="244"/>
      <c r="E16" s="244"/>
      <c r="F16" s="244"/>
      <c r="G16" s="245"/>
      <c r="H16" s="245"/>
      <c r="I16" s="245"/>
      <c r="J16" s="244"/>
      <c r="K16" s="247"/>
      <c r="L16" s="251"/>
    </row>
    <row r="17" spans="1:12" ht="24" customHeight="1" x14ac:dyDescent="0.25">
      <c r="A17" s="243"/>
      <c r="B17" s="244"/>
      <c r="C17" s="244"/>
      <c r="D17" s="244"/>
      <c r="E17" s="244"/>
      <c r="F17" s="244"/>
      <c r="G17" s="245"/>
      <c r="H17" s="245"/>
      <c r="I17" s="245"/>
      <c r="J17" s="244"/>
      <c r="K17" s="247"/>
      <c r="L17" s="252"/>
    </row>
    <row r="18" spans="1:12" ht="24" customHeight="1" x14ac:dyDescent="0.25">
      <c r="A18" s="243"/>
      <c r="B18" s="244"/>
      <c r="C18" s="244"/>
      <c r="D18" s="244"/>
      <c r="E18" s="244"/>
      <c r="F18" s="244"/>
      <c r="G18" s="245"/>
      <c r="H18" s="245"/>
      <c r="I18" s="245"/>
      <c r="J18" s="244"/>
      <c r="K18" s="247"/>
      <c r="L18" s="251"/>
    </row>
    <row r="19" spans="1:12" ht="24" customHeight="1" x14ac:dyDescent="0.25">
      <c r="A19" s="243"/>
      <c r="B19" s="244"/>
      <c r="C19" s="244"/>
      <c r="D19" s="244"/>
      <c r="E19" s="244"/>
      <c r="F19" s="244"/>
      <c r="G19" s="245"/>
      <c r="H19" s="245"/>
      <c r="I19" s="245"/>
      <c r="J19" s="244"/>
      <c r="K19" s="247"/>
      <c r="L19" s="251"/>
    </row>
    <row r="20" spans="1:12" ht="24" hidden="1" customHeight="1" x14ac:dyDescent="0.25">
      <c r="A20" s="243"/>
      <c r="B20" s="244"/>
      <c r="C20" s="244"/>
      <c r="D20" s="244"/>
      <c r="E20" s="244"/>
      <c r="F20" s="244"/>
      <c r="G20" s="245"/>
      <c r="H20" s="245"/>
      <c r="I20" s="245"/>
      <c r="J20" s="244"/>
      <c r="K20" s="247"/>
      <c r="L20" s="252"/>
    </row>
    <row r="21" spans="1:12" ht="24" hidden="1" customHeight="1" x14ac:dyDescent="0.25">
      <c r="A21" s="243"/>
      <c r="B21" s="244"/>
      <c r="C21" s="244"/>
      <c r="D21" s="244"/>
      <c r="E21" s="244"/>
      <c r="F21" s="244"/>
      <c r="G21" s="245"/>
      <c r="H21" s="245"/>
      <c r="I21" s="245"/>
      <c r="J21" s="244"/>
      <c r="K21" s="247"/>
      <c r="L21" s="252"/>
    </row>
    <row r="22" spans="1:12" ht="24" hidden="1" customHeight="1" x14ac:dyDescent="0.25">
      <c r="A22" s="243"/>
      <c r="B22" s="244"/>
      <c r="C22" s="244"/>
      <c r="D22" s="244"/>
      <c r="E22" s="244"/>
      <c r="F22" s="244"/>
      <c r="G22" s="245"/>
      <c r="H22" s="245"/>
      <c r="I22" s="245"/>
      <c r="J22" s="244"/>
      <c r="K22" s="247"/>
      <c r="L22" s="252"/>
    </row>
    <row r="23" spans="1:12" ht="24" hidden="1" customHeight="1" x14ac:dyDescent="0.25">
      <c r="A23" s="243"/>
      <c r="B23" s="244"/>
      <c r="C23" s="244"/>
      <c r="D23" s="244"/>
      <c r="E23" s="244"/>
      <c r="F23" s="244"/>
      <c r="G23" s="245"/>
      <c r="H23" s="245"/>
      <c r="I23" s="245"/>
      <c r="J23" s="244"/>
      <c r="K23" s="247"/>
      <c r="L23" s="252"/>
    </row>
    <row r="24" spans="1:12" ht="24" hidden="1" customHeight="1" x14ac:dyDescent="0.25">
      <c r="A24" s="243"/>
      <c r="B24" s="244"/>
      <c r="C24" s="244"/>
      <c r="D24" s="244"/>
      <c r="E24" s="244"/>
      <c r="F24" s="244"/>
      <c r="G24" s="245"/>
      <c r="H24" s="245"/>
      <c r="I24" s="245"/>
      <c r="J24" s="244"/>
      <c r="K24" s="247"/>
      <c r="L24" s="252"/>
    </row>
    <row r="25" spans="1:12" ht="24" hidden="1" customHeight="1" x14ac:dyDescent="0.25">
      <c r="A25" s="243"/>
      <c r="B25" s="244"/>
      <c r="C25" s="244"/>
      <c r="D25" s="244"/>
      <c r="E25" s="244"/>
      <c r="F25" s="244"/>
      <c r="G25" s="245"/>
      <c r="H25" s="245"/>
      <c r="I25" s="245"/>
      <c r="J25" s="244"/>
      <c r="K25" s="247"/>
      <c r="L25" s="252"/>
    </row>
    <row r="26" spans="1:12" ht="24" hidden="1" customHeight="1" x14ac:dyDescent="0.25">
      <c r="A26" s="243"/>
      <c r="B26" s="244"/>
      <c r="C26" s="244"/>
      <c r="D26" s="244"/>
      <c r="E26" s="244"/>
      <c r="F26" s="244"/>
      <c r="G26" s="245"/>
      <c r="H26" s="245"/>
      <c r="I26" s="245"/>
      <c r="J26" s="244"/>
      <c r="K26" s="247"/>
      <c r="L26" s="252"/>
    </row>
    <row r="27" spans="1:12" ht="24" hidden="1" customHeight="1" x14ac:dyDescent="0.25">
      <c r="A27" s="243"/>
      <c r="B27" s="244"/>
      <c r="C27" s="244"/>
      <c r="D27" s="244"/>
      <c r="E27" s="244"/>
      <c r="F27" s="244"/>
      <c r="G27" s="245"/>
      <c r="H27" s="245"/>
      <c r="I27" s="245"/>
      <c r="J27" s="244"/>
      <c r="K27" s="247"/>
      <c r="L27" s="252"/>
    </row>
    <row r="28" spans="1:12" ht="24" hidden="1" customHeight="1" x14ac:dyDescent="0.25">
      <c r="A28" s="243"/>
      <c r="B28" s="244"/>
      <c r="C28" s="244"/>
      <c r="D28" s="244"/>
      <c r="E28" s="244"/>
      <c r="F28" s="244"/>
      <c r="G28" s="245"/>
      <c r="H28" s="245"/>
      <c r="I28" s="245"/>
      <c r="J28" s="244"/>
      <c r="K28" s="247"/>
      <c r="L28" s="252"/>
    </row>
    <row r="29" spans="1:12" ht="24" hidden="1" customHeight="1" x14ac:dyDescent="0.25">
      <c r="A29" s="253"/>
      <c r="B29" s="254"/>
      <c r="C29" s="254"/>
      <c r="D29" s="254"/>
      <c r="E29" s="254"/>
      <c r="F29" s="254"/>
      <c r="G29" s="255"/>
      <c r="H29" s="255"/>
      <c r="I29" s="255"/>
      <c r="J29" s="254"/>
      <c r="K29" s="256"/>
      <c r="L29" s="257"/>
    </row>
    <row r="30" spans="1:12" ht="24" hidden="1" customHeight="1" x14ac:dyDescent="0.25">
      <c r="A30" s="253"/>
      <c r="B30" s="254"/>
      <c r="C30" s="254"/>
      <c r="D30" s="254"/>
      <c r="E30" s="254"/>
      <c r="F30" s="254"/>
      <c r="G30" s="255"/>
      <c r="H30" s="255"/>
      <c r="I30" s="255"/>
      <c r="J30" s="254"/>
      <c r="K30" s="256"/>
      <c r="L30" s="257"/>
    </row>
    <row r="31" spans="1:12" ht="24" hidden="1" customHeight="1" x14ac:dyDescent="0.25">
      <c r="A31" s="253"/>
      <c r="B31" s="254"/>
      <c r="C31" s="254"/>
      <c r="D31" s="254"/>
      <c r="E31" s="254"/>
      <c r="F31" s="254"/>
      <c r="G31" s="255"/>
      <c r="H31" s="255"/>
      <c r="I31" s="255"/>
      <c r="J31" s="254"/>
      <c r="K31" s="256"/>
      <c r="L31" s="257"/>
    </row>
    <row r="32" spans="1:12" ht="24" hidden="1" customHeight="1" x14ac:dyDescent="0.25">
      <c r="A32" s="253"/>
      <c r="B32" s="254"/>
      <c r="C32" s="254"/>
      <c r="D32" s="254"/>
      <c r="E32" s="254"/>
      <c r="F32" s="254"/>
      <c r="G32" s="255"/>
      <c r="H32" s="255"/>
      <c r="I32" s="255"/>
      <c r="J32" s="254"/>
      <c r="K32" s="256"/>
      <c r="L32" s="257"/>
    </row>
    <row r="33" spans="1:12" ht="24" hidden="1" customHeight="1" x14ac:dyDescent="0.25">
      <c r="A33" s="253"/>
      <c r="B33" s="254"/>
      <c r="C33" s="254"/>
      <c r="D33" s="254"/>
      <c r="E33" s="254"/>
      <c r="F33" s="254"/>
      <c r="G33" s="255"/>
      <c r="H33" s="255"/>
      <c r="I33" s="255"/>
      <c r="J33" s="254"/>
      <c r="K33" s="256"/>
      <c r="L33" s="257"/>
    </row>
    <row r="34" spans="1:12" ht="24" hidden="1" customHeight="1" x14ac:dyDescent="0.25">
      <c r="A34" s="253"/>
      <c r="B34" s="254"/>
      <c r="C34" s="254"/>
      <c r="D34" s="254"/>
      <c r="E34" s="254"/>
      <c r="F34" s="254"/>
      <c r="G34" s="255"/>
      <c r="H34" s="255"/>
      <c r="I34" s="255"/>
      <c r="J34" s="254"/>
      <c r="K34" s="256"/>
      <c r="L34" s="257"/>
    </row>
    <row r="35" spans="1:12" ht="24" hidden="1" customHeight="1" x14ac:dyDescent="0.25">
      <c r="A35" s="253"/>
      <c r="B35" s="254"/>
      <c r="C35" s="254"/>
      <c r="D35" s="254"/>
      <c r="E35" s="254"/>
      <c r="F35" s="254"/>
      <c r="G35" s="255"/>
      <c r="H35" s="255"/>
      <c r="I35" s="255"/>
      <c r="J35" s="254"/>
      <c r="K35" s="256"/>
      <c r="L35" s="257"/>
    </row>
    <row r="36" spans="1:12" ht="24" hidden="1" customHeight="1" x14ac:dyDescent="0.25">
      <c r="A36" s="253"/>
      <c r="B36" s="254"/>
      <c r="C36" s="254"/>
      <c r="D36" s="254"/>
      <c r="E36" s="254"/>
      <c r="F36" s="254"/>
      <c r="G36" s="255"/>
      <c r="H36" s="255"/>
      <c r="I36" s="255"/>
      <c r="J36" s="254"/>
      <c r="K36" s="256"/>
      <c r="L36" s="257"/>
    </row>
    <row r="37" spans="1:12" ht="24" hidden="1" customHeight="1" x14ac:dyDescent="0.25">
      <c r="A37" s="253"/>
      <c r="B37" s="254"/>
      <c r="C37" s="254"/>
      <c r="D37" s="254"/>
      <c r="E37" s="254"/>
      <c r="F37" s="254"/>
      <c r="G37" s="255"/>
      <c r="H37" s="255"/>
      <c r="I37" s="255"/>
      <c r="J37" s="254"/>
      <c r="K37" s="256"/>
      <c r="L37" s="257"/>
    </row>
    <row r="38" spans="1:12" ht="24" hidden="1" customHeight="1" x14ac:dyDescent="0.25">
      <c r="A38" s="253"/>
      <c r="B38" s="254"/>
      <c r="C38" s="254"/>
      <c r="D38" s="254"/>
      <c r="E38" s="254"/>
      <c r="F38" s="254"/>
      <c r="G38" s="255"/>
      <c r="H38" s="255"/>
      <c r="I38" s="255"/>
      <c r="J38" s="254"/>
      <c r="K38" s="256"/>
      <c r="L38" s="257"/>
    </row>
    <row r="39" spans="1:12" ht="24" hidden="1" customHeight="1" x14ac:dyDescent="0.25">
      <c r="A39" s="253"/>
      <c r="B39" s="254"/>
      <c r="C39" s="254"/>
      <c r="D39" s="254"/>
      <c r="E39" s="254"/>
      <c r="F39" s="254"/>
      <c r="G39" s="255"/>
      <c r="H39" s="255"/>
      <c r="I39" s="255"/>
      <c r="J39" s="254"/>
      <c r="K39" s="256"/>
      <c r="L39" s="257"/>
    </row>
    <row r="40" spans="1:12" ht="24" hidden="1" customHeight="1" x14ac:dyDescent="0.25">
      <c r="A40" s="253"/>
      <c r="B40" s="254"/>
      <c r="C40" s="254"/>
      <c r="D40" s="254"/>
      <c r="E40" s="254"/>
      <c r="F40" s="254"/>
      <c r="G40" s="255"/>
      <c r="H40" s="255"/>
      <c r="I40" s="255"/>
      <c r="J40" s="254"/>
      <c r="K40" s="256"/>
      <c r="L40" s="257"/>
    </row>
    <row r="41" spans="1:12" ht="24" hidden="1" customHeight="1" thickBot="1" x14ac:dyDescent="0.3">
      <c r="A41" s="258"/>
      <c r="B41" s="259"/>
      <c r="C41" s="259"/>
      <c r="D41" s="259"/>
      <c r="E41" s="259"/>
      <c r="F41" s="259"/>
      <c r="G41" s="260"/>
      <c r="H41" s="261"/>
      <c r="I41" s="261"/>
      <c r="J41" s="259"/>
      <c r="K41" s="262"/>
      <c r="L41" s="263"/>
    </row>
    <row r="42" spans="1:12" ht="12.75" customHeight="1" x14ac:dyDescent="0.25">
      <c r="J42" s="264"/>
      <c r="K42" s="264"/>
    </row>
    <row r="43" spans="1:12" ht="12.75" customHeight="1" x14ac:dyDescent="0.25">
      <c r="J43" s="264"/>
      <c r="K43" s="264"/>
    </row>
    <row r="44" spans="1:12" ht="12.75" customHeight="1" x14ac:dyDescent="0.25">
      <c r="J44" s="264"/>
      <c r="K44" s="264"/>
    </row>
    <row r="45" spans="1:12" ht="12.75" customHeight="1" x14ac:dyDescent="0.25">
      <c r="J45" s="264"/>
      <c r="K45" s="264"/>
    </row>
    <row r="46" spans="1:12" ht="12.75" customHeight="1" x14ac:dyDescent="0.25">
      <c r="J46" s="264"/>
      <c r="K46" s="264"/>
    </row>
    <row r="47" spans="1:12" ht="12.75" customHeight="1" x14ac:dyDescent="0.25">
      <c r="J47" s="264"/>
      <c r="K47" s="264"/>
    </row>
    <row r="48" spans="1:12" ht="12.75" customHeight="1" x14ac:dyDescent="0.25">
      <c r="J48" s="264"/>
      <c r="K48" s="264"/>
    </row>
    <row r="49" spans="10:11" ht="12.75" customHeight="1" x14ac:dyDescent="0.25">
      <c r="J49" s="264"/>
      <c r="K49" s="264"/>
    </row>
    <row r="50" spans="10:11" ht="12.75" customHeight="1" x14ac:dyDescent="0.25">
      <c r="J50" s="264"/>
      <c r="K50" s="264"/>
    </row>
    <row r="51" spans="10:11" ht="12.75" customHeight="1" x14ac:dyDescent="0.25">
      <c r="J51" s="264"/>
      <c r="K51" s="264"/>
    </row>
    <row r="52" spans="10:11" ht="12.75" customHeight="1" x14ac:dyDescent="0.25">
      <c r="J52" s="264"/>
      <c r="K52" s="264"/>
    </row>
    <row r="53" spans="10:11" ht="12.75" customHeight="1" x14ac:dyDescent="0.25">
      <c r="J53" s="264"/>
      <c r="K53" s="264"/>
    </row>
    <row r="54" spans="10:11" ht="12.75" customHeight="1" x14ac:dyDescent="0.25">
      <c r="J54" s="264"/>
      <c r="K54" s="264"/>
    </row>
    <row r="55" spans="10:11" ht="12.75" customHeight="1" x14ac:dyDescent="0.25">
      <c r="J55" s="264"/>
      <c r="K55" s="264"/>
    </row>
    <row r="56" spans="10:11" ht="12.75" customHeight="1" x14ac:dyDescent="0.25">
      <c r="J56" s="264"/>
      <c r="K56" s="264"/>
    </row>
    <row r="57" spans="10:11" ht="12.75" customHeight="1" x14ac:dyDescent="0.25">
      <c r="J57" s="264"/>
      <c r="K57" s="264"/>
    </row>
    <row r="58" spans="10:11" ht="12.75" customHeight="1" x14ac:dyDescent="0.25">
      <c r="J58" s="264"/>
      <c r="K58" s="264"/>
    </row>
    <row r="59" spans="10:11" ht="12.75" customHeight="1" x14ac:dyDescent="0.25">
      <c r="J59" s="264"/>
      <c r="K59" s="264"/>
    </row>
    <row r="60" spans="10:11" ht="12.75" customHeight="1" x14ac:dyDescent="0.25">
      <c r="J60" s="264"/>
      <c r="K60" s="264"/>
    </row>
    <row r="61" spans="10:11" ht="12.75" customHeight="1" x14ac:dyDescent="0.25">
      <c r="J61" s="264"/>
      <c r="K61" s="264"/>
    </row>
    <row r="62" spans="10:11" ht="12.75" customHeight="1" x14ac:dyDescent="0.25">
      <c r="J62" s="264"/>
      <c r="K62" s="264"/>
    </row>
    <row r="63" spans="10:11" ht="12.75" customHeight="1" x14ac:dyDescent="0.25">
      <c r="J63" s="264"/>
      <c r="K63" s="264"/>
    </row>
    <row r="64" spans="10:11" ht="12.75" customHeight="1" x14ac:dyDescent="0.25">
      <c r="J64" s="264"/>
      <c r="K64" s="264"/>
    </row>
    <row r="65" spans="10:11" ht="12.75" customHeight="1" x14ac:dyDescent="0.25">
      <c r="J65" s="264"/>
      <c r="K65" s="264"/>
    </row>
    <row r="66" spans="10:11" ht="12.75" customHeight="1" x14ac:dyDescent="0.25">
      <c r="J66" s="264"/>
      <c r="K66" s="264"/>
    </row>
    <row r="67" spans="10:11" ht="12.75" customHeight="1" x14ac:dyDescent="0.25">
      <c r="J67" s="264"/>
      <c r="K67" s="264"/>
    </row>
    <row r="68" spans="10:11" ht="12.75" customHeight="1" x14ac:dyDescent="0.25">
      <c r="J68" s="264"/>
      <c r="K68" s="264"/>
    </row>
    <row r="69" spans="10:11" ht="12.75" customHeight="1" x14ac:dyDescent="0.25">
      <c r="J69" s="264"/>
      <c r="K69" s="264"/>
    </row>
    <row r="70" spans="10:11" ht="12.75" customHeight="1" x14ac:dyDescent="0.25">
      <c r="J70" s="264"/>
      <c r="K70" s="264"/>
    </row>
    <row r="71" spans="10:11" ht="12.75" customHeight="1" x14ac:dyDescent="0.25">
      <c r="J71" s="264"/>
      <c r="K71" s="264"/>
    </row>
    <row r="72" spans="10:11" ht="12.75" customHeight="1" x14ac:dyDescent="0.25">
      <c r="J72" s="264"/>
      <c r="K72" s="264"/>
    </row>
    <row r="73" spans="10:11" ht="12.75" customHeight="1" x14ac:dyDescent="0.25">
      <c r="J73" s="264"/>
      <c r="K73" s="264"/>
    </row>
    <row r="74" spans="10:11" ht="12.75" customHeight="1" x14ac:dyDescent="0.25">
      <c r="J74" s="264"/>
      <c r="K74" s="264"/>
    </row>
    <row r="75" spans="10:11" ht="12.75" customHeight="1" x14ac:dyDescent="0.25">
      <c r="J75" s="264"/>
      <c r="K75" s="264"/>
    </row>
    <row r="76" spans="10:11" ht="12.75" customHeight="1" x14ac:dyDescent="0.25">
      <c r="J76" s="264"/>
      <c r="K76" s="264"/>
    </row>
    <row r="77" spans="10:11" ht="12.75" customHeight="1" x14ac:dyDescent="0.25">
      <c r="J77" s="264"/>
      <c r="K77" s="264"/>
    </row>
    <row r="78" spans="10:11" ht="12.75" customHeight="1" x14ac:dyDescent="0.25">
      <c r="J78" s="264"/>
      <c r="K78" s="264"/>
    </row>
    <row r="79" spans="10:11" ht="12.75" customHeight="1" x14ac:dyDescent="0.25">
      <c r="J79" s="264"/>
      <c r="K79" s="264"/>
    </row>
    <row r="80" spans="10:11" ht="12.75" customHeight="1" x14ac:dyDescent="0.25">
      <c r="J80" s="264"/>
      <c r="K80" s="264"/>
    </row>
    <row r="81" spans="10:11" ht="12.75" customHeight="1" x14ac:dyDescent="0.25">
      <c r="J81" s="264"/>
      <c r="K81" s="264"/>
    </row>
    <row r="82" spans="10:11" ht="12.75" customHeight="1" x14ac:dyDescent="0.25">
      <c r="J82" s="264"/>
      <c r="K82" s="264"/>
    </row>
    <row r="83" spans="10:11" ht="12.75" customHeight="1" x14ac:dyDescent="0.25">
      <c r="J83" s="264"/>
      <c r="K83" s="264"/>
    </row>
    <row r="84" spans="10:11" ht="12.75" customHeight="1" x14ac:dyDescent="0.25">
      <c r="J84" s="264"/>
      <c r="K84" s="264"/>
    </row>
    <row r="85" spans="10:11" ht="12.75" customHeight="1" x14ac:dyDescent="0.25">
      <c r="J85" s="264"/>
      <c r="K85" s="264"/>
    </row>
    <row r="86" spans="10:11" ht="12.75" customHeight="1" x14ac:dyDescent="0.25">
      <c r="J86" s="264"/>
      <c r="K86" s="264"/>
    </row>
    <row r="87" spans="10:11" ht="12.75" customHeight="1" x14ac:dyDescent="0.25">
      <c r="J87" s="264"/>
      <c r="K87" s="264"/>
    </row>
    <row r="88" spans="10:11" ht="12.75" customHeight="1" x14ac:dyDescent="0.25">
      <c r="J88" s="264"/>
      <c r="K88" s="264"/>
    </row>
    <row r="89" spans="10:11" ht="12.75" customHeight="1" x14ac:dyDescent="0.25">
      <c r="J89" s="264"/>
      <c r="K89" s="264"/>
    </row>
    <row r="90" spans="10:11" ht="12.75" customHeight="1" x14ac:dyDescent="0.25">
      <c r="J90" s="264"/>
      <c r="K90" s="264"/>
    </row>
    <row r="91" spans="10:11" ht="12.75" customHeight="1" x14ac:dyDescent="0.25">
      <c r="J91" s="264"/>
      <c r="K91" s="264"/>
    </row>
    <row r="92" spans="10:11" ht="12.75" customHeight="1" x14ac:dyDescent="0.25">
      <c r="J92" s="264"/>
      <c r="K92" s="264"/>
    </row>
    <row r="93" spans="10:11" ht="12.75" customHeight="1" x14ac:dyDescent="0.25">
      <c r="J93" s="264"/>
      <c r="K93" s="264"/>
    </row>
    <row r="94" spans="10:11" ht="12.75" customHeight="1" x14ac:dyDescent="0.25">
      <c r="J94" s="264"/>
      <c r="K94" s="264"/>
    </row>
    <row r="95" spans="10:11" ht="12.75" customHeight="1" x14ac:dyDescent="0.25">
      <c r="J95" s="264"/>
      <c r="K95" s="264"/>
    </row>
    <row r="96" spans="10:11" ht="12.75" customHeight="1" x14ac:dyDescent="0.25">
      <c r="J96" s="264"/>
      <c r="K96" s="264"/>
    </row>
    <row r="97" spans="10:11" ht="12.75" customHeight="1" x14ac:dyDescent="0.25">
      <c r="J97" s="264"/>
      <c r="K97" s="264"/>
    </row>
    <row r="98" spans="10:11" ht="12.75" customHeight="1" x14ac:dyDescent="0.25">
      <c r="J98" s="264"/>
      <c r="K98" s="264"/>
    </row>
    <row r="99" spans="10:11" ht="12.75" customHeight="1" x14ac:dyDescent="0.25">
      <c r="J99" s="264"/>
      <c r="K99" s="264"/>
    </row>
    <row r="100" spans="10:11" ht="12.75" customHeight="1" x14ac:dyDescent="0.25">
      <c r="J100" s="264"/>
      <c r="K100" s="264"/>
    </row>
    <row r="101" spans="10:11" ht="12.75" customHeight="1" x14ac:dyDescent="0.25">
      <c r="J101" s="264"/>
      <c r="K101" s="264"/>
    </row>
    <row r="102" spans="10:11" ht="12.75" customHeight="1" x14ac:dyDescent="0.25">
      <c r="J102" s="264"/>
      <c r="K102" s="264"/>
    </row>
    <row r="103" spans="10:11" ht="12.75" customHeight="1" x14ac:dyDescent="0.25">
      <c r="J103" s="264"/>
      <c r="K103" s="264"/>
    </row>
    <row r="104" spans="10:11" ht="12.75" customHeight="1" x14ac:dyDescent="0.25">
      <c r="J104" s="264"/>
      <c r="K104" s="264"/>
    </row>
    <row r="105" spans="10:11" ht="12.75" customHeight="1" x14ac:dyDescent="0.25">
      <c r="J105" s="264"/>
      <c r="K105" s="264"/>
    </row>
    <row r="106" spans="10:11" ht="12.75" customHeight="1" x14ac:dyDescent="0.25">
      <c r="J106" s="264"/>
      <c r="K106" s="264"/>
    </row>
    <row r="107" spans="10:11" ht="12.75" customHeight="1" x14ac:dyDescent="0.25">
      <c r="J107" s="264"/>
      <c r="K107" s="264"/>
    </row>
    <row r="108" spans="10:11" ht="12.75" customHeight="1" x14ac:dyDescent="0.25">
      <c r="J108" s="264"/>
      <c r="K108" s="264"/>
    </row>
    <row r="109" spans="10:11" ht="12.75" customHeight="1" x14ac:dyDescent="0.25">
      <c r="J109" s="264"/>
      <c r="K109" s="264"/>
    </row>
    <row r="110" spans="10:11" ht="12.75" customHeight="1" x14ac:dyDescent="0.25">
      <c r="J110" s="264"/>
      <c r="K110" s="264"/>
    </row>
    <row r="111" spans="10:11" ht="12.75" customHeight="1" x14ac:dyDescent="0.25">
      <c r="J111" s="264"/>
      <c r="K111" s="264"/>
    </row>
    <row r="112" spans="10:11" ht="12.75" customHeight="1" x14ac:dyDescent="0.25">
      <c r="J112" s="264"/>
      <c r="K112" s="264"/>
    </row>
    <row r="113" spans="10:11" ht="12.75" customHeight="1" x14ac:dyDescent="0.25">
      <c r="J113" s="264"/>
      <c r="K113" s="264"/>
    </row>
    <row r="114" spans="10:11" ht="12.75" customHeight="1" x14ac:dyDescent="0.25">
      <c r="J114" s="264"/>
      <c r="K114" s="264"/>
    </row>
    <row r="115" spans="10:11" ht="12.75" customHeight="1" x14ac:dyDescent="0.25">
      <c r="J115" s="264"/>
      <c r="K115" s="264"/>
    </row>
    <row r="116" spans="10:11" ht="12.75" customHeight="1" x14ac:dyDescent="0.25">
      <c r="J116" s="264"/>
      <c r="K116" s="264"/>
    </row>
    <row r="117" spans="10:11" ht="12.75" customHeight="1" x14ac:dyDescent="0.25">
      <c r="J117" s="264"/>
      <c r="K117" s="264"/>
    </row>
    <row r="118" spans="10:11" ht="12.75" customHeight="1" x14ac:dyDescent="0.25">
      <c r="J118" s="264"/>
      <c r="K118" s="264"/>
    </row>
    <row r="119" spans="10:11" ht="12.75" customHeight="1" x14ac:dyDescent="0.25">
      <c r="J119" s="264"/>
      <c r="K119" s="264"/>
    </row>
    <row r="120" spans="10:11" ht="12.75" customHeight="1" x14ac:dyDescent="0.25">
      <c r="J120" s="264"/>
      <c r="K120" s="264"/>
    </row>
    <row r="121" spans="10:11" ht="12.75" customHeight="1" x14ac:dyDescent="0.25">
      <c r="J121" s="264"/>
      <c r="K121" s="264"/>
    </row>
    <row r="122" spans="10:11" ht="12.75" customHeight="1" x14ac:dyDescent="0.25">
      <c r="J122" s="264"/>
      <c r="K122" s="264"/>
    </row>
    <row r="123" spans="10:11" ht="12.75" customHeight="1" x14ac:dyDescent="0.25">
      <c r="J123" s="264"/>
      <c r="K123" s="264"/>
    </row>
    <row r="124" spans="10:11" ht="12.75" customHeight="1" x14ac:dyDescent="0.25">
      <c r="J124" s="264"/>
      <c r="K124" s="264"/>
    </row>
    <row r="125" spans="10:11" ht="12.75" customHeight="1" x14ac:dyDescent="0.25">
      <c r="J125" s="264"/>
      <c r="K125" s="264"/>
    </row>
    <row r="126" spans="10:11" ht="12.75" customHeight="1" x14ac:dyDescent="0.25">
      <c r="J126" s="264"/>
      <c r="K126" s="264"/>
    </row>
    <row r="127" spans="10:11" ht="12.75" customHeight="1" x14ac:dyDescent="0.25">
      <c r="J127" s="264"/>
      <c r="K127" s="264"/>
    </row>
    <row r="128" spans="10:11" ht="12.75" customHeight="1" x14ac:dyDescent="0.25">
      <c r="J128" s="264"/>
      <c r="K128" s="264"/>
    </row>
    <row r="129" spans="10:11" ht="12.75" customHeight="1" x14ac:dyDescent="0.25">
      <c r="J129" s="264"/>
      <c r="K129" s="264"/>
    </row>
    <row r="130" spans="10:11" ht="12.75" customHeight="1" x14ac:dyDescent="0.25">
      <c r="J130" s="264"/>
      <c r="K130" s="264"/>
    </row>
    <row r="131" spans="10:11" ht="12.75" customHeight="1" x14ac:dyDescent="0.25">
      <c r="J131" s="264"/>
      <c r="K131" s="264"/>
    </row>
    <row r="132" spans="10:11" ht="12.75" customHeight="1" x14ac:dyDescent="0.25">
      <c r="J132" s="264"/>
      <c r="K132" s="264"/>
    </row>
    <row r="133" spans="10:11" ht="12.75" customHeight="1" x14ac:dyDescent="0.25">
      <c r="J133" s="264"/>
      <c r="K133" s="264"/>
    </row>
    <row r="134" spans="10:11" ht="12.75" customHeight="1" x14ac:dyDescent="0.25">
      <c r="J134" s="264"/>
      <c r="K134" s="264"/>
    </row>
    <row r="135" spans="10:11" ht="12.75" customHeight="1" x14ac:dyDescent="0.25">
      <c r="J135" s="264"/>
      <c r="K135" s="264"/>
    </row>
    <row r="136" spans="10:11" ht="12.75" customHeight="1" x14ac:dyDescent="0.25">
      <c r="J136" s="264"/>
      <c r="K136" s="264"/>
    </row>
    <row r="137" spans="10:11" ht="12.75" customHeight="1" x14ac:dyDescent="0.25">
      <c r="J137" s="264"/>
      <c r="K137" s="264"/>
    </row>
    <row r="138" spans="10:11" ht="12.75" customHeight="1" x14ac:dyDescent="0.25">
      <c r="J138" s="264"/>
      <c r="K138" s="264"/>
    </row>
    <row r="139" spans="10:11" ht="12.75" customHeight="1" x14ac:dyDescent="0.25">
      <c r="J139" s="264"/>
      <c r="K139" s="264"/>
    </row>
    <row r="140" spans="10:11" ht="12.75" customHeight="1" x14ac:dyDescent="0.25">
      <c r="J140" s="264"/>
      <c r="K140" s="264"/>
    </row>
    <row r="141" spans="10:11" ht="12.75" customHeight="1" x14ac:dyDescent="0.25">
      <c r="J141" s="264"/>
      <c r="K141" s="264"/>
    </row>
    <row r="142" spans="10:11" ht="12.75" customHeight="1" x14ac:dyDescent="0.25">
      <c r="J142" s="264"/>
      <c r="K142" s="264"/>
    </row>
    <row r="143" spans="10:11" ht="12.75" customHeight="1" x14ac:dyDescent="0.25">
      <c r="J143" s="264"/>
      <c r="K143" s="264"/>
    </row>
    <row r="144" spans="10:11" ht="12.75" customHeight="1" x14ac:dyDescent="0.25">
      <c r="J144" s="264"/>
      <c r="K144" s="264"/>
    </row>
    <row r="145" spans="10:11" ht="12.75" customHeight="1" x14ac:dyDescent="0.25">
      <c r="J145" s="264"/>
      <c r="K145" s="264"/>
    </row>
    <row r="146" spans="10:11" ht="12.75" customHeight="1" x14ac:dyDescent="0.25">
      <c r="J146" s="264"/>
      <c r="K146" s="264"/>
    </row>
    <row r="147" spans="10:11" ht="12.75" customHeight="1" x14ac:dyDescent="0.25">
      <c r="J147" s="264"/>
      <c r="K147" s="264"/>
    </row>
    <row r="148" spans="10:11" ht="12.75" customHeight="1" x14ac:dyDescent="0.25">
      <c r="J148" s="264"/>
      <c r="K148" s="264"/>
    </row>
    <row r="149" spans="10:11" ht="12.75" customHeight="1" x14ac:dyDescent="0.25">
      <c r="J149" s="264"/>
      <c r="K149" s="264"/>
    </row>
    <row r="150" spans="10:11" ht="12.75" customHeight="1" x14ac:dyDescent="0.25">
      <c r="J150" s="264"/>
      <c r="K150" s="264"/>
    </row>
    <row r="151" spans="10:11" ht="12.75" customHeight="1" x14ac:dyDescent="0.25">
      <c r="J151" s="264"/>
      <c r="K151" s="264"/>
    </row>
    <row r="152" spans="10:11" ht="12.75" customHeight="1" x14ac:dyDescent="0.25">
      <c r="J152" s="264"/>
      <c r="K152" s="264"/>
    </row>
    <row r="153" spans="10:11" ht="12.75" customHeight="1" x14ac:dyDescent="0.25">
      <c r="J153" s="264"/>
      <c r="K153" s="264"/>
    </row>
    <row r="154" spans="10:11" ht="12.75" customHeight="1" x14ac:dyDescent="0.25">
      <c r="J154" s="264"/>
      <c r="K154" s="264"/>
    </row>
    <row r="155" spans="10:11" ht="12.75" customHeight="1" x14ac:dyDescent="0.25">
      <c r="J155" s="264"/>
      <c r="K155" s="264"/>
    </row>
    <row r="156" spans="10:11" ht="12.75" customHeight="1" x14ac:dyDescent="0.25">
      <c r="J156" s="264"/>
      <c r="K156" s="264"/>
    </row>
    <row r="157" spans="10:11" ht="12.75" customHeight="1" x14ac:dyDescent="0.25">
      <c r="J157" s="264"/>
      <c r="K157" s="264"/>
    </row>
    <row r="158" spans="10:11" ht="12.75" customHeight="1" x14ac:dyDescent="0.25">
      <c r="J158" s="264"/>
      <c r="K158" s="264"/>
    </row>
    <row r="159" spans="10:11" ht="12.75" customHeight="1" x14ac:dyDescent="0.25">
      <c r="J159" s="264"/>
      <c r="K159" s="264"/>
    </row>
    <row r="160" spans="10:11" ht="12.75" customHeight="1" x14ac:dyDescent="0.25">
      <c r="J160" s="264"/>
      <c r="K160" s="264"/>
    </row>
    <row r="161" spans="10:11" ht="12.75" customHeight="1" x14ac:dyDescent="0.25">
      <c r="J161" s="264"/>
      <c r="K161" s="264"/>
    </row>
    <row r="162" spans="10:11" ht="12.75" customHeight="1" x14ac:dyDescent="0.25">
      <c r="J162" s="264"/>
      <c r="K162" s="264"/>
    </row>
    <row r="163" spans="10:11" ht="12.75" customHeight="1" x14ac:dyDescent="0.25">
      <c r="J163" s="264"/>
      <c r="K163" s="264"/>
    </row>
    <row r="164" spans="10:11" ht="12.75" customHeight="1" x14ac:dyDescent="0.25">
      <c r="J164" s="264"/>
      <c r="K164" s="264"/>
    </row>
    <row r="165" spans="10:11" ht="12.75" customHeight="1" x14ac:dyDescent="0.25">
      <c r="J165" s="264"/>
      <c r="K165" s="264"/>
    </row>
    <row r="166" spans="10:11" ht="12.75" customHeight="1" x14ac:dyDescent="0.25">
      <c r="J166" s="264"/>
      <c r="K166" s="264"/>
    </row>
    <row r="167" spans="10:11" ht="12.75" customHeight="1" x14ac:dyDescent="0.25">
      <c r="J167" s="264"/>
      <c r="K167" s="264"/>
    </row>
    <row r="168" spans="10:11" ht="12.75" customHeight="1" x14ac:dyDescent="0.25">
      <c r="J168" s="264"/>
      <c r="K168" s="264"/>
    </row>
    <row r="169" spans="10:11" ht="12.75" customHeight="1" x14ac:dyDescent="0.25">
      <c r="J169" s="264"/>
      <c r="K169" s="264"/>
    </row>
    <row r="170" spans="10:11" ht="12.75" customHeight="1" x14ac:dyDescent="0.25">
      <c r="J170" s="264"/>
      <c r="K170" s="264"/>
    </row>
    <row r="171" spans="10:11" ht="12.75" customHeight="1" x14ac:dyDescent="0.25">
      <c r="J171" s="264"/>
      <c r="K171" s="264"/>
    </row>
    <row r="172" spans="10:11" ht="12.75" customHeight="1" x14ac:dyDescent="0.25">
      <c r="J172" s="264"/>
      <c r="K172" s="264"/>
    </row>
    <row r="173" spans="10:11" ht="12.75" customHeight="1" x14ac:dyDescent="0.25">
      <c r="J173" s="264"/>
      <c r="K173" s="264"/>
    </row>
    <row r="174" spans="10:11" ht="12.75" customHeight="1" x14ac:dyDescent="0.25">
      <c r="J174" s="264"/>
      <c r="K174" s="264"/>
    </row>
    <row r="175" spans="10:11" ht="12.75" customHeight="1" x14ac:dyDescent="0.25">
      <c r="J175" s="264"/>
      <c r="K175" s="264"/>
    </row>
    <row r="176" spans="10:11" ht="12.75" customHeight="1" x14ac:dyDescent="0.25">
      <c r="J176" s="264"/>
      <c r="K176" s="264"/>
    </row>
    <row r="177" spans="10:11" ht="12.75" customHeight="1" x14ac:dyDescent="0.25">
      <c r="J177" s="264"/>
      <c r="K177" s="264"/>
    </row>
    <row r="178" spans="10:11" ht="12.75" customHeight="1" x14ac:dyDescent="0.25">
      <c r="J178" s="264"/>
      <c r="K178" s="264"/>
    </row>
    <row r="179" spans="10:11" ht="12.75" customHeight="1" x14ac:dyDescent="0.25">
      <c r="J179" s="264"/>
      <c r="K179" s="264"/>
    </row>
    <row r="180" spans="10:11" ht="12.75" customHeight="1" x14ac:dyDescent="0.25">
      <c r="J180" s="264"/>
      <c r="K180" s="264"/>
    </row>
    <row r="181" spans="10:11" ht="12.75" customHeight="1" x14ac:dyDescent="0.25">
      <c r="J181" s="264"/>
      <c r="K181" s="264"/>
    </row>
    <row r="182" spans="10:11" ht="12.75" customHeight="1" x14ac:dyDescent="0.25">
      <c r="J182" s="264"/>
      <c r="K182" s="264"/>
    </row>
    <row r="183" spans="10:11" ht="12.75" customHeight="1" x14ac:dyDescent="0.25">
      <c r="J183" s="264"/>
      <c r="K183" s="264"/>
    </row>
    <row r="184" spans="10:11" ht="12.75" customHeight="1" x14ac:dyDescent="0.25">
      <c r="J184" s="264"/>
      <c r="K184" s="264"/>
    </row>
    <row r="185" spans="10:11" ht="12.75" customHeight="1" x14ac:dyDescent="0.25">
      <c r="J185" s="264"/>
      <c r="K185" s="264"/>
    </row>
    <row r="186" spans="10:11" ht="12.75" customHeight="1" x14ac:dyDescent="0.25">
      <c r="J186" s="264"/>
      <c r="K186" s="264"/>
    </row>
    <row r="187" spans="10:11" ht="12.75" customHeight="1" x14ac:dyDescent="0.25">
      <c r="J187" s="264"/>
      <c r="K187" s="264"/>
    </row>
    <row r="188" spans="10:11" ht="12.75" customHeight="1" x14ac:dyDescent="0.25">
      <c r="J188" s="264"/>
      <c r="K188" s="264"/>
    </row>
    <row r="189" spans="10:11" ht="12.75" customHeight="1" x14ac:dyDescent="0.25">
      <c r="J189" s="264"/>
      <c r="K189" s="264"/>
    </row>
    <row r="190" spans="10:11" ht="12.75" customHeight="1" x14ac:dyDescent="0.25">
      <c r="J190" s="264"/>
      <c r="K190" s="264"/>
    </row>
    <row r="191" spans="10:11" ht="12.75" customHeight="1" x14ac:dyDescent="0.25">
      <c r="J191" s="264"/>
      <c r="K191" s="264"/>
    </row>
    <row r="192" spans="10:11" ht="12.75" customHeight="1" x14ac:dyDescent="0.25">
      <c r="J192" s="264"/>
      <c r="K192" s="264"/>
    </row>
    <row r="193" spans="10:11" ht="12.75" customHeight="1" x14ac:dyDescent="0.25">
      <c r="J193" s="264"/>
      <c r="K193" s="264"/>
    </row>
    <row r="194" spans="10:11" ht="12.75" customHeight="1" x14ac:dyDescent="0.25">
      <c r="J194" s="264"/>
      <c r="K194" s="264"/>
    </row>
    <row r="195" spans="10:11" ht="12.75" customHeight="1" x14ac:dyDescent="0.25">
      <c r="J195" s="264"/>
      <c r="K195" s="264"/>
    </row>
    <row r="196" spans="10:11" ht="12.75" customHeight="1" x14ac:dyDescent="0.25">
      <c r="J196" s="264"/>
      <c r="K196" s="264"/>
    </row>
    <row r="197" spans="10:11" ht="12.75" customHeight="1" x14ac:dyDescent="0.25">
      <c r="J197" s="264"/>
      <c r="K197" s="264"/>
    </row>
    <row r="198" spans="10:11" ht="12.75" customHeight="1" x14ac:dyDescent="0.25">
      <c r="J198" s="264"/>
      <c r="K198" s="264"/>
    </row>
    <row r="199" spans="10:11" ht="12.75" customHeight="1" x14ac:dyDescent="0.25">
      <c r="J199" s="264"/>
      <c r="K199" s="264"/>
    </row>
    <row r="200" spans="10:11" ht="12.75" customHeight="1" x14ac:dyDescent="0.25">
      <c r="J200" s="264"/>
      <c r="K200" s="264"/>
    </row>
    <row r="201" spans="10:11" ht="12.75" customHeight="1" x14ac:dyDescent="0.25">
      <c r="J201" s="264"/>
      <c r="K201" s="264"/>
    </row>
    <row r="202" spans="10:11" ht="12.75" customHeight="1" x14ac:dyDescent="0.25">
      <c r="J202" s="264"/>
      <c r="K202" s="264"/>
    </row>
    <row r="203" spans="10:11" ht="12.75" customHeight="1" x14ac:dyDescent="0.25">
      <c r="J203" s="264"/>
      <c r="K203" s="264"/>
    </row>
    <row r="204" spans="10:11" ht="12.75" customHeight="1" x14ac:dyDescent="0.25">
      <c r="J204" s="264"/>
      <c r="K204" s="264"/>
    </row>
    <row r="205" spans="10:11" ht="12.75" customHeight="1" x14ac:dyDescent="0.25">
      <c r="J205" s="264"/>
      <c r="K205" s="264"/>
    </row>
    <row r="206" spans="10:11" ht="12.75" customHeight="1" x14ac:dyDescent="0.25">
      <c r="J206" s="264"/>
      <c r="K206" s="264"/>
    </row>
    <row r="207" spans="10:11" ht="12.75" customHeight="1" x14ac:dyDescent="0.25">
      <c r="J207" s="264"/>
      <c r="K207" s="264"/>
    </row>
    <row r="208" spans="10:11" ht="12.75" customHeight="1" x14ac:dyDescent="0.25">
      <c r="J208" s="264"/>
      <c r="K208" s="264"/>
    </row>
    <row r="209" spans="10:11" ht="12.75" customHeight="1" x14ac:dyDescent="0.25">
      <c r="J209" s="264"/>
      <c r="K209" s="264"/>
    </row>
    <row r="210" spans="10:11" ht="12.75" customHeight="1" x14ac:dyDescent="0.25">
      <c r="J210" s="264"/>
      <c r="K210" s="264"/>
    </row>
    <row r="211" spans="10:11" ht="12.75" customHeight="1" x14ac:dyDescent="0.25">
      <c r="J211" s="264"/>
      <c r="K211" s="264"/>
    </row>
    <row r="212" spans="10:11" ht="12.75" customHeight="1" x14ac:dyDescent="0.25">
      <c r="J212" s="264"/>
      <c r="K212" s="264"/>
    </row>
    <row r="213" spans="10:11" ht="12.75" customHeight="1" x14ac:dyDescent="0.25">
      <c r="J213" s="264"/>
      <c r="K213" s="264"/>
    </row>
    <row r="214" spans="10:11" ht="12.75" customHeight="1" x14ac:dyDescent="0.25">
      <c r="J214" s="264"/>
      <c r="K214" s="264"/>
    </row>
    <row r="215" spans="10:11" ht="12.75" customHeight="1" x14ac:dyDescent="0.25">
      <c r="J215" s="264"/>
      <c r="K215" s="264"/>
    </row>
    <row r="216" spans="10:11" ht="12.75" customHeight="1" x14ac:dyDescent="0.25">
      <c r="J216" s="264"/>
      <c r="K216" s="264"/>
    </row>
    <row r="217" spans="10:11" ht="12.75" customHeight="1" x14ac:dyDescent="0.25">
      <c r="J217" s="264"/>
      <c r="K217" s="264"/>
    </row>
    <row r="218" spans="10:11" ht="12.75" customHeight="1" x14ac:dyDescent="0.25">
      <c r="J218" s="264"/>
      <c r="K218" s="264"/>
    </row>
    <row r="219" spans="10:11" ht="12.75" customHeight="1" x14ac:dyDescent="0.25">
      <c r="J219" s="264"/>
      <c r="K219" s="264"/>
    </row>
    <row r="220" spans="10:11" ht="12.75" customHeight="1" x14ac:dyDescent="0.25">
      <c r="J220" s="264"/>
      <c r="K220" s="264"/>
    </row>
    <row r="221" spans="10:11" ht="12.75" customHeight="1" x14ac:dyDescent="0.25">
      <c r="J221" s="264"/>
      <c r="K221" s="264"/>
    </row>
    <row r="222" spans="10:11" ht="12.75" customHeight="1" x14ac:dyDescent="0.25">
      <c r="J222" s="264"/>
      <c r="K222" s="264"/>
    </row>
    <row r="223" spans="10:11" ht="12.75" customHeight="1" x14ac:dyDescent="0.25">
      <c r="J223" s="264"/>
      <c r="K223" s="264"/>
    </row>
    <row r="224" spans="10:11" ht="12.75" customHeight="1" x14ac:dyDescent="0.25">
      <c r="J224" s="264"/>
      <c r="K224" s="264"/>
    </row>
    <row r="225" spans="10:11" ht="12.75" customHeight="1" x14ac:dyDescent="0.25">
      <c r="J225" s="264"/>
      <c r="K225" s="264"/>
    </row>
    <row r="226" spans="10:11" ht="12.75" customHeight="1" x14ac:dyDescent="0.25">
      <c r="J226" s="264"/>
      <c r="K226" s="264"/>
    </row>
    <row r="227" spans="10:11" ht="12.75" customHeight="1" x14ac:dyDescent="0.25">
      <c r="J227" s="264"/>
      <c r="K227" s="264"/>
    </row>
    <row r="228" spans="10:11" ht="12.75" customHeight="1" x14ac:dyDescent="0.25">
      <c r="J228" s="264"/>
      <c r="K228" s="264"/>
    </row>
    <row r="229" spans="10:11" ht="12.75" customHeight="1" x14ac:dyDescent="0.25">
      <c r="J229" s="264"/>
      <c r="K229" s="264"/>
    </row>
    <row r="230" spans="10:11" ht="12.75" customHeight="1" x14ac:dyDescent="0.25">
      <c r="J230" s="264"/>
      <c r="K230" s="264"/>
    </row>
    <row r="231" spans="10:11" ht="12.75" customHeight="1" x14ac:dyDescent="0.25">
      <c r="J231" s="264"/>
      <c r="K231" s="264"/>
    </row>
    <row r="232" spans="10:11" ht="12.75" customHeight="1" x14ac:dyDescent="0.25">
      <c r="J232" s="264"/>
      <c r="K232" s="264"/>
    </row>
    <row r="233" spans="10:11" ht="12.75" customHeight="1" x14ac:dyDescent="0.25">
      <c r="J233" s="264"/>
      <c r="K233" s="264"/>
    </row>
    <row r="234" spans="10:11" ht="12.75" customHeight="1" x14ac:dyDescent="0.25">
      <c r="J234" s="264"/>
      <c r="K234" s="264"/>
    </row>
    <row r="235" spans="10:11" ht="12.75" customHeight="1" x14ac:dyDescent="0.25">
      <c r="J235" s="264"/>
      <c r="K235" s="264"/>
    </row>
    <row r="236" spans="10:11" ht="12.75" customHeight="1" x14ac:dyDescent="0.25">
      <c r="J236" s="264"/>
      <c r="K236" s="264"/>
    </row>
    <row r="237" spans="10:11" ht="12.75" customHeight="1" x14ac:dyDescent="0.25">
      <c r="J237" s="264"/>
      <c r="K237" s="264"/>
    </row>
    <row r="238" spans="10:11" ht="12.75" customHeight="1" x14ac:dyDescent="0.25">
      <c r="J238" s="264"/>
      <c r="K238" s="264"/>
    </row>
    <row r="239" spans="10:11" ht="12.75" customHeight="1" x14ac:dyDescent="0.25">
      <c r="J239" s="264"/>
      <c r="K239" s="264"/>
    </row>
    <row r="240" spans="10:11" ht="12.75" customHeight="1" x14ac:dyDescent="0.25">
      <c r="J240" s="264"/>
      <c r="K240" s="264"/>
    </row>
    <row r="241" spans="10:11" ht="12.75" customHeight="1" x14ac:dyDescent="0.25">
      <c r="J241" s="264"/>
      <c r="K241" s="264"/>
    </row>
    <row r="242" spans="10:11" ht="12.75" customHeight="1" x14ac:dyDescent="0.25">
      <c r="J242" s="264"/>
      <c r="K242" s="264"/>
    </row>
    <row r="243" spans="10:11" ht="12.75" customHeight="1" x14ac:dyDescent="0.25">
      <c r="J243" s="264"/>
      <c r="K243" s="264"/>
    </row>
    <row r="244" spans="10:11" ht="12.75" customHeight="1" x14ac:dyDescent="0.25">
      <c r="J244" s="264"/>
      <c r="K244" s="264"/>
    </row>
    <row r="245" spans="10:11" ht="12.75" customHeight="1" x14ac:dyDescent="0.25">
      <c r="J245" s="264"/>
      <c r="K245" s="264"/>
    </row>
    <row r="246" spans="10:11" ht="12.75" customHeight="1" x14ac:dyDescent="0.25">
      <c r="J246" s="264"/>
      <c r="K246" s="264"/>
    </row>
    <row r="247" spans="10:11" ht="12.75" customHeight="1" x14ac:dyDescent="0.25">
      <c r="J247" s="264"/>
      <c r="K247" s="264"/>
    </row>
    <row r="248" spans="10:11" ht="12.75" customHeight="1" x14ac:dyDescent="0.25">
      <c r="J248" s="264"/>
      <c r="K248" s="264"/>
    </row>
    <row r="249" spans="10:11" ht="12.75" customHeight="1" x14ac:dyDescent="0.25">
      <c r="J249" s="264"/>
      <c r="K249" s="264"/>
    </row>
    <row r="250" spans="10:11" ht="12.75" customHeight="1" x14ac:dyDescent="0.25">
      <c r="J250" s="264"/>
      <c r="K250" s="264"/>
    </row>
    <row r="251" spans="10:11" ht="12.75" customHeight="1" x14ac:dyDescent="0.25">
      <c r="J251" s="264"/>
      <c r="K251" s="264"/>
    </row>
    <row r="252" spans="10:11" ht="12.75" customHeight="1" x14ac:dyDescent="0.25">
      <c r="J252" s="264"/>
      <c r="K252" s="264"/>
    </row>
    <row r="253" spans="10:11" ht="12.75" customHeight="1" x14ac:dyDescent="0.25">
      <c r="J253" s="264"/>
      <c r="K253" s="264"/>
    </row>
    <row r="254" spans="10:11" ht="12.75" customHeight="1" x14ac:dyDescent="0.25">
      <c r="J254" s="264"/>
      <c r="K254" s="264"/>
    </row>
    <row r="255" spans="10:11" ht="12.75" customHeight="1" x14ac:dyDescent="0.25">
      <c r="J255" s="264"/>
      <c r="K255" s="264"/>
    </row>
    <row r="256" spans="10:11" ht="12.75" customHeight="1" x14ac:dyDescent="0.25">
      <c r="J256" s="264"/>
      <c r="K256" s="264"/>
    </row>
    <row r="257" spans="10:11" ht="12.75" customHeight="1" x14ac:dyDescent="0.25">
      <c r="J257" s="264"/>
      <c r="K257" s="264"/>
    </row>
    <row r="258" spans="10:11" ht="12.75" customHeight="1" x14ac:dyDescent="0.25">
      <c r="J258" s="264"/>
      <c r="K258" s="264"/>
    </row>
    <row r="259" spans="10:11" ht="12.75" customHeight="1" x14ac:dyDescent="0.25">
      <c r="J259" s="264"/>
      <c r="K259" s="264"/>
    </row>
    <row r="260" spans="10:11" ht="12.75" customHeight="1" x14ac:dyDescent="0.25">
      <c r="J260" s="264"/>
      <c r="K260" s="264"/>
    </row>
    <row r="261" spans="10:11" ht="12.75" customHeight="1" x14ac:dyDescent="0.25">
      <c r="J261" s="264"/>
      <c r="K261" s="264"/>
    </row>
    <row r="262" spans="10:11" ht="12.75" customHeight="1" x14ac:dyDescent="0.25">
      <c r="J262" s="264"/>
      <c r="K262" s="264"/>
    </row>
    <row r="263" spans="10:11" ht="12.75" customHeight="1" x14ac:dyDescent="0.25">
      <c r="J263" s="264"/>
      <c r="K263" s="264"/>
    </row>
    <row r="264" spans="10:11" ht="12.75" customHeight="1" x14ac:dyDescent="0.25">
      <c r="J264" s="264"/>
      <c r="K264" s="264"/>
    </row>
    <row r="265" spans="10:11" ht="12.75" customHeight="1" x14ac:dyDescent="0.25">
      <c r="J265" s="264"/>
      <c r="K265" s="264"/>
    </row>
    <row r="266" spans="10:11" ht="12.75" customHeight="1" x14ac:dyDescent="0.25">
      <c r="J266" s="264"/>
      <c r="K266" s="264"/>
    </row>
    <row r="267" spans="10:11" ht="12.75" customHeight="1" x14ac:dyDescent="0.25">
      <c r="J267" s="264"/>
      <c r="K267" s="264"/>
    </row>
    <row r="268" spans="10:11" ht="12.75" customHeight="1" x14ac:dyDescent="0.25">
      <c r="J268" s="264"/>
      <c r="K268" s="264"/>
    </row>
    <row r="269" spans="10:11" ht="12.75" customHeight="1" x14ac:dyDescent="0.25">
      <c r="J269" s="264"/>
      <c r="K269" s="264"/>
    </row>
    <row r="270" spans="10:11" ht="12.75" customHeight="1" x14ac:dyDescent="0.25">
      <c r="J270" s="264"/>
      <c r="K270" s="264"/>
    </row>
    <row r="271" spans="10:11" ht="12.75" customHeight="1" x14ac:dyDescent="0.25">
      <c r="J271" s="264"/>
      <c r="K271" s="264"/>
    </row>
    <row r="272" spans="10:11" ht="12.75" customHeight="1" x14ac:dyDescent="0.25">
      <c r="J272" s="264"/>
      <c r="K272" s="264"/>
    </row>
    <row r="273" spans="10:11" ht="12.75" customHeight="1" x14ac:dyDescent="0.25">
      <c r="J273" s="264"/>
      <c r="K273" s="264"/>
    </row>
    <row r="274" spans="10:11" ht="12.75" customHeight="1" x14ac:dyDescent="0.25">
      <c r="J274" s="264"/>
      <c r="K274" s="264"/>
    </row>
    <row r="275" spans="10:11" ht="12.75" customHeight="1" x14ac:dyDescent="0.25">
      <c r="J275" s="264"/>
      <c r="K275" s="264"/>
    </row>
    <row r="276" spans="10:11" ht="12.75" customHeight="1" x14ac:dyDescent="0.25">
      <c r="J276" s="264"/>
      <c r="K276" s="264"/>
    </row>
    <row r="277" spans="10:11" ht="12.75" customHeight="1" x14ac:dyDescent="0.25">
      <c r="J277" s="264"/>
      <c r="K277" s="264"/>
    </row>
    <row r="278" spans="10:11" ht="12.75" customHeight="1" x14ac:dyDescent="0.25">
      <c r="J278" s="264"/>
      <c r="K278" s="264"/>
    </row>
    <row r="279" spans="10:11" ht="12.75" customHeight="1" x14ac:dyDescent="0.25">
      <c r="J279" s="264"/>
      <c r="K279" s="264"/>
    </row>
    <row r="280" spans="10:11" ht="12.75" customHeight="1" x14ac:dyDescent="0.25">
      <c r="J280" s="264"/>
      <c r="K280" s="264"/>
    </row>
    <row r="281" spans="10:11" ht="12.75" customHeight="1" x14ac:dyDescent="0.25">
      <c r="J281" s="264"/>
      <c r="K281" s="264"/>
    </row>
    <row r="282" spans="10:11" ht="12.75" customHeight="1" x14ac:dyDescent="0.25">
      <c r="J282" s="264"/>
      <c r="K282" s="264"/>
    </row>
    <row r="283" spans="10:11" ht="12.75" customHeight="1" x14ac:dyDescent="0.25">
      <c r="J283" s="264"/>
      <c r="K283" s="264"/>
    </row>
    <row r="284" spans="10:11" ht="12.75" customHeight="1" x14ac:dyDescent="0.25">
      <c r="J284" s="264"/>
      <c r="K284" s="264"/>
    </row>
    <row r="285" spans="10:11" ht="12.75" customHeight="1" x14ac:dyDescent="0.25">
      <c r="J285" s="264"/>
      <c r="K285" s="264"/>
    </row>
    <row r="286" spans="10:11" ht="12.75" customHeight="1" x14ac:dyDescent="0.25">
      <c r="J286" s="264"/>
      <c r="K286" s="264"/>
    </row>
    <row r="287" spans="10:11" ht="12.75" customHeight="1" x14ac:dyDescent="0.25">
      <c r="J287" s="264"/>
      <c r="K287" s="264"/>
    </row>
    <row r="288" spans="10:11" ht="12.75" customHeight="1" x14ac:dyDescent="0.25">
      <c r="J288" s="264"/>
      <c r="K288" s="264"/>
    </row>
    <row r="289" spans="10:11" ht="12.75" customHeight="1" x14ac:dyDescent="0.25">
      <c r="J289" s="264"/>
      <c r="K289" s="264"/>
    </row>
    <row r="290" spans="10:11" ht="12.75" customHeight="1" x14ac:dyDescent="0.25">
      <c r="J290" s="264"/>
      <c r="K290" s="264"/>
    </row>
    <row r="291" spans="10:11" ht="12.75" customHeight="1" x14ac:dyDescent="0.25">
      <c r="J291" s="264"/>
      <c r="K291" s="264"/>
    </row>
    <row r="292" spans="10:11" ht="12.75" customHeight="1" x14ac:dyDescent="0.25">
      <c r="J292" s="264"/>
      <c r="K292" s="264"/>
    </row>
    <row r="293" spans="10:11" ht="12.75" customHeight="1" x14ac:dyDescent="0.25">
      <c r="J293" s="264"/>
      <c r="K293" s="264"/>
    </row>
    <row r="294" spans="10:11" ht="12.75" customHeight="1" x14ac:dyDescent="0.25">
      <c r="J294" s="264"/>
      <c r="K294" s="264"/>
    </row>
    <row r="295" spans="10:11" ht="12.75" customHeight="1" x14ac:dyDescent="0.25">
      <c r="J295" s="264"/>
      <c r="K295" s="264"/>
    </row>
    <row r="296" spans="10:11" ht="12.75" customHeight="1" x14ac:dyDescent="0.25">
      <c r="J296" s="264"/>
      <c r="K296" s="264"/>
    </row>
    <row r="297" spans="10:11" ht="12.75" customHeight="1" x14ac:dyDescent="0.25">
      <c r="J297" s="264"/>
      <c r="K297" s="264"/>
    </row>
    <row r="298" spans="10:11" ht="12.75" customHeight="1" x14ac:dyDescent="0.25">
      <c r="J298" s="264"/>
      <c r="K298" s="264"/>
    </row>
    <row r="299" spans="10:11" ht="12.75" customHeight="1" x14ac:dyDescent="0.25">
      <c r="J299" s="264"/>
      <c r="K299" s="264"/>
    </row>
    <row r="300" spans="10:11" ht="12.75" customHeight="1" x14ac:dyDescent="0.25">
      <c r="J300" s="264"/>
      <c r="K300" s="264"/>
    </row>
    <row r="301" spans="10:11" ht="12.75" customHeight="1" x14ac:dyDescent="0.25">
      <c r="J301" s="264"/>
      <c r="K301" s="264"/>
    </row>
    <row r="302" spans="10:11" ht="12.75" customHeight="1" x14ac:dyDescent="0.25">
      <c r="J302" s="264"/>
      <c r="K302" s="264"/>
    </row>
    <row r="303" spans="10:11" ht="12.75" customHeight="1" x14ac:dyDescent="0.25">
      <c r="J303" s="264"/>
      <c r="K303" s="264"/>
    </row>
    <row r="304" spans="10:11" ht="12.75" customHeight="1" x14ac:dyDescent="0.25">
      <c r="J304" s="264"/>
      <c r="K304" s="264"/>
    </row>
    <row r="305" spans="10:11" ht="12.75" customHeight="1" x14ac:dyDescent="0.25">
      <c r="J305" s="264"/>
      <c r="K305" s="264"/>
    </row>
    <row r="306" spans="10:11" ht="12.75" customHeight="1" x14ac:dyDescent="0.25">
      <c r="J306" s="264"/>
      <c r="K306" s="264"/>
    </row>
    <row r="307" spans="10:11" ht="12.75" customHeight="1" x14ac:dyDescent="0.25">
      <c r="J307" s="264"/>
      <c r="K307" s="264"/>
    </row>
    <row r="308" spans="10:11" ht="12.75" customHeight="1" x14ac:dyDescent="0.25">
      <c r="J308" s="264"/>
      <c r="K308" s="264"/>
    </row>
    <row r="309" spans="10:11" ht="12.75" customHeight="1" x14ac:dyDescent="0.25">
      <c r="J309" s="264"/>
      <c r="K309" s="264"/>
    </row>
    <row r="310" spans="10:11" ht="12.75" customHeight="1" x14ac:dyDescent="0.25">
      <c r="J310" s="264"/>
      <c r="K310" s="264"/>
    </row>
    <row r="311" spans="10:11" ht="12.75" customHeight="1" x14ac:dyDescent="0.25">
      <c r="J311" s="264"/>
      <c r="K311" s="264"/>
    </row>
    <row r="312" spans="10:11" ht="12.75" customHeight="1" x14ac:dyDescent="0.25">
      <c r="J312" s="264"/>
      <c r="K312" s="264"/>
    </row>
    <row r="313" spans="10:11" ht="12.75" customHeight="1" x14ac:dyDescent="0.25">
      <c r="J313" s="264"/>
      <c r="K313" s="264"/>
    </row>
    <row r="314" spans="10:11" ht="12.75" customHeight="1" x14ac:dyDescent="0.25">
      <c r="J314" s="264"/>
      <c r="K314" s="264"/>
    </row>
    <row r="315" spans="10:11" ht="12.75" customHeight="1" x14ac:dyDescent="0.25">
      <c r="J315" s="264"/>
      <c r="K315" s="264"/>
    </row>
    <row r="316" spans="10:11" ht="12.75" customHeight="1" x14ac:dyDescent="0.25">
      <c r="J316" s="264"/>
      <c r="K316" s="264"/>
    </row>
    <row r="317" spans="10:11" ht="12.75" customHeight="1" x14ac:dyDescent="0.25">
      <c r="J317" s="264"/>
      <c r="K317" s="264"/>
    </row>
    <row r="318" spans="10:11" ht="12.75" customHeight="1" x14ac:dyDescent="0.25">
      <c r="J318" s="264"/>
      <c r="K318" s="264"/>
    </row>
    <row r="319" spans="10:11" ht="12.75" customHeight="1" x14ac:dyDescent="0.25">
      <c r="J319" s="264"/>
      <c r="K319" s="264"/>
    </row>
    <row r="320" spans="10:11" ht="12.75" customHeight="1" x14ac:dyDescent="0.25">
      <c r="J320" s="264"/>
      <c r="K320" s="264"/>
    </row>
    <row r="321" spans="10:11" ht="12.75" customHeight="1" x14ac:dyDescent="0.25">
      <c r="J321" s="264"/>
      <c r="K321" s="264"/>
    </row>
    <row r="322" spans="10:11" ht="12.75" customHeight="1" x14ac:dyDescent="0.25">
      <c r="J322" s="264"/>
      <c r="K322" s="264"/>
    </row>
    <row r="323" spans="10:11" ht="12.75" customHeight="1" x14ac:dyDescent="0.25">
      <c r="J323" s="264"/>
      <c r="K323" s="264"/>
    </row>
    <row r="324" spans="10:11" ht="12.75" customHeight="1" x14ac:dyDescent="0.25">
      <c r="J324" s="264"/>
      <c r="K324" s="264"/>
    </row>
    <row r="325" spans="10:11" ht="12.75" customHeight="1" x14ac:dyDescent="0.25">
      <c r="J325" s="264"/>
      <c r="K325" s="264"/>
    </row>
    <row r="326" spans="10:11" ht="12.75" customHeight="1" x14ac:dyDescent="0.25">
      <c r="J326" s="264"/>
      <c r="K326" s="264"/>
    </row>
    <row r="327" spans="10:11" ht="12.75" customHeight="1" x14ac:dyDescent="0.25">
      <c r="J327" s="264"/>
      <c r="K327" s="264"/>
    </row>
    <row r="328" spans="10:11" ht="12.75" customHeight="1" x14ac:dyDescent="0.25">
      <c r="J328" s="264"/>
      <c r="K328" s="264"/>
    </row>
    <row r="329" spans="10:11" ht="12.75" customHeight="1" x14ac:dyDescent="0.25">
      <c r="J329" s="264"/>
      <c r="K329" s="264"/>
    </row>
    <row r="330" spans="10:11" ht="12.75" customHeight="1" x14ac:dyDescent="0.25">
      <c r="J330" s="264"/>
      <c r="K330" s="264"/>
    </row>
    <row r="331" spans="10:11" ht="12.75" customHeight="1" x14ac:dyDescent="0.25">
      <c r="J331" s="264"/>
      <c r="K331" s="264"/>
    </row>
    <row r="332" spans="10:11" ht="12.75" customHeight="1" x14ac:dyDescent="0.25">
      <c r="J332" s="264"/>
      <c r="K332" s="264"/>
    </row>
    <row r="333" spans="10:11" ht="12.75" customHeight="1" x14ac:dyDescent="0.25">
      <c r="J333" s="264"/>
      <c r="K333" s="264"/>
    </row>
    <row r="334" spans="10:11" ht="12.75" customHeight="1" x14ac:dyDescent="0.25">
      <c r="J334" s="264"/>
      <c r="K334" s="264"/>
    </row>
    <row r="335" spans="10:11" ht="12.75" customHeight="1" x14ac:dyDescent="0.25">
      <c r="J335" s="264"/>
      <c r="K335" s="264"/>
    </row>
    <row r="336" spans="10:11" ht="12.75" customHeight="1" x14ac:dyDescent="0.25">
      <c r="J336" s="264"/>
      <c r="K336" s="264"/>
    </row>
    <row r="337" spans="10:11" ht="12.75" customHeight="1" x14ac:dyDescent="0.25">
      <c r="J337" s="264"/>
      <c r="K337" s="264"/>
    </row>
    <row r="338" spans="10:11" ht="12.75" customHeight="1" x14ac:dyDescent="0.25">
      <c r="J338" s="264"/>
      <c r="K338" s="264"/>
    </row>
    <row r="339" spans="10:11" ht="12.75" customHeight="1" x14ac:dyDescent="0.25">
      <c r="J339" s="264"/>
      <c r="K339" s="264"/>
    </row>
    <row r="340" spans="10:11" ht="12.75" customHeight="1" x14ac:dyDescent="0.25">
      <c r="J340" s="264"/>
      <c r="K340" s="264"/>
    </row>
    <row r="341" spans="10:11" ht="12.75" customHeight="1" x14ac:dyDescent="0.25">
      <c r="J341" s="264"/>
      <c r="K341" s="264"/>
    </row>
    <row r="342" spans="10:11" ht="12.75" customHeight="1" x14ac:dyDescent="0.25">
      <c r="J342" s="264"/>
      <c r="K342" s="264"/>
    </row>
    <row r="343" spans="10:11" ht="12.75" customHeight="1" x14ac:dyDescent="0.25">
      <c r="J343" s="264"/>
      <c r="K343" s="264"/>
    </row>
    <row r="344" spans="10:11" ht="12.75" customHeight="1" x14ac:dyDescent="0.25">
      <c r="J344" s="264"/>
      <c r="K344" s="264"/>
    </row>
    <row r="345" spans="10:11" ht="12.75" customHeight="1" x14ac:dyDescent="0.25">
      <c r="J345" s="264"/>
      <c r="K345" s="264"/>
    </row>
    <row r="346" spans="10:11" ht="12.75" customHeight="1" x14ac:dyDescent="0.25">
      <c r="J346" s="264"/>
      <c r="K346" s="264"/>
    </row>
    <row r="347" spans="10:11" ht="12.75" customHeight="1" x14ac:dyDescent="0.25">
      <c r="J347" s="264"/>
      <c r="K347" s="264"/>
    </row>
    <row r="348" spans="10:11" ht="12.75" customHeight="1" x14ac:dyDescent="0.25">
      <c r="J348" s="264"/>
      <c r="K348" s="264"/>
    </row>
    <row r="349" spans="10:11" ht="12.75" customHeight="1" x14ac:dyDescent="0.25">
      <c r="J349" s="264"/>
      <c r="K349" s="264"/>
    </row>
    <row r="350" spans="10:11" ht="12.75" customHeight="1" x14ac:dyDescent="0.25">
      <c r="J350" s="264"/>
      <c r="K350" s="264"/>
    </row>
    <row r="351" spans="10:11" ht="12.75" customHeight="1" x14ac:dyDescent="0.25">
      <c r="J351" s="264"/>
      <c r="K351" s="264"/>
    </row>
    <row r="352" spans="10:11" ht="12.75" customHeight="1" x14ac:dyDescent="0.25">
      <c r="J352" s="264"/>
      <c r="K352" s="264"/>
    </row>
    <row r="353" spans="10:11" ht="12.75" customHeight="1" x14ac:dyDescent="0.25">
      <c r="J353" s="264"/>
      <c r="K353" s="264"/>
    </row>
    <row r="354" spans="10:11" ht="12.75" customHeight="1" x14ac:dyDescent="0.25">
      <c r="J354" s="264"/>
      <c r="K354" s="264"/>
    </row>
    <row r="355" spans="10:11" ht="12.75" customHeight="1" x14ac:dyDescent="0.25">
      <c r="J355" s="264"/>
      <c r="K355" s="264"/>
    </row>
    <row r="356" spans="10:11" ht="12.75" customHeight="1" x14ac:dyDescent="0.25">
      <c r="J356" s="264"/>
      <c r="K356" s="264"/>
    </row>
    <row r="357" spans="10:11" ht="12.75" customHeight="1" x14ac:dyDescent="0.25">
      <c r="J357" s="264"/>
      <c r="K357" s="264"/>
    </row>
    <row r="358" spans="10:11" ht="12.75" customHeight="1" x14ac:dyDescent="0.25">
      <c r="J358" s="264"/>
      <c r="K358" s="264"/>
    </row>
    <row r="359" spans="10:11" ht="12.75" customHeight="1" x14ac:dyDescent="0.25">
      <c r="J359" s="264"/>
      <c r="K359" s="264"/>
    </row>
    <row r="360" spans="10:11" ht="12.75" customHeight="1" x14ac:dyDescent="0.25">
      <c r="J360" s="264"/>
      <c r="K360" s="264"/>
    </row>
    <row r="361" spans="10:11" ht="12.75" customHeight="1" x14ac:dyDescent="0.25">
      <c r="J361" s="264"/>
      <c r="K361" s="264"/>
    </row>
    <row r="362" spans="10:11" ht="12.75" customHeight="1" x14ac:dyDescent="0.25">
      <c r="J362" s="264"/>
      <c r="K362" s="264"/>
    </row>
    <row r="363" spans="10:11" ht="12.75" customHeight="1" x14ac:dyDescent="0.25">
      <c r="J363" s="264"/>
      <c r="K363" s="264"/>
    </row>
    <row r="364" spans="10:11" ht="12.75" customHeight="1" x14ac:dyDescent="0.25">
      <c r="J364" s="264"/>
      <c r="K364" s="264"/>
    </row>
    <row r="365" spans="10:11" ht="12.75" customHeight="1" x14ac:dyDescent="0.25">
      <c r="J365" s="264"/>
      <c r="K365" s="264"/>
    </row>
    <row r="366" spans="10:11" ht="12.75" customHeight="1" x14ac:dyDescent="0.25">
      <c r="J366" s="264"/>
      <c r="K366" s="264"/>
    </row>
    <row r="367" spans="10:11" ht="12.75" customHeight="1" x14ac:dyDescent="0.25">
      <c r="J367" s="264"/>
      <c r="K367" s="264"/>
    </row>
    <row r="368" spans="10:11" ht="12.75" customHeight="1" x14ac:dyDescent="0.25">
      <c r="J368" s="264"/>
      <c r="K368" s="264"/>
    </row>
    <row r="369" spans="10:11" ht="12.75" customHeight="1" x14ac:dyDescent="0.25">
      <c r="J369" s="264"/>
      <c r="K369" s="264"/>
    </row>
    <row r="370" spans="10:11" ht="12.75" customHeight="1" x14ac:dyDescent="0.25">
      <c r="J370" s="264"/>
      <c r="K370" s="264"/>
    </row>
    <row r="371" spans="10:11" ht="12.75" customHeight="1" x14ac:dyDescent="0.25">
      <c r="J371" s="264"/>
      <c r="K371" s="264"/>
    </row>
    <row r="372" spans="10:11" ht="12.75" customHeight="1" x14ac:dyDescent="0.25">
      <c r="J372" s="264"/>
      <c r="K372" s="264"/>
    </row>
    <row r="373" spans="10:11" ht="12.75" customHeight="1" x14ac:dyDescent="0.25">
      <c r="J373" s="264"/>
      <c r="K373" s="264"/>
    </row>
    <row r="374" spans="10:11" ht="12.75" customHeight="1" x14ac:dyDescent="0.25">
      <c r="J374" s="264"/>
      <c r="K374" s="264"/>
    </row>
    <row r="375" spans="10:11" ht="12.75" customHeight="1" x14ac:dyDescent="0.25">
      <c r="J375" s="264"/>
      <c r="K375" s="264"/>
    </row>
    <row r="376" spans="10:11" ht="12.75" customHeight="1" x14ac:dyDescent="0.25">
      <c r="J376" s="264"/>
      <c r="K376" s="264"/>
    </row>
    <row r="377" spans="10:11" ht="12.75" customHeight="1" x14ac:dyDescent="0.25">
      <c r="J377" s="264"/>
      <c r="K377" s="264"/>
    </row>
    <row r="378" spans="10:11" ht="12.75" customHeight="1" x14ac:dyDescent="0.25">
      <c r="J378" s="264"/>
      <c r="K378" s="264"/>
    </row>
    <row r="379" spans="10:11" ht="12.75" customHeight="1" x14ac:dyDescent="0.25">
      <c r="J379" s="264"/>
      <c r="K379" s="264"/>
    </row>
    <row r="380" spans="10:11" ht="12.75" customHeight="1" x14ac:dyDescent="0.25">
      <c r="J380" s="264"/>
      <c r="K380" s="264"/>
    </row>
    <row r="381" spans="10:11" ht="12.75" customHeight="1" x14ac:dyDescent="0.25">
      <c r="J381" s="264"/>
      <c r="K381" s="264"/>
    </row>
    <row r="382" spans="10:11" ht="12.75" customHeight="1" x14ac:dyDescent="0.25">
      <c r="J382" s="264"/>
      <c r="K382" s="264"/>
    </row>
    <row r="383" spans="10:11" ht="12.75" customHeight="1" x14ac:dyDescent="0.25">
      <c r="J383" s="264"/>
      <c r="K383" s="264"/>
    </row>
    <row r="384" spans="10:11" ht="12.75" customHeight="1" x14ac:dyDescent="0.25">
      <c r="J384" s="264"/>
      <c r="K384" s="264"/>
    </row>
    <row r="385" spans="10:11" ht="12.75" customHeight="1" x14ac:dyDescent="0.25">
      <c r="J385" s="264"/>
      <c r="K385" s="264"/>
    </row>
    <row r="386" spans="10:11" ht="12.75" customHeight="1" x14ac:dyDescent="0.25">
      <c r="J386" s="264"/>
      <c r="K386" s="264"/>
    </row>
    <row r="387" spans="10:11" ht="12.75" customHeight="1" x14ac:dyDescent="0.25">
      <c r="J387" s="264"/>
      <c r="K387" s="264"/>
    </row>
    <row r="388" spans="10:11" ht="12.75" customHeight="1" x14ac:dyDescent="0.25">
      <c r="J388" s="264"/>
      <c r="K388" s="264"/>
    </row>
    <row r="389" spans="10:11" ht="12.75" customHeight="1" x14ac:dyDescent="0.25">
      <c r="J389" s="264"/>
      <c r="K389" s="264"/>
    </row>
    <row r="390" spans="10:11" ht="12.75" customHeight="1" x14ac:dyDescent="0.25">
      <c r="J390" s="264"/>
      <c r="K390" s="264"/>
    </row>
    <row r="391" spans="10:11" ht="12.75" customHeight="1" x14ac:dyDescent="0.25">
      <c r="J391" s="264"/>
      <c r="K391" s="264"/>
    </row>
    <row r="392" spans="10:11" ht="12.75" customHeight="1" x14ac:dyDescent="0.25">
      <c r="J392" s="264"/>
      <c r="K392" s="264"/>
    </row>
    <row r="393" spans="10:11" ht="12.75" customHeight="1" x14ac:dyDescent="0.25">
      <c r="J393" s="264"/>
      <c r="K393" s="264"/>
    </row>
    <row r="394" spans="10:11" ht="12.75" customHeight="1" x14ac:dyDescent="0.25">
      <c r="J394" s="264"/>
      <c r="K394" s="264"/>
    </row>
    <row r="395" spans="10:11" ht="12.75" customHeight="1" x14ac:dyDescent="0.25">
      <c r="J395" s="264"/>
      <c r="K395" s="264"/>
    </row>
    <row r="396" spans="10:11" ht="12.75" customHeight="1" x14ac:dyDescent="0.25">
      <c r="J396" s="264"/>
      <c r="K396" s="264"/>
    </row>
    <row r="397" spans="10:11" ht="12.75" customHeight="1" x14ac:dyDescent="0.25">
      <c r="J397" s="264"/>
      <c r="K397" s="264"/>
    </row>
    <row r="398" spans="10:11" ht="12.75" customHeight="1" x14ac:dyDescent="0.25">
      <c r="J398" s="264"/>
      <c r="K398" s="264"/>
    </row>
    <row r="399" spans="10:11" ht="12.75" customHeight="1" x14ac:dyDescent="0.25">
      <c r="J399" s="264"/>
      <c r="K399" s="264"/>
    </row>
    <row r="400" spans="10:11" ht="12.75" customHeight="1" x14ac:dyDescent="0.25">
      <c r="J400" s="264"/>
      <c r="K400" s="264"/>
    </row>
    <row r="401" spans="10:11" ht="12.75" customHeight="1" x14ac:dyDescent="0.25">
      <c r="J401" s="264"/>
      <c r="K401" s="264"/>
    </row>
    <row r="402" spans="10:11" ht="12.75" customHeight="1" x14ac:dyDescent="0.25">
      <c r="J402" s="264"/>
      <c r="K402" s="264"/>
    </row>
    <row r="403" spans="10:11" ht="12.75" customHeight="1" x14ac:dyDescent="0.25">
      <c r="J403" s="264"/>
      <c r="K403" s="264"/>
    </row>
    <row r="404" spans="10:11" ht="12.75" customHeight="1" x14ac:dyDescent="0.25">
      <c r="J404" s="264"/>
      <c r="K404" s="264"/>
    </row>
    <row r="405" spans="10:11" ht="12.75" customHeight="1" x14ac:dyDescent="0.25">
      <c r="J405" s="264"/>
      <c r="K405" s="264"/>
    </row>
    <row r="406" spans="10:11" ht="12.75" customHeight="1" x14ac:dyDescent="0.25">
      <c r="J406" s="264"/>
      <c r="K406" s="264"/>
    </row>
    <row r="407" spans="10:11" ht="12.75" customHeight="1" x14ac:dyDescent="0.25">
      <c r="J407" s="264"/>
      <c r="K407" s="264"/>
    </row>
    <row r="408" spans="10:11" ht="12.75" customHeight="1" x14ac:dyDescent="0.25">
      <c r="J408" s="264"/>
      <c r="K408" s="264"/>
    </row>
    <row r="409" spans="10:11" ht="12.75" customHeight="1" x14ac:dyDescent="0.25">
      <c r="J409" s="264"/>
      <c r="K409" s="264"/>
    </row>
    <row r="410" spans="10:11" ht="12.75" customHeight="1" x14ac:dyDescent="0.25">
      <c r="J410" s="264"/>
      <c r="K410" s="264"/>
    </row>
    <row r="411" spans="10:11" ht="12.75" customHeight="1" x14ac:dyDescent="0.25">
      <c r="J411" s="264"/>
      <c r="K411" s="264"/>
    </row>
    <row r="412" spans="10:11" ht="12.75" customHeight="1" x14ac:dyDescent="0.25">
      <c r="J412" s="264"/>
      <c r="K412" s="264"/>
    </row>
    <row r="413" spans="10:11" ht="12.75" customHeight="1" x14ac:dyDescent="0.25">
      <c r="J413" s="264"/>
      <c r="K413" s="264"/>
    </row>
    <row r="414" spans="10:11" ht="12.75" customHeight="1" x14ac:dyDescent="0.25">
      <c r="J414" s="264"/>
      <c r="K414" s="264"/>
    </row>
    <row r="415" spans="10:11" ht="12.75" customHeight="1" x14ac:dyDescent="0.25">
      <c r="J415" s="264"/>
      <c r="K415" s="264"/>
    </row>
    <row r="416" spans="10:11" ht="12.75" customHeight="1" x14ac:dyDescent="0.25">
      <c r="J416" s="264"/>
      <c r="K416" s="264"/>
    </row>
    <row r="417" spans="10:11" ht="12.75" customHeight="1" x14ac:dyDescent="0.25">
      <c r="J417" s="264"/>
      <c r="K417" s="264"/>
    </row>
    <row r="418" spans="10:11" ht="12.75" customHeight="1" x14ac:dyDescent="0.25">
      <c r="J418" s="264"/>
      <c r="K418" s="264"/>
    </row>
    <row r="419" spans="10:11" ht="12.75" customHeight="1" x14ac:dyDescent="0.25">
      <c r="J419" s="264"/>
      <c r="K419" s="264"/>
    </row>
    <row r="420" spans="10:11" ht="12.75" customHeight="1" x14ac:dyDescent="0.25">
      <c r="J420" s="264"/>
      <c r="K420" s="264"/>
    </row>
    <row r="421" spans="10:11" ht="12.75" customHeight="1" x14ac:dyDescent="0.25">
      <c r="J421" s="264"/>
      <c r="K421" s="264"/>
    </row>
    <row r="422" spans="10:11" ht="12.75" customHeight="1" x14ac:dyDescent="0.25">
      <c r="J422" s="264"/>
      <c r="K422" s="264"/>
    </row>
    <row r="423" spans="10:11" ht="12.75" customHeight="1" x14ac:dyDescent="0.25">
      <c r="J423" s="264"/>
      <c r="K423" s="264"/>
    </row>
    <row r="424" spans="10:11" ht="12.75" customHeight="1" x14ac:dyDescent="0.25">
      <c r="J424" s="264"/>
      <c r="K424" s="264"/>
    </row>
    <row r="425" spans="10:11" ht="12.75" customHeight="1" x14ac:dyDescent="0.25">
      <c r="J425" s="264"/>
      <c r="K425" s="264"/>
    </row>
    <row r="426" spans="10:11" ht="12.75" customHeight="1" x14ac:dyDescent="0.25">
      <c r="J426" s="264"/>
      <c r="K426" s="264"/>
    </row>
    <row r="427" spans="10:11" ht="12.75" customHeight="1" x14ac:dyDescent="0.25">
      <c r="J427" s="264"/>
      <c r="K427" s="264"/>
    </row>
    <row r="428" spans="10:11" ht="12.75" customHeight="1" x14ac:dyDescent="0.25">
      <c r="J428" s="264"/>
      <c r="K428" s="264"/>
    </row>
    <row r="429" spans="10:11" ht="12.75" customHeight="1" x14ac:dyDescent="0.25">
      <c r="J429" s="264"/>
      <c r="K429" s="264"/>
    </row>
    <row r="430" spans="10:11" ht="12.75" customHeight="1" x14ac:dyDescent="0.25">
      <c r="J430" s="264"/>
      <c r="K430" s="264"/>
    </row>
    <row r="431" spans="10:11" ht="12.75" customHeight="1" x14ac:dyDescent="0.25">
      <c r="J431" s="264"/>
      <c r="K431" s="264"/>
    </row>
    <row r="432" spans="10:11" ht="12.75" customHeight="1" x14ac:dyDescent="0.25">
      <c r="J432" s="264"/>
      <c r="K432" s="264"/>
    </row>
    <row r="433" spans="10:11" ht="12.75" customHeight="1" x14ac:dyDescent="0.25">
      <c r="J433" s="264"/>
      <c r="K433" s="264"/>
    </row>
    <row r="434" spans="10:11" ht="12.75" customHeight="1" x14ac:dyDescent="0.25">
      <c r="J434" s="264"/>
      <c r="K434" s="264"/>
    </row>
    <row r="435" spans="10:11" ht="12.75" customHeight="1" x14ac:dyDescent="0.25">
      <c r="J435" s="264"/>
      <c r="K435" s="264"/>
    </row>
    <row r="436" spans="10:11" ht="12.75" customHeight="1" x14ac:dyDescent="0.25">
      <c r="J436" s="264"/>
      <c r="K436" s="264"/>
    </row>
    <row r="437" spans="10:11" ht="12.75" customHeight="1" x14ac:dyDescent="0.25">
      <c r="J437" s="264"/>
      <c r="K437" s="264"/>
    </row>
    <row r="438" spans="10:11" ht="12.75" customHeight="1" x14ac:dyDescent="0.25">
      <c r="J438" s="264"/>
      <c r="K438" s="264"/>
    </row>
    <row r="439" spans="10:11" ht="12.75" customHeight="1" x14ac:dyDescent="0.25">
      <c r="J439" s="264"/>
      <c r="K439" s="264"/>
    </row>
    <row r="440" spans="10:11" ht="12.75" customHeight="1" x14ac:dyDescent="0.25">
      <c r="J440" s="264"/>
      <c r="K440" s="264"/>
    </row>
    <row r="441" spans="10:11" ht="12.75" customHeight="1" x14ac:dyDescent="0.25">
      <c r="J441" s="264"/>
      <c r="K441" s="264"/>
    </row>
    <row r="442" spans="10:11" ht="12.75" customHeight="1" x14ac:dyDescent="0.25">
      <c r="J442" s="264"/>
      <c r="K442" s="264"/>
    </row>
    <row r="443" spans="10:11" ht="12.75" customHeight="1" x14ac:dyDescent="0.25">
      <c r="J443" s="264"/>
      <c r="K443" s="264"/>
    </row>
    <row r="444" spans="10:11" ht="12.75" customHeight="1" x14ac:dyDescent="0.25">
      <c r="J444" s="264"/>
      <c r="K444" s="264"/>
    </row>
    <row r="445" spans="10:11" ht="12.75" customHeight="1" x14ac:dyDescent="0.25">
      <c r="J445" s="264"/>
      <c r="K445" s="264"/>
    </row>
    <row r="446" spans="10:11" ht="12.75" customHeight="1" x14ac:dyDescent="0.25">
      <c r="J446" s="264"/>
      <c r="K446" s="264"/>
    </row>
    <row r="447" spans="10:11" ht="12.75" customHeight="1" x14ac:dyDescent="0.25">
      <c r="J447" s="264"/>
      <c r="K447" s="264"/>
    </row>
    <row r="448" spans="10:11" ht="12.75" customHeight="1" x14ac:dyDescent="0.25">
      <c r="J448" s="264"/>
      <c r="K448" s="264"/>
    </row>
    <row r="449" spans="10:11" ht="12.75" customHeight="1" x14ac:dyDescent="0.25">
      <c r="J449" s="264"/>
      <c r="K449" s="264"/>
    </row>
    <row r="450" spans="10:11" ht="12.75" customHeight="1" x14ac:dyDescent="0.25">
      <c r="J450" s="264"/>
      <c r="K450" s="264"/>
    </row>
    <row r="451" spans="10:11" ht="12.75" customHeight="1" x14ac:dyDescent="0.25">
      <c r="J451" s="264"/>
      <c r="K451" s="264"/>
    </row>
    <row r="452" spans="10:11" ht="12.75" customHeight="1" x14ac:dyDescent="0.25">
      <c r="J452" s="264"/>
      <c r="K452" s="264"/>
    </row>
    <row r="453" spans="10:11" ht="12.75" customHeight="1" x14ac:dyDescent="0.25">
      <c r="J453" s="264"/>
      <c r="K453" s="264"/>
    </row>
    <row r="454" spans="10:11" ht="12.75" customHeight="1" x14ac:dyDescent="0.25">
      <c r="J454" s="264"/>
      <c r="K454" s="264"/>
    </row>
    <row r="455" spans="10:11" ht="12.75" customHeight="1" x14ac:dyDescent="0.25">
      <c r="J455" s="264"/>
      <c r="K455" s="264"/>
    </row>
    <row r="456" spans="10:11" ht="12.75" customHeight="1" x14ac:dyDescent="0.25">
      <c r="J456" s="264"/>
      <c r="K456" s="264"/>
    </row>
    <row r="457" spans="10:11" ht="12.75" customHeight="1" x14ac:dyDescent="0.25">
      <c r="J457" s="264"/>
      <c r="K457" s="264"/>
    </row>
    <row r="458" spans="10:11" ht="12.75" customHeight="1" x14ac:dyDescent="0.25">
      <c r="J458" s="264"/>
      <c r="K458" s="264"/>
    </row>
    <row r="459" spans="10:11" ht="12.75" customHeight="1" x14ac:dyDescent="0.25">
      <c r="J459" s="264"/>
      <c r="K459" s="264"/>
    </row>
    <row r="460" spans="10:11" ht="12.75" customHeight="1" x14ac:dyDescent="0.25">
      <c r="J460" s="264"/>
      <c r="K460" s="264"/>
    </row>
    <row r="461" spans="10:11" ht="12.75" customHeight="1" x14ac:dyDescent="0.25">
      <c r="J461" s="264"/>
      <c r="K461" s="264"/>
    </row>
    <row r="462" spans="10:11" ht="12.75" customHeight="1" x14ac:dyDescent="0.25">
      <c r="J462" s="264"/>
      <c r="K462" s="264"/>
    </row>
    <row r="463" spans="10:11" ht="12.75" customHeight="1" x14ac:dyDescent="0.25">
      <c r="J463" s="264"/>
      <c r="K463" s="264"/>
    </row>
    <row r="464" spans="10:11" ht="12.75" customHeight="1" x14ac:dyDescent="0.25">
      <c r="J464" s="264"/>
      <c r="K464" s="264"/>
    </row>
    <row r="465" spans="10:11" ht="12.75" customHeight="1" x14ac:dyDescent="0.25">
      <c r="J465" s="264"/>
      <c r="K465" s="264"/>
    </row>
    <row r="466" spans="10:11" ht="12.75" customHeight="1" x14ac:dyDescent="0.25">
      <c r="J466" s="264"/>
      <c r="K466" s="264"/>
    </row>
    <row r="467" spans="10:11" ht="12.75" customHeight="1" x14ac:dyDescent="0.25">
      <c r="J467" s="264"/>
      <c r="K467" s="264"/>
    </row>
    <row r="468" spans="10:11" ht="12.75" customHeight="1" x14ac:dyDescent="0.25">
      <c r="J468" s="264"/>
      <c r="K468" s="264"/>
    </row>
    <row r="469" spans="10:11" ht="12.75" customHeight="1" x14ac:dyDescent="0.25">
      <c r="J469" s="264"/>
      <c r="K469" s="264"/>
    </row>
    <row r="470" spans="10:11" ht="12.75" customHeight="1" x14ac:dyDescent="0.25">
      <c r="J470" s="264"/>
      <c r="K470" s="264"/>
    </row>
    <row r="471" spans="10:11" ht="12.75" customHeight="1" x14ac:dyDescent="0.25">
      <c r="J471" s="264"/>
      <c r="K471" s="264"/>
    </row>
    <row r="472" spans="10:11" ht="12.75" customHeight="1" x14ac:dyDescent="0.25">
      <c r="J472" s="264"/>
      <c r="K472" s="264"/>
    </row>
    <row r="473" spans="10:11" ht="12.75" customHeight="1" x14ac:dyDescent="0.25">
      <c r="J473" s="264"/>
      <c r="K473" s="264"/>
    </row>
    <row r="474" spans="10:11" ht="12.75" customHeight="1" x14ac:dyDescent="0.25">
      <c r="J474" s="264"/>
      <c r="K474" s="264"/>
    </row>
    <row r="475" spans="10:11" ht="12.75" customHeight="1" x14ac:dyDescent="0.25">
      <c r="J475" s="264"/>
      <c r="K475" s="264"/>
    </row>
    <row r="476" spans="10:11" ht="12.75" customHeight="1" x14ac:dyDescent="0.25">
      <c r="J476" s="264"/>
      <c r="K476" s="264"/>
    </row>
    <row r="477" spans="10:11" ht="12.75" customHeight="1" x14ac:dyDescent="0.25">
      <c r="J477" s="264"/>
      <c r="K477" s="264"/>
    </row>
    <row r="478" spans="10:11" ht="12.75" customHeight="1" x14ac:dyDescent="0.25">
      <c r="J478" s="264"/>
      <c r="K478" s="264"/>
    </row>
    <row r="479" spans="10:11" ht="12.75" customHeight="1" x14ac:dyDescent="0.25">
      <c r="J479" s="264"/>
      <c r="K479" s="264"/>
    </row>
    <row r="480" spans="10:11" ht="12.75" customHeight="1" x14ac:dyDescent="0.25">
      <c r="J480" s="264"/>
      <c r="K480" s="264"/>
    </row>
    <row r="481" spans="10:11" ht="12.75" customHeight="1" x14ac:dyDescent="0.25">
      <c r="J481" s="264"/>
      <c r="K481" s="264"/>
    </row>
    <row r="482" spans="10:11" ht="12.75" customHeight="1" x14ac:dyDescent="0.25">
      <c r="J482" s="264"/>
      <c r="K482" s="264"/>
    </row>
    <row r="483" spans="10:11" ht="12.75" customHeight="1" x14ac:dyDescent="0.25">
      <c r="J483" s="264"/>
      <c r="K483" s="264"/>
    </row>
    <row r="484" spans="10:11" ht="12.75" customHeight="1" x14ac:dyDescent="0.25">
      <c r="J484" s="264"/>
      <c r="K484" s="264"/>
    </row>
    <row r="485" spans="10:11" ht="12.75" customHeight="1" x14ac:dyDescent="0.25">
      <c r="J485" s="264"/>
      <c r="K485" s="264"/>
    </row>
    <row r="486" spans="10:11" ht="12.75" customHeight="1" x14ac:dyDescent="0.25">
      <c r="J486" s="264"/>
      <c r="K486" s="264"/>
    </row>
    <row r="487" spans="10:11" ht="12.75" customHeight="1" x14ac:dyDescent="0.25">
      <c r="J487" s="264"/>
      <c r="K487" s="264"/>
    </row>
    <row r="488" spans="10:11" ht="12.75" customHeight="1" x14ac:dyDescent="0.25">
      <c r="J488" s="264"/>
      <c r="K488" s="264"/>
    </row>
    <row r="489" spans="10:11" ht="12.75" customHeight="1" x14ac:dyDescent="0.25">
      <c r="J489" s="264"/>
      <c r="K489" s="264"/>
    </row>
    <row r="490" spans="10:11" ht="12.75" customHeight="1" x14ac:dyDescent="0.25">
      <c r="J490" s="264"/>
      <c r="K490" s="264"/>
    </row>
    <row r="491" spans="10:11" ht="12.75" customHeight="1" x14ac:dyDescent="0.25">
      <c r="J491" s="264"/>
      <c r="K491" s="264"/>
    </row>
    <row r="492" spans="10:11" ht="12.75" customHeight="1" x14ac:dyDescent="0.25">
      <c r="J492" s="264"/>
      <c r="K492" s="264"/>
    </row>
    <row r="493" spans="10:11" ht="12.75" customHeight="1" x14ac:dyDescent="0.25">
      <c r="J493" s="264"/>
      <c r="K493" s="264"/>
    </row>
    <row r="494" spans="10:11" ht="12.75" customHeight="1" x14ac:dyDescent="0.25">
      <c r="J494" s="264"/>
      <c r="K494" s="264"/>
    </row>
    <row r="495" spans="10:11" ht="12.75" customHeight="1" x14ac:dyDescent="0.25">
      <c r="J495" s="264"/>
      <c r="K495" s="264"/>
    </row>
    <row r="496" spans="10:11" ht="12.75" customHeight="1" x14ac:dyDescent="0.25">
      <c r="J496" s="264"/>
      <c r="K496" s="264"/>
    </row>
    <row r="497" spans="10:11" ht="12.75" customHeight="1" x14ac:dyDescent="0.25">
      <c r="J497" s="264"/>
      <c r="K497" s="264"/>
    </row>
    <row r="498" spans="10:11" ht="12.75" customHeight="1" x14ac:dyDescent="0.25">
      <c r="J498" s="264"/>
      <c r="K498" s="264"/>
    </row>
    <row r="499" spans="10:11" ht="12.75" customHeight="1" x14ac:dyDescent="0.25">
      <c r="J499" s="264"/>
      <c r="K499" s="264"/>
    </row>
    <row r="500" spans="10:11" ht="12.75" customHeight="1" x14ac:dyDescent="0.25">
      <c r="J500" s="264"/>
      <c r="K500" s="264"/>
    </row>
    <row r="501" spans="10:11" ht="12.75" customHeight="1" x14ac:dyDescent="0.25">
      <c r="J501" s="264"/>
      <c r="K501" s="264"/>
    </row>
    <row r="502" spans="10:11" ht="12.75" customHeight="1" x14ac:dyDescent="0.25">
      <c r="J502" s="264"/>
      <c r="K502" s="264"/>
    </row>
    <row r="503" spans="10:11" ht="12.75" customHeight="1" x14ac:dyDescent="0.25">
      <c r="J503" s="264"/>
      <c r="K503" s="264"/>
    </row>
    <row r="504" spans="10:11" ht="12.75" customHeight="1" x14ac:dyDescent="0.25">
      <c r="J504" s="264"/>
      <c r="K504" s="264"/>
    </row>
    <row r="505" spans="10:11" ht="12.75" customHeight="1" x14ac:dyDescent="0.25">
      <c r="J505" s="264"/>
      <c r="K505" s="264"/>
    </row>
    <row r="506" spans="10:11" ht="12.75" customHeight="1" x14ac:dyDescent="0.25">
      <c r="J506" s="264"/>
      <c r="K506" s="264"/>
    </row>
    <row r="507" spans="10:11" ht="12.75" customHeight="1" x14ac:dyDescent="0.25">
      <c r="J507" s="264"/>
      <c r="K507" s="264"/>
    </row>
    <row r="508" spans="10:11" ht="12.75" customHeight="1" x14ac:dyDescent="0.25">
      <c r="J508" s="264"/>
      <c r="K508" s="264"/>
    </row>
    <row r="509" spans="10:11" ht="12.75" customHeight="1" x14ac:dyDescent="0.25">
      <c r="J509" s="264"/>
      <c r="K509" s="264"/>
    </row>
    <row r="510" spans="10:11" ht="12.75" customHeight="1" x14ac:dyDescent="0.25">
      <c r="J510" s="264"/>
      <c r="K510" s="264"/>
    </row>
    <row r="511" spans="10:11" ht="12.75" customHeight="1" x14ac:dyDescent="0.25">
      <c r="J511" s="264"/>
      <c r="K511" s="264"/>
    </row>
    <row r="512" spans="10:11" ht="12.75" customHeight="1" x14ac:dyDescent="0.25">
      <c r="J512" s="264"/>
      <c r="K512" s="264"/>
    </row>
    <row r="513" spans="10:11" ht="12.75" customHeight="1" x14ac:dyDescent="0.25">
      <c r="J513" s="264"/>
      <c r="K513" s="264"/>
    </row>
    <row r="514" spans="10:11" ht="12.75" customHeight="1" x14ac:dyDescent="0.25">
      <c r="J514" s="264"/>
      <c r="K514" s="264"/>
    </row>
    <row r="515" spans="10:11" ht="12.75" customHeight="1" x14ac:dyDescent="0.25">
      <c r="J515" s="264"/>
      <c r="K515" s="264"/>
    </row>
    <row r="516" spans="10:11" ht="12.75" customHeight="1" x14ac:dyDescent="0.25">
      <c r="J516" s="264"/>
      <c r="K516" s="264"/>
    </row>
    <row r="517" spans="10:11" ht="12.75" customHeight="1" x14ac:dyDescent="0.25">
      <c r="J517" s="264"/>
      <c r="K517" s="264"/>
    </row>
    <row r="518" spans="10:11" ht="12.75" customHeight="1" x14ac:dyDescent="0.25">
      <c r="J518" s="264"/>
      <c r="K518" s="264"/>
    </row>
    <row r="519" spans="10:11" ht="12.75" customHeight="1" x14ac:dyDescent="0.25">
      <c r="J519" s="264"/>
      <c r="K519" s="264"/>
    </row>
    <row r="520" spans="10:11" ht="12.75" customHeight="1" x14ac:dyDescent="0.25">
      <c r="J520" s="264"/>
      <c r="K520" s="264"/>
    </row>
    <row r="521" spans="10:11" ht="12.75" customHeight="1" x14ac:dyDescent="0.25">
      <c r="J521" s="264"/>
      <c r="K521" s="264"/>
    </row>
    <row r="522" spans="10:11" ht="12.75" customHeight="1" x14ac:dyDescent="0.25">
      <c r="J522" s="264"/>
      <c r="K522" s="264"/>
    </row>
    <row r="523" spans="10:11" ht="12.75" customHeight="1" x14ac:dyDescent="0.25">
      <c r="J523" s="264"/>
      <c r="K523" s="264"/>
    </row>
    <row r="524" spans="10:11" ht="12.75" customHeight="1" x14ac:dyDescent="0.25">
      <c r="J524" s="264"/>
      <c r="K524" s="264"/>
    </row>
    <row r="525" spans="10:11" ht="12.75" customHeight="1" x14ac:dyDescent="0.25">
      <c r="J525" s="264"/>
      <c r="K525" s="264"/>
    </row>
    <row r="526" spans="10:11" ht="12.75" customHeight="1" x14ac:dyDescent="0.25">
      <c r="J526" s="264"/>
      <c r="K526" s="264"/>
    </row>
    <row r="527" spans="10:11" ht="12.75" customHeight="1" x14ac:dyDescent="0.25">
      <c r="J527" s="264"/>
      <c r="K527" s="264"/>
    </row>
    <row r="528" spans="10:11" ht="12.75" customHeight="1" x14ac:dyDescent="0.25">
      <c r="J528" s="264"/>
      <c r="K528" s="264"/>
    </row>
    <row r="529" spans="10:11" ht="12.75" customHeight="1" x14ac:dyDescent="0.25">
      <c r="J529" s="264"/>
      <c r="K529" s="264"/>
    </row>
    <row r="530" spans="10:11" ht="12.75" customHeight="1" x14ac:dyDescent="0.25">
      <c r="J530" s="264"/>
      <c r="K530" s="264"/>
    </row>
    <row r="531" spans="10:11" ht="12.75" customHeight="1" x14ac:dyDescent="0.25">
      <c r="J531" s="264"/>
      <c r="K531" s="264"/>
    </row>
    <row r="532" spans="10:11" ht="12.75" customHeight="1" x14ac:dyDescent="0.25">
      <c r="J532" s="264"/>
      <c r="K532" s="264"/>
    </row>
    <row r="533" spans="10:11" ht="12.75" customHeight="1" x14ac:dyDescent="0.25">
      <c r="J533" s="264"/>
      <c r="K533" s="264"/>
    </row>
    <row r="534" spans="10:11" ht="12.75" customHeight="1" x14ac:dyDescent="0.25">
      <c r="J534" s="264"/>
      <c r="K534" s="264"/>
    </row>
    <row r="535" spans="10:11" ht="12.75" customHeight="1" x14ac:dyDescent="0.25">
      <c r="J535" s="264"/>
      <c r="K535" s="264"/>
    </row>
    <row r="536" spans="10:11" ht="12.75" customHeight="1" x14ac:dyDescent="0.25">
      <c r="J536" s="264"/>
      <c r="K536" s="264"/>
    </row>
    <row r="537" spans="10:11" ht="12.75" customHeight="1" x14ac:dyDescent="0.25">
      <c r="J537" s="264"/>
      <c r="K537" s="264"/>
    </row>
    <row r="538" spans="10:11" ht="12.75" customHeight="1" x14ac:dyDescent="0.25">
      <c r="J538" s="264"/>
      <c r="K538" s="264"/>
    </row>
    <row r="539" spans="10:11" ht="12.75" customHeight="1" x14ac:dyDescent="0.25">
      <c r="J539" s="264"/>
      <c r="K539" s="264"/>
    </row>
    <row r="540" spans="10:11" ht="12.75" customHeight="1" x14ac:dyDescent="0.25">
      <c r="J540" s="264"/>
      <c r="K540" s="264"/>
    </row>
    <row r="541" spans="10:11" ht="12.75" customHeight="1" x14ac:dyDescent="0.25">
      <c r="J541" s="264"/>
      <c r="K541" s="264"/>
    </row>
    <row r="542" spans="10:11" ht="12.75" customHeight="1" x14ac:dyDescent="0.25">
      <c r="J542" s="264"/>
      <c r="K542" s="264"/>
    </row>
    <row r="543" spans="10:11" ht="12.75" customHeight="1" x14ac:dyDescent="0.25">
      <c r="J543" s="264"/>
      <c r="K543" s="264"/>
    </row>
    <row r="544" spans="10:11" ht="12.75" customHeight="1" x14ac:dyDescent="0.25">
      <c r="J544" s="264"/>
      <c r="K544" s="264"/>
    </row>
    <row r="545" spans="10:11" ht="12.75" customHeight="1" x14ac:dyDescent="0.25">
      <c r="J545" s="264"/>
      <c r="K545" s="264"/>
    </row>
    <row r="546" spans="10:11" ht="12.75" customHeight="1" x14ac:dyDescent="0.25">
      <c r="J546" s="264"/>
      <c r="K546" s="264"/>
    </row>
    <row r="547" spans="10:11" ht="12.75" customHeight="1" x14ac:dyDescent="0.25">
      <c r="J547" s="264"/>
      <c r="K547" s="264"/>
    </row>
    <row r="548" spans="10:11" ht="12.75" customHeight="1" x14ac:dyDescent="0.25">
      <c r="J548" s="264"/>
      <c r="K548" s="264"/>
    </row>
    <row r="549" spans="10:11" ht="12.75" customHeight="1" x14ac:dyDescent="0.25">
      <c r="J549" s="264"/>
      <c r="K549" s="264"/>
    </row>
    <row r="550" spans="10:11" ht="12.75" customHeight="1" x14ac:dyDescent="0.25">
      <c r="J550" s="264"/>
      <c r="K550" s="264"/>
    </row>
    <row r="551" spans="10:11" ht="12.75" customHeight="1" x14ac:dyDescent="0.25">
      <c r="J551" s="264"/>
      <c r="K551" s="264"/>
    </row>
    <row r="552" spans="10:11" ht="12.75" customHeight="1" x14ac:dyDescent="0.25">
      <c r="J552" s="264"/>
      <c r="K552" s="264"/>
    </row>
    <row r="553" spans="10:11" ht="12.75" customHeight="1" x14ac:dyDescent="0.25">
      <c r="J553" s="264"/>
      <c r="K553" s="264"/>
    </row>
    <row r="554" spans="10:11" ht="12.75" customHeight="1" x14ac:dyDescent="0.25">
      <c r="J554" s="264"/>
      <c r="K554" s="264"/>
    </row>
    <row r="555" spans="10:11" ht="12.75" customHeight="1" x14ac:dyDescent="0.25">
      <c r="J555" s="264"/>
      <c r="K555" s="264"/>
    </row>
    <row r="556" spans="10:11" ht="12.75" customHeight="1" x14ac:dyDescent="0.25">
      <c r="J556" s="264"/>
      <c r="K556" s="264"/>
    </row>
    <row r="557" spans="10:11" ht="12.75" customHeight="1" x14ac:dyDescent="0.25">
      <c r="J557" s="264"/>
      <c r="K557" s="264"/>
    </row>
    <row r="558" spans="10:11" ht="12.75" customHeight="1" x14ac:dyDescent="0.25">
      <c r="J558" s="264"/>
      <c r="K558" s="264"/>
    </row>
    <row r="559" spans="10:11" ht="12.75" customHeight="1" x14ac:dyDescent="0.25">
      <c r="J559" s="264"/>
      <c r="K559" s="264"/>
    </row>
    <row r="560" spans="10:11" ht="12.75" customHeight="1" x14ac:dyDescent="0.25">
      <c r="J560" s="264"/>
      <c r="K560" s="264"/>
    </row>
    <row r="561" spans="10:11" ht="12.75" customHeight="1" x14ac:dyDescent="0.25">
      <c r="J561" s="264"/>
      <c r="K561" s="264"/>
    </row>
    <row r="562" spans="10:11" ht="12.75" customHeight="1" x14ac:dyDescent="0.25">
      <c r="J562" s="264"/>
      <c r="K562" s="264"/>
    </row>
    <row r="563" spans="10:11" ht="12.75" customHeight="1" x14ac:dyDescent="0.25">
      <c r="J563" s="264"/>
      <c r="K563" s="264"/>
    </row>
    <row r="564" spans="10:11" ht="12.75" customHeight="1" x14ac:dyDescent="0.25">
      <c r="J564" s="264"/>
      <c r="K564" s="264"/>
    </row>
    <row r="565" spans="10:11" ht="12.75" customHeight="1" x14ac:dyDescent="0.25">
      <c r="J565" s="264"/>
      <c r="K565" s="264"/>
    </row>
    <row r="566" spans="10:11" ht="12.75" customHeight="1" x14ac:dyDescent="0.25">
      <c r="J566" s="264"/>
      <c r="K566" s="264"/>
    </row>
    <row r="567" spans="10:11" ht="12.75" customHeight="1" x14ac:dyDescent="0.25">
      <c r="J567" s="264"/>
      <c r="K567" s="264"/>
    </row>
    <row r="568" spans="10:11" ht="12.75" customHeight="1" x14ac:dyDescent="0.25">
      <c r="J568" s="264"/>
      <c r="K568" s="264"/>
    </row>
    <row r="569" spans="10:11" ht="12.75" customHeight="1" x14ac:dyDescent="0.25">
      <c r="J569" s="264"/>
      <c r="K569" s="264"/>
    </row>
    <row r="570" spans="10:11" ht="12.75" customHeight="1" x14ac:dyDescent="0.25">
      <c r="J570" s="264"/>
      <c r="K570" s="264"/>
    </row>
    <row r="571" spans="10:11" ht="12.75" customHeight="1" x14ac:dyDescent="0.25">
      <c r="J571" s="264"/>
      <c r="K571" s="264"/>
    </row>
    <row r="572" spans="10:11" ht="12.75" customHeight="1" x14ac:dyDescent="0.25">
      <c r="J572" s="264"/>
      <c r="K572" s="264"/>
    </row>
    <row r="573" spans="10:11" ht="12.75" customHeight="1" x14ac:dyDescent="0.25">
      <c r="J573" s="264"/>
      <c r="K573" s="264"/>
    </row>
    <row r="574" spans="10:11" ht="12.75" customHeight="1" x14ac:dyDescent="0.25">
      <c r="J574" s="264"/>
      <c r="K574" s="264"/>
    </row>
    <row r="575" spans="10:11" ht="12.75" customHeight="1" x14ac:dyDescent="0.25">
      <c r="J575" s="264"/>
      <c r="K575" s="264"/>
    </row>
    <row r="576" spans="10:11" ht="12.75" customHeight="1" x14ac:dyDescent="0.25">
      <c r="J576" s="264"/>
      <c r="K576" s="264"/>
    </row>
    <row r="577" spans="10:11" ht="12.75" customHeight="1" x14ac:dyDescent="0.25">
      <c r="J577" s="264"/>
      <c r="K577" s="264"/>
    </row>
    <row r="578" spans="10:11" ht="12.75" customHeight="1" x14ac:dyDescent="0.25">
      <c r="J578" s="264"/>
      <c r="K578" s="264"/>
    </row>
    <row r="579" spans="10:11" ht="12.75" customHeight="1" x14ac:dyDescent="0.25">
      <c r="J579" s="264"/>
      <c r="K579" s="264"/>
    </row>
    <row r="580" spans="10:11" ht="12.75" customHeight="1" x14ac:dyDescent="0.25">
      <c r="J580" s="264"/>
      <c r="K580" s="264"/>
    </row>
    <row r="581" spans="10:11" ht="12.75" customHeight="1" x14ac:dyDescent="0.25">
      <c r="J581" s="264"/>
      <c r="K581" s="264"/>
    </row>
    <row r="582" spans="10:11" ht="12.75" customHeight="1" x14ac:dyDescent="0.25">
      <c r="J582" s="264"/>
      <c r="K582" s="264"/>
    </row>
    <row r="583" spans="10:11" ht="12.75" customHeight="1" x14ac:dyDescent="0.25">
      <c r="J583" s="264"/>
      <c r="K583" s="264"/>
    </row>
    <row r="584" spans="10:11" ht="12.75" customHeight="1" x14ac:dyDescent="0.25">
      <c r="J584" s="264"/>
      <c r="K584" s="264"/>
    </row>
    <row r="585" spans="10:11" ht="12.75" customHeight="1" x14ac:dyDescent="0.25">
      <c r="J585" s="264"/>
      <c r="K585" s="264"/>
    </row>
    <row r="586" spans="10:11" ht="12.75" customHeight="1" x14ac:dyDescent="0.25">
      <c r="J586" s="264"/>
      <c r="K586" s="264"/>
    </row>
    <row r="587" spans="10:11" ht="12.75" customHeight="1" x14ac:dyDescent="0.25">
      <c r="J587" s="264"/>
      <c r="K587" s="264"/>
    </row>
    <row r="588" spans="10:11" ht="12.75" customHeight="1" x14ac:dyDescent="0.25">
      <c r="J588" s="264"/>
      <c r="K588" s="264"/>
    </row>
    <row r="589" spans="10:11" ht="12.75" customHeight="1" x14ac:dyDescent="0.25">
      <c r="J589" s="264"/>
      <c r="K589" s="264"/>
    </row>
    <row r="590" spans="10:11" ht="12.75" customHeight="1" x14ac:dyDescent="0.25">
      <c r="J590" s="264"/>
      <c r="K590" s="264"/>
    </row>
    <row r="591" spans="10:11" ht="12.75" customHeight="1" x14ac:dyDescent="0.25">
      <c r="J591" s="264"/>
      <c r="K591" s="264"/>
    </row>
    <row r="592" spans="10:11" ht="12.75" customHeight="1" x14ac:dyDescent="0.25">
      <c r="J592" s="264"/>
      <c r="K592" s="264"/>
    </row>
    <row r="593" spans="10:11" ht="12.75" customHeight="1" x14ac:dyDescent="0.25">
      <c r="J593" s="264"/>
      <c r="K593" s="264"/>
    </row>
    <row r="594" spans="10:11" ht="12.75" customHeight="1" x14ac:dyDescent="0.25">
      <c r="J594" s="264"/>
      <c r="K594" s="264"/>
    </row>
    <row r="595" spans="10:11" ht="12.75" customHeight="1" x14ac:dyDescent="0.25">
      <c r="J595" s="264"/>
      <c r="K595" s="264"/>
    </row>
    <row r="596" spans="10:11" ht="12.75" customHeight="1" x14ac:dyDescent="0.25">
      <c r="J596" s="264"/>
      <c r="K596" s="264"/>
    </row>
    <row r="597" spans="10:11" ht="12.75" customHeight="1" x14ac:dyDescent="0.25">
      <c r="J597" s="264"/>
      <c r="K597" s="264"/>
    </row>
    <row r="598" spans="10:11" ht="12.75" customHeight="1" x14ac:dyDescent="0.25">
      <c r="J598" s="264"/>
      <c r="K598" s="264"/>
    </row>
    <row r="599" spans="10:11" ht="12.75" customHeight="1" x14ac:dyDescent="0.25">
      <c r="J599" s="264"/>
      <c r="K599" s="264"/>
    </row>
    <row r="600" spans="10:11" ht="12.75" customHeight="1" x14ac:dyDescent="0.25">
      <c r="J600" s="264"/>
      <c r="K600" s="264"/>
    </row>
    <row r="601" spans="10:11" ht="12.75" customHeight="1" x14ac:dyDescent="0.25">
      <c r="J601" s="264"/>
      <c r="K601" s="264"/>
    </row>
    <row r="602" spans="10:11" ht="12.75" customHeight="1" x14ac:dyDescent="0.25">
      <c r="J602" s="264"/>
      <c r="K602" s="264"/>
    </row>
    <row r="603" spans="10:11" ht="12.75" customHeight="1" x14ac:dyDescent="0.25">
      <c r="J603" s="264"/>
      <c r="K603" s="264"/>
    </row>
    <row r="604" spans="10:11" ht="12.75" customHeight="1" x14ac:dyDescent="0.25">
      <c r="J604" s="264"/>
      <c r="K604" s="264"/>
    </row>
    <row r="605" spans="10:11" ht="12.75" customHeight="1" x14ac:dyDescent="0.25">
      <c r="J605" s="264"/>
      <c r="K605" s="264"/>
    </row>
    <row r="606" spans="10:11" ht="12.75" customHeight="1" x14ac:dyDescent="0.25">
      <c r="J606" s="264"/>
      <c r="K606" s="264"/>
    </row>
    <row r="607" spans="10:11" ht="12.75" customHeight="1" x14ac:dyDescent="0.25">
      <c r="J607" s="264"/>
      <c r="K607" s="264"/>
    </row>
    <row r="608" spans="10:11" ht="12.75" customHeight="1" x14ac:dyDescent="0.25">
      <c r="J608" s="264"/>
      <c r="K608" s="264"/>
    </row>
    <row r="609" spans="10:11" ht="12.75" customHeight="1" x14ac:dyDescent="0.25">
      <c r="J609" s="264"/>
      <c r="K609" s="264"/>
    </row>
    <row r="610" spans="10:11" ht="12.75" customHeight="1" x14ac:dyDescent="0.25">
      <c r="J610" s="264"/>
      <c r="K610" s="264"/>
    </row>
    <row r="611" spans="10:11" ht="12.75" customHeight="1" x14ac:dyDescent="0.25">
      <c r="J611" s="264"/>
      <c r="K611" s="264"/>
    </row>
    <row r="612" spans="10:11" ht="12.75" customHeight="1" x14ac:dyDescent="0.25">
      <c r="J612" s="264"/>
      <c r="K612" s="264"/>
    </row>
    <row r="613" spans="10:11" ht="12.75" customHeight="1" x14ac:dyDescent="0.25">
      <c r="J613" s="264"/>
      <c r="K613" s="264"/>
    </row>
    <row r="614" spans="10:11" ht="12.75" customHeight="1" x14ac:dyDescent="0.25">
      <c r="J614" s="264"/>
      <c r="K614" s="264"/>
    </row>
    <row r="615" spans="10:11" ht="12.75" customHeight="1" x14ac:dyDescent="0.25">
      <c r="J615" s="264"/>
      <c r="K615" s="264"/>
    </row>
    <row r="616" spans="10:11" ht="12.75" customHeight="1" x14ac:dyDescent="0.25">
      <c r="J616" s="264"/>
      <c r="K616" s="264"/>
    </row>
    <row r="617" spans="10:11" ht="12.75" customHeight="1" x14ac:dyDescent="0.25">
      <c r="J617" s="264"/>
      <c r="K617" s="264"/>
    </row>
    <row r="618" spans="10:11" ht="12.75" customHeight="1" x14ac:dyDescent="0.25">
      <c r="J618" s="264"/>
      <c r="K618" s="264"/>
    </row>
    <row r="619" spans="10:11" ht="12.75" customHeight="1" x14ac:dyDescent="0.25">
      <c r="J619" s="264"/>
      <c r="K619" s="264"/>
    </row>
    <row r="620" spans="10:11" ht="12.75" customHeight="1" x14ac:dyDescent="0.25">
      <c r="J620" s="264"/>
      <c r="K620" s="264"/>
    </row>
    <row r="621" spans="10:11" ht="12.75" customHeight="1" x14ac:dyDescent="0.25">
      <c r="J621" s="264"/>
      <c r="K621" s="264"/>
    </row>
    <row r="622" spans="10:11" ht="12.75" customHeight="1" x14ac:dyDescent="0.25">
      <c r="J622" s="264"/>
      <c r="K622" s="264"/>
    </row>
    <row r="623" spans="10:11" ht="12.75" customHeight="1" x14ac:dyDescent="0.25">
      <c r="J623" s="264"/>
      <c r="K623" s="264"/>
    </row>
    <row r="624" spans="10:11" ht="12.75" customHeight="1" x14ac:dyDescent="0.25">
      <c r="J624" s="264"/>
      <c r="K624" s="264"/>
    </row>
    <row r="625" spans="10:11" ht="12.75" customHeight="1" x14ac:dyDescent="0.25">
      <c r="J625" s="264"/>
      <c r="K625" s="264"/>
    </row>
    <row r="626" spans="10:11" ht="12.75" customHeight="1" x14ac:dyDescent="0.25">
      <c r="J626" s="264"/>
      <c r="K626" s="264"/>
    </row>
    <row r="627" spans="10:11" ht="12.75" customHeight="1" x14ac:dyDescent="0.25">
      <c r="J627" s="264"/>
      <c r="K627" s="264"/>
    </row>
    <row r="628" spans="10:11" ht="12.75" customHeight="1" x14ac:dyDescent="0.25">
      <c r="J628" s="264"/>
      <c r="K628" s="264"/>
    </row>
    <row r="629" spans="10:11" ht="12.75" customHeight="1" x14ac:dyDescent="0.25">
      <c r="J629" s="264"/>
      <c r="K629" s="264"/>
    </row>
    <row r="630" spans="10:11" ht="12.75" customHeight="1" x14ac:dyDescent="0.25">
      <c r="J630" s="264"/>
      <c r="K630" s="264"/>
    </row>
    <row r="631" spans="10:11" ht="12.75" customHeight="1" x14ac:dyDescent="0.25">
      <c r="J631" s="264"/>
      <c r="K631" s="264"/>
    </row>
    <row r="632" spans="10:11" ht="12.75" customHeight="1" x14ac:dyDescent="0.25">
      <c r="J632" s="264"/>
      <c r="K632" s="264"/>
    </row>
    <row r="633" spans="10:11" ht="12.75" customHeight="1" x14ac:dyDescent="0.25">
      <c r="J633" s="264"/>
      <c r="K633" s="264"/>
    </row>
    <row r="634" spans="10:11" ht="12.75" customHeight="1" x14ac:dyDescent="0.25">
      <c r="J634" s="264"/>
      <c r="K634" s="264"/>
    </row>
    <row r="635" spans="10:11" ht="12.75" customHeight="1" x14ac:dyDescent="0.25">
      <c r="J635" s="264"/>
      <c r="K635" s="264"/>
    </row>
    <row r="636" spans="10:11" ht="12.75" customHeight="1" x14ac:dyDescent="0.25">
      <c r="J636" s="264"/>
      <c r="K636" s="264"/>
    </row>
    <row r="637" spans="10:11" ht="12.75" customHeight="1" x14ac:dyDescent="0.25">
      <c r="J637" s="264"/>
      <c r="K637" s="264"/>
    </row>
    <row r="638" spans="10:11" ht="12.75" customHeight="1" x14ac:dyDescent="0.25">
      <c r="J638" s="264"/>
      <c r="K638" s="264"/>
    </row>
    <row r="639" spans="10:11" ht="12.75" customHeight="1" x14ac:dyDescent="0.25">
      <c r="J639" s="264"/>
      <c r="K639" s="264"/>
    </row>
    <row r="640" spans="10:11" ht="12.75" customHeight="1" x14ac:dyDescent="0.25">
      <c r="J640" s="264"/>
      <c r="K640" s="264"/>
    </row>
    <row r="641" spans="10:11" ht="12.75" customHeight="1" x14ac:dyDescent="0.25">
      <c r="J641" s="264"/>
      <c r="K641" s="264"/>
    </row>
    <row r="642" spans="10:11" ht="12.75" customHeight="1" x14ac:dyDescent="0.25">
      <c r="J642" s="264"/>
      <c r="K642" s="264"/>
    </row>
    <row r="643" spans="10:11" ht="12.75" customHeight="1" x14ac:dyDescent="0.25">
      <c r="J643" s="264"/>
      <c r="K643" s="264"/>
    </row>
    <row r="644" spans="10:11" ht="12.75" customHeight="1" x14ac:dyDescent="0.25">
      <c r="J644" s="264"/>
      <c r="K644" s="264"/>
    </row>
    <row r="645" spans="10:11" ht="12.75" customHeight="1" x14ac:dyDescent="0.25">
      <c r="J645" s="264"/>
      <c r="K645" s="264"/>
    </row>
    <row r="646" spans="10:11" ht="12.75" customHeight="1" x14ac:dyDescent="0.25">
      <c r="J646" s="264"/>
      <c r="K646" s="264"/>
    </row>
    <row r="647" spans="10:11" ht="12.75" customHeight="1" x14ac:dyDescent="0.25">
      <c r="J647" s="264"/>
      <c r="K647" s="264"/>
    </row>
    <row r="648" spans="10:11" ht="12.75" customHeight="1" x14ac:dyDescent="0.25">
      <c r="J648" s="264"/>
      <c r="K648" s="264"/>
    </row>
    <row r="649" spans="10:11" ht="12.75" customHeight="1" x14ac:dyDescent="0.25">
      <c r="J649" s="264"/>
      <c r="K649" s="264"/>
    </row>
    <row r="650" spans="10:11" ht="12.75" customHeight="1" x14ac:dyDescent="0.25">
      <c r="J650" s="264"/>
      <c r="K650" s="264"/>
    </row>
    <row r="651" spans="10:11" ht="12.75" customHeight="1" x14ac:dyDescent="0.25">
      <c r="J651" s="264"/>
      <c r="K651" s="264"/>
    </row>
    <row r="652" spans="10:11" ht="12.75" customHeight="1" x14ac:dyDescent="0.25">
      <c r="J652" s="264"/>
      <c r="K652" s="264"/>
    </row>
    <row r="653" spans="10:11" ht="12.75" customHeight="1" x14ac:dyDescent="0.25">
      <c r="J653" s="264"/>
      <c r="K653" s="264"/>
    </row>
    <row r="654" spans="10:11" ht="12.75" customHeight="1" x14ac:dyDescent="0.25">
      <c r="J654" s="264"/>
      <c r="K654" s="264"/>
    </row>
    <row r="655" spans="10:11" ht="12.75" customHeight="1" x14ac:dyDescent="0.25">
      <c r="J655" s="264"/>
      <c r="K655" s="264"/>
    </row>
    <row r="656" spans="10:11" ht="12.75" customHeight="1" x14ac:dyDescent="0.25">
      <c r="J656" s="264"/>
      <c r="K656" s="264"/>
    </row>
    <row r="657" spans="10:11" ht="12.75" customHeight="1" x14ac:dyDescent="0.25">
      <c r="J657" s="264"/>
      <c r="K657" s="264"/>
    </row>
    <row r="658" spans="10:11" ht="12.75" customHeight="1" x14ac:dyDescent="0.25">
      <c r="J658" s="264"/>
      <c r="K658" s="264"/>
    </row>
    <row r="659" spans="10:11" ht="12.75" customHeight="1" x14ac:dyDescent="0.25">
      <c r="J659" s="264"/>
      <c r="K659" s="264"/>
    </row>
    <row r="660" spans="10:11" ht="12.75" customHeight="1" x14ac:dyDescent="0.25">
      <c r="J660" s="264"/>
      <c r="K660" s="264"/>
    </row>
    <row r="661" spans="10:11" ht="12.75" customHeight="1" x14ac:dyDescent="0.25">
      <c r="J661" s="264"/>
      <c r="K661" s="264"/>
    </row>
    <row r="662" spans="10:11" ht="12.75" customHeight="1" x14ac:dyDescent="0.25">
      <c r="J662" s="264"/>
      <c r="K662" s="264"/>
    </row>
    <row r="663" spans="10:11" ht="12.75" customHeight="1" x14ac:dyDescent="0.25">
      <c r="J663" s="264"/>
      <c r="K663" s="264"/>
    </row>
    <row r="664" spans="10:11" ht="12.75" customHeight="1" x14ac:dyDescent="0.25">
      <c r="J664" s="264"/>
      <c r="K664" s="264"/>
    </row>
    <row r="665" spans="10:11" ht="12.75" customHeight="1" x14ac:dyDescent="0.25">
      <c r="J665" s="264"/>
      <c r="K665" s="264"/>
    </row>
    <row r="666" spans="10:11" ht="12.75" customHeight="1" x14ac:dyDescent="0.25">
      <c r="J666" s="264"/>
      <c r="K666" s="264"/>
    </row>
    <row r="667" spans="10:11" ht="12.75" customHeight="1" x14ac:dyDescent="0.25">
      <c r="J667" s="264"/>
      <c r="K667" s="264"/>
    </row>
    <row r="668" spans="10:11" ht="12.75" customHeight="1" x14ac:dyDescent="0.25">
      <c r="J668" s="264"/>
      <c r="K668" s="264"/>
    </row>
    <row r="669" spans="10:11" ht="12.75" customHeight="1" x14ac:dyDescent="0.25">
      <c r="J669" s="264"/>
      <c r="K669" s="264"/>
    </row>
    <row r="670" spans="10:11" ht="12.75" customHeight="1" x14ac:dyDescent="0.25">
      <c r="J670" s="264"/>
      <c r="K670" s="264"/>
    </row>
    <row r="671" spans="10:11" ht="12.75" customHeight="1" x14ac:dyDescent="0.25">
      <c r="J671" s="264"/>
      <c r="K671" s="264"/>
    </row>
    <row r="672" spans="10:11" ht="12.75" customHeight="1" x14ac:dyDescent="0.25">
      <c r="J672" s="264"/>
      <c r="K672" s="264"/>
    </row>
    <row r="673" spans="10:11" ht="12.75" customHeight="1" x14ac:dyDescent="0.25">
      <c r="J673" s="264"/>
      <c r="K673" s="264"/>
    </row>
    <row r="674" spans="10:11" ht="12.75" customHeight="1" x14ac:dyDescent="0.25">
      <c r="J674" s="264"/>
      <c r="K674" s="264"/>
    </row>
    <row r="675" spans="10:11" ht="12.75" customHeight="1" x14ac:dyDescent="0.25">
      <c r="J675" s="264"/>
      <c r="K675" s="264"/>
    </row>
    <row r="676" spans="10:11" ht="12.75" customHeight="1" x14ac:dyDescent="0.25">
      <c r="J676" s="264"/>
      <c r="K676" s="264"/>
    </row>
    <row r="677" spans="10:11" ht="12.75" customHeight="1" x14ac:dyDescent="0.25">
      <c r="J677" s="264"/>
      <c r="K677" s="264"/>
    </row>
    <row r="678" spans="10:11" ht="12.75" customHeight="1" x14ac:dyDescent="0.25">
      <c r="J678" s="264"/>
      <c r="K678" s="264"/>
    </row>
    <row r="679" spans="10:11" ht="12.75" customHeight="1" x14ac:dyDescent="0.25">
      <c r="J679" s="264"/>
      <c r="K679" s="264"/>
    </row>
    <row r="680" spans="10:11" ht="12.75" customHeight="1" x14ac:dyDescent="0.25">
      <c r="J680" s="264"/>
      <c r="K680" s="264"/>
    </row>
    <row r="681" spans="10:11" ht="12.75" customHeight="1" x14ac:dyDescent="0.25">
      <c r="J681" s="264"/>
      <c r="K681" s="264"/>
    </row>
    <row r="682" spans="10:11" ht="12.75" customHeight="1" x14ac:dyDescent="0.25">
      <c r="J682" s="264"/>
      <c r="K682" s="264"/>
    </row>
    <row r="683" spans="10:11" ht="12.75" customHeight="1" x14ac:dyDescent="0.25">
      <c r="J683" s="264"/>
      <c r="K683" s="264"/>
    </row>
    <row r="684" spans="10:11" ht="12.75" customHeight="1" x14ac:dyDescent="0.25">
      <c r="J684" s="264"/>
      <c r="K684" s="264"/>
    </row>
    <row r="685" spans="10:11" ht="12.75" customHeight="1" x14ac:dyDescent="0.25">
      <c r="J685" s="264"/>
      <c r="K685" s="264"/>
    </row>
    <row r="686" spans="10:11" ht="12.75" customHeight="1" x14ac:dyDescent="0.25">
      <c r="J686" s="264"/>
      <c r="K686" s="264"/>
    </row>
    <row r="687" spans="10:11" ht="12.75" customHeight="1" x14ac:dyDescent="0.25">
      <c r="J687" s="264"/>
      <c r="K687" s="264"/>
    </row>
    <row r="688" spans="10:11" ht="12.75" customHeight="1" x14ac:dyDescent="0.25">
      <c r="J688" s="264"/>
      <c r="K688" s="264"/>
    </row>
    <row r="689" spans="10:11" ht="12.75" customHeight="1" x14ac:dyDescent="0.25">
      <c r="J689" s="264"/>
      <c r="K689" s="264"/>
    </row>
    <row r="690" spans="10:11" ht="12.75" customHeight="1" x14ac:dyDescent="0.25">
      <c r="J690" s="264"/>
      <c r="K690" s="264"/>
    </row>
    <row r="691" spans="10:11" ht="12.75" customHeight="1" x14ac:dyDescent="0.25">
      <c r="J691" s="264"/>
      <c r="K691" s="264"/>
    </row>
    <row r="692" spans="10:11" ht="12.75" customHeight="1" x14ac:dyDescent="0.25">
      <c r="J692" s="264"/>
      <c r="K692" s="264"/>
    </row>
    <row r="693" spans="10:11" ht="12.75" customHeight="1" x14ac:dyDescent="0.25">
      <c r="J693" s="264"/>
      <c r="K693" s="264"/>
    </row>
    <row r="694" spans="10:11" ht="12.75" customHeight="1" x14ac:dyDescent="0.25">
      <c r="J694" s="264"/>
      <c r="K694" s="264"/>
    </row>
    <row r="695" spans="10:11" ht="12.75" customHeight="1" x14ac:dyDescent="0.25">
      <c r="J695" s="264"/>
      <c r="K695" s="264"/>
    </row>
    <row r="696" spans="10:11" ht="12.75" customHeight="1" x14ac:dyDescent="0.25">
      <c r="J696" s="264"/>
      <c r="K696" s="264"/>
    </row>
    <row r="697" spans="10:11" ht="12.75" customHeight="1" x14ac:dyDescent="0.25">
      <c r="J697" s="264"/>
      <c r="K697" s="264"/>
    </row>
    <row r="698" spans="10:11" ht="12.75" customHeight="1" x14ac:dyDescent="0.25">
      <c r="J698" s="264"/>
      <c r="K698" s="264"/>
    </row>
    <row r="699" spans="10:11" ht="12.75" customHeight="1" x14ac:dyDescent="0.25">
      <c r="J699" s="264"/>
      <c r="K699" s="264"/>
    </row>
    <row r="700" spans="10:11" ht="12.75" customHeight="1" x14ac:dyDescent="0.25">
      <c r="J700" s="264"/>
      <c r="K700" s="264"/>
    </row>
    <row r="701" spans="10:11" ht="12.75" customHeight="1" x14ac:dyDescent="0.25">
      <c r="J701" s="264"/>
      <c r="K701" s="264"/>
    </row>
    <row r="702" spans="10:11" ht="12.75" customHeight="1" x14ac:dyDescent="0.25">
      <c r="J702" s="264"/>
      <c r="K702" s="264"/>
    </row>
    <row r="703" spans="10:11" ht="12.75" customHeight="1" x14ac:dyDescent="0.25">
      <c r="J703" s="264"/>
      <c r="K703" s="264"/>
    </row>
    <row r="704" spans="10:11" ht="12.75" customHeight="1" x14ac:dyDescent="0.25">
      <c r="J704" s="264"/>
      <c r="K704" s="264"/>
    </row>
    <row r="705" spans="10:11" ht="12.75" customHeight="1" x14ac:dyDescent="0.25">
      <c r="J705" s="264"/>
      <c r="K705" s="264"/>
    </row>
    <row r="706" spans="10:11" ht="12.75" customHeight="1" x14ac:dyDescent="0.25">
      <c r="J706" s="264"/>
      <c r="K706" s="264"/>
    </row>
    <row r="707" spans="10:11" ht="12.75" customHeight="1" x14ac:dyDescent="0.25">
      <c r="J707" s="264"/>
      <c r="K707" s="264"/>
    </row>
    <row r="708" spans="10:11" ht="12.75" customHeight="1" x14ac:dyDescent="0.25">
      <c r="J708" s="264"/>
      <c r="K708" s="264"/>
    </row>
    <row r="709" spans="10:11" ht="12.75" customHeight="1" x14ac:dyDescent="0.25">
      <c r="J709" s="264"/>
      <c r="K709" s="264"/>
    </row>
    <row r="710" spans="10:11" ht="12.75" customHeight="1" x14ac:dyDescent="0.25">
      <c r="J710" s="264"/>
      <c r="K710" s="264"/>
    </row>
    <row r="711" spans="10:11" ht="12.75" customHeight="1" x14ac:dyDescent="0.25">
      <c r="J711" s="264"/>
      <c r="K711" s="264"/>
    </row>
    <row r="712" spans="10:11" ht="12.75" customHeight="1" x14ac:dyDescent="0.25">
      <c r="J712" s="264"/>
      <c r="K712" s="264"/>
    </row>
    <row r="713" spans="10:11" ht="12.75" customHeight="1" x14ac:dyDescent="0.25">
      <c r="J713" s="264"/>
      <c r="K713" s="264"/>
    </row>
    <row r="714" spans="10:11" ht="12.75" customHeight="1" x14ac:dyDescent="0.25">
      <c r="J714" s="264"/>
      <c r="K714" s="264"/>
    </row>
    <row r="715" spans="10:11" ht="12.75" customHeight="1" x14ac:dyDescent="0.25">
      <c r="J715" s="264"/>
      <c r="K715" s="264"/>
    </row>
    <row r="716" spans="10:11" ht="12.75" customHeight="1" x14ac:dyDescent="0.25">
      <c r="J716" s="264"/>
      <c r="K716" s="264"/>
    </row>
    <row r="717" spans="10:11" ht="12.75" customHeight="1" x14ac:dyDescent="0.25">
      <c r="J717" s="264"/>
      <c r="K717" s="264"/>
    </row>
    <row r="718" spans="10:11" ht="12.75" customHeight="1" x14ac:dyDescent="0.25">
      <c r="J718" s="264"/>
      <c r="K718" s="264"/>
    </row>
    <row r="719" spans="10:11" ht="12.75" customHeight="1" x14ac:dyDescent="0.25">
      <c r="J719" s="264"/>
      <c r="K719" s="264"/>
    </row>
    <row r="720" spans="10:11" ht="12.75" customHeight="1" x14ac:dyDescent="0.25">
      <c r="J720" s="264"/>
      <c r="K720" s="264"/>
    </row>
    <row r="721" spans="10:11" ht="12.75" customHeight="1" x14ac:dyDescent="0.25">
      <c r="J721" s="264"/>
      <c r="K721" s="264"/>
    </row>
    <row r="722" spans="10:11" ht="12.75" customHeight="1" x14ac:dyDescent="0.25">
      <c r="J722" s="264"/>
      <c r="K722" s="264"/>
    </row>
    <row r="723" spans="10:11" ht="12.75" customHeight="1" x14ac:dyDescent="0.25">
      <c r="J723" s="264"/>
      <c r="K723" s="264"/>
    </row>
    <row r="724" spans="10:11" ht="12.75" customHeight="1" x14ac:dyDescent="0.25">
      <c r="J724" s="264"/>
      <c r="K724" s="264"/>
    </row>
    <row r="725" spans="10:11" ht="12.75" customHeight="1" x14ac:dyDescent="0.25">
      <c r="J725" s="264"/>
      <c r="K725" s="264"/>
    </row>
    <row r="726" spans="10:11" ht="12.75" customHeight="1" x14ac:dyDescent="0.25">
      <c r="J726" s="264"/>
      <c r="K726" s="264"/>
    </row>
    <row r="727" spans="10:11" ht="12.75" customHeight="1" x14ac:dyDescent="0.25">
      <c r="J727" s="264"/>
      <c r="K727" s="264"/>
    </row>
    <row r="728" spans="10:11" ht="12.75" customHeight="1" x14ac:dyDescent="0.25">
      <c r="J728" s="264"/>
      <c r="K728" s="264"/>
    </row>
    <row r="729" spans="10:11" ht="12.75" customHeight="1" x14ac:dyDescent="0.25">
      <c r="J729" s="264"/>
      <c r="K729" s="264"/>
    </row>
    <row r="730" spans="10:11" ht="12.75" customHeight="1" x14ac:dyDescent="0.25">
      <c r="J730" s="264"/>
      <c r="K730" s="264"/>
    </row>
    <row r="731" spans="10:11" ht="12.75" customHeight="1" x14ac:dyDescent="0.25">
      <c r="J731" s="264"/>
      <c r="K731" s="264"/>
    </row>
    <row r="732" spans="10:11" ht="12.75" customHeight="1" x14ac:dyDescent="0.25">
      <c r="J732" s="264"/>
      <c r="K732" s="264"/>
    </row>
    <row r="733" spans="10:11" ht="12.75" customHeight="1" x14ac:dyDescent="0.25">
      <c r="J733" s="264"/>
      <c r="K733" s="264"/>
    </row>
    <row r="734" spans="10:11" ht="12.75" customHeight="1" x14ac:dyDescent="0.25">
      <c r="J734" s="264"/>
      <c r="K734" s="264"/>
    </row>
    <row r="735" spans="10:11" ht="12.75" customHeight="1" x14ac:dyDescent="0.25">
      <c r="J735" s="264"/>
      <c r="K735" s="264"/>
    </row>
    <row r="736" spans="10:11" ht="12.75" customHeight="1" x14ac:dyDescent="0.25">
      <c r="J736" s="264"/>
      <c r="K736" s="264"/>
    </row>
    <row r="737" spans="10:11" ht="12.75" customHeight="1" x14ac:dyDescent="0.25">
      <c r="J737" s="264"/>
      <c r="K737" s="264"/>
    </row>
    <row r="738" spans="10:11" ht="12.75" customHeight="1" x14ac:dyDescent="0.25">
      <c r="J738" s="264"/>
      <c r="K738" s="264"/>
    </row>
    <row r="739" spans="10:11" ht="12.75" customHeight="1" x14ac:dyDescent="0.25">
      <c r="J739" s="264"/>
      <c r="K739" s="264"/>
    </row>
    <row r="740" spans="10:11" ht="12.75" customHeight="1" x14ac:dyDescent="0.25">
      <c r="J740" s="264"/>
      <c r="K740" s="264"/>
    </row>
    <row r="741" spans="10:11" ht="12.75" customHeight="1" x14ac:dyDescent="0.25">
      <c r="J741" s="264"/>
      <c r="K741" s="264"/>
    </row>
    <row r="742" spans="10:11" ht="12.75" customHeight="1" x14ac:dyDescent="0.25">
      <c r="J742" s="264"/>
      <c r="K742" s="264"/>
    </row>
    <row r="743" spans="10:11" ht="12.75" customHeight="1" x14ac:dyDescent="0.25">
      <c r="J743" s="264"/>
      <c r="K743" s="264"/>
    </row>
    <row r="744" spans="10:11" ht="12.75" customHeight="1" x14ac:dyDescent="0.25">
      <c r="J744" s="264"/>
      <c r="K744" s="264"/>
    </row>
    <row r="745" spans="10:11" ht="12.75" customHeight="1" x14ac:dyDescent="0.25">
      <c r="J745" s="264"/>
      <c r="K745" s="264"/>
    </row>
    <row r="746" spans="10:11" ht="12.75" customHeight="1" x14ac:dyDescent="0.25">
      <c r="J746" s="264"/>
      <c r="K746" s="264"/>
    </row>
    <row r="747" spans="10:11" ht="12.75" customHeight="1" x14ac:dyDescent="0.25">
      <c r="J747" s="264"/>
      <c r="K747" s="264"/>
    </row>
    <row r="748" spans="10:11" ht="12.75" customHeight="1" x14ac:dyDescent="0.25">
      <c r="J748" s="264"/>
      <c r="K748" s="264"/>
    </row>
    <row r="749" spans="10:11" ht="12.75" customHeight="1" x14ac:dyDescent="0.25">
      <c r="J749" s="264"/>
      <c r="K749" s="264"/>
    </row>
    <row r="750" spans="10:11" ht="12.75" customHeight="1" x14ac:dyDescent="0.25">
      <c r="J750" s="264"/>
      <c r="K750" s="264"/>
    </row>
    <row r="751" spans="10:11" ht="12.75" customHeight="1" x14ac:dyDescent="0.25">
      <c r="J751" s="264"/>
      <c r="K751" s="264"/>
    </row>
    <row r="752" spans="10:11" ht="12.75" customHeight="1" x14ac:dyDescent="0.25">
      <c r="J752" s="264"/>
      <c r="K752" s="264"/>
    </row>
    <row r="753" spans="10:11" ht="12.75" customHeight="1" x14ac:dyDescent="0.25">
      <c r="J753" s="264"/>
      <c r="K753" s="264"/>
    </row>
    <row r="754" spans="10:11" ht="12.75" customHeight="1" x14ac:dyDescent="0.25">
      <c r="J754" s="264"/>
      <c r="K754" s="264"/>
    </row>
    <row r="755" spans="10:11" ht="12.75" customHeight="1" x14ac:dyDescent="0.25">
      <c r="J755" s="264"/>
      <c r="K755" s="264"/>
    </row>
    <row r="756" spans="10:11" ht="12.75" customHeight="1" x14ac:dyDescent="0.25">
      <c r="J756" s="264"/>
      <c r="K756" s="264"/>
    </row>
    <row r="757" spans="10:11" ht="12.75" customHeight="1" x14ac:dyDescent="0.25">
      <c r="J757" s="264"/>
      <c r="K757" s="264"/>
    </row>
    <row r="758" spans="10:11" ht="12.75" customHeight="1" x14ac:dyDescent="0.25">
      <c r="J758" s="264"/>
      <c r="K758" s="264"/>
    </row>
    <row r="759" spans="10:11" ht="12.75" customHeight="1" x14ac:dyDescent="0.25">
      <c r="J759" s="264"/>
      <c r="K759" s="264"/>
    </row>
    <row r="760" spans="10:11" ht="12.75" customHeight="1" x14ac:dyDescent="0.25">
      <c r="J760" s="264"/>
      <c r="K760" s="264"/>
    </row>
    <row r="761" spans="10:11" ht="12.75" customHeight="1" x14ac:dyDescent="0.25">
      <c r="J761" s="264"/>
      <c r="K761" s="264"/>
    </row>
    <row r="762" spans="10:11" ht="12.75" customHeight="1" x14ac:dyDescent="0.25">
      <c r="J762" s="264"/>
      <c r="K762" s="264"/>
    </row>
    <row r="763" spans="10:11" ht="12.75" customHeight="1" x14ac:dyDescent="0.25">
      <c r="J763" s="264"/>
      <c r="K763" s="264"/>
    </row>
    <row r="764" spans="10:11" ht="12.75" customHeight="1" x14ac:dyDescent="0.25">
      <c r="J764" s="264"/>
      <c r="K764" s="264"/>
    </row>
    <row r="765" spans="10:11" ht="12.75" customHeight="1" x14ac:dyDescent="0.25">
      <c r="J765" s="264"/>
      <c r="K765" s="264"/>
    </row>
    <row r="766" spans="10:11" ht="12.75" customHeight="1" x14ac:dyDescent="0.25">
      <c r="J766" s="264"/>
      <c r="K766" s="264"/>
    </row>
    <row r="767" spans="10:11" ht="12.75" customHeight="1" x14ac:dyDescent="0.25">
      <c r="J767" s="264"/>
      <c r="K767" s="264"/>
    </row>
    <row r="768" spans="10:11" ht="12.75" customHeight="1" x14ac:dyDescent="0.25">
      <c r="J768" s="264"/>
      <c r="K768" s="264"/>
    </row>
    <row r="769" spans="10:11" ht="12.75" customHeight="1" x14ac:dyDescent="0.25">
      <c r="J769" s="264"/>
      <c r="K769" s="264"/>
    </row>
    <row r="770" spans="10:11" ht="12.75" customHeight="1" x14ac:dyDescent="0.25">
      <c r="J770" s="264"/>
      <c r="K770" s="264"/>
    </row>
    <row r="771" spans="10:11" ht="12.75" customHeight="1" x14ac:dyDescent="0.25">
      <c r="J771" s="264"/>
      <c r="K771" s="264"/>
    </row>
    <row r="772" spans="10:11" ht="12.75" customHeight="1" x14ac:dyDescent="0.25">
      <c r="J772" s="264"/>
      <c r="K772" s="264"/>
    </row>
    <row r="773" spans="10:11" ht="12.75" customHeight="1" x14ac:dyDescent="0.25">
      <c r="J773" s="264"/>
      <c r="K773" s="264"/>
    </row>
    <row r="774" spans="10:11" ht="12.75" customHeight="1" x14ac:dyDescent="0.25">
      <c r="J774" s="264"/>
      <c r="K774" s="264"/>
    </row>
    <row r="775" spans="10:11" ht="12.75" customHeight="1" x14ac:dyDescent="0.25">
      <c r="J775" s="264"/>
      <c r="K775" s="264"/>
    </row>
    <row r="776" spans="10:11" ht="12.75" customHeight="1" x14ac:dyDescent="0.25">
      <c r="J776" s="264"/>
      <c r="K776" s="264"/>
    </row>
    <row r="777" spans="10:11" ht="12.75" customHeight="1" x14ac:dyDescent="0.25">
      <c r="J777" s="264"/>
      <c r="K777" s="264"/>
    </row>
    <row r="778" spans="10:11" ht="12.75" customHeight="1" x14ac:dyDescent="0.25">
      <c r="J778" s="264"/>
      <c r="K778" s="264"/>
    </row>
    <row r="779" spans="10:11" ht="12.75" customHeight="1" x14ac:dyDescent="0.25">
      <c r="J779" s="264"/>
      <c r="K779" s="264"/>
    </row>
    <row r="780" spans="10:11" ht="12.75" customHeight="1" x14ac:dyDescent="0.25">
      <c r="J780" s="264"/>
      <c r="K780" s="264"/>
    </row>
    <row r="781" spans="10:11" ht="12.75" customHeight="1" x14ac:dyDescent="0.25">
      <c r="J781" s="264"/>
      <c r="K781" s="264"/>
    </row>
    <row r="782" spans="10:11" ht="12.75" customHeight="1" x14ac:dyDescent="0.25">
      <c r="J782" s="264"/>
      <c r="K782" s="264"/>
    </row>
    <row r="783" spans="10:11" ht="12.75" customHeight="1" x14ac:dyDescent="0.25">
      <c r="J783" s="264"/>
      <c r="K783" s="264"/>
    </row>
    <row r="784" spans="10:11" ht="12.75" customHeight="1" x14ac:dyDescent="0.25">
      <c r="J784" s="264"/>
      <c r="K784" s="264"/>
    </row>
    <row r="785" spans="10:11" ht="12.75" customHeight="1" x14ac:dyDescent="0.25">
      <c r="J785" s="264"/>
      <c r="K785" s="264"/>
    </row>
    <row r="786" spans="10:11" ht="12.75" customHeight="1" x14ac:dyDescent="0.25">
      <c r="J786" s="264"/>
      <c r="K786" s="264"/>
    </row>
    <row r="787" spans="10:11" ht="12.75" customHeight="1" x14ac:dyDescent="0.25">
      <c r="J787" s="264"/>
      <c r="K787" s="264"/>
    </row>
    <row r="788" spans="10:11" ht="12.75" customHeight="1" x14ac:dyDescent="0.25">
      <c r="J788" s="264"/>
      <c r="K788" s="264"/>
    </row>
    <row r="789" spans="10:11" ht="12.75" customHeight="1" x14ac:dyDescent="0.25">
      <c r="J789" s="264"/>
      <c r="K789" s="264"/>
    </row>
    <row r="790" spans="10:11" ht="12.75" customHeight="1" x14ac:dyDescent="0.25">
      <c r="J790" s="264"/>
      <c r="K790" s="264"/>
    </row>
    <row r="791" spans="10:11" ht="12.75" customHeight="1" x14ac:dyDescent="0.25">
      <c r="J791" s="264"/>
      <c r="K791" s="264"/>
    </row>
    <row r="792" spans="10:11" ht="12.75" customHeight="1" x14ac:dyDescent="0.25">
      <c r="J792" s="264"/>
      <c r="K792" s="264"/>
    </row>
    <row r="793" spans="10:11" ht="12.75" customHeight="1" x14ac:dyDescent="0.25">
      <c r="J793" s="264"/>
      <c r="K793" s="264"/>
    </row>
    <row r="794" spans="10:11" ht="12.75" customHeight="1" x14ac:dyDescent="0.25">
      <c r="J794" s="264"/>
      <c r="K794" s="264"/>
    </row>
    <row r="795" spans="10:11" ht="12.75" customHeight="1" x14ac:dyDescent="0.25">
      <c r="J795" s="264"/>
      <c r="K795" s="264"/>
    </row>
    <row r="796" spans="10:11" ht="12.75" customHeight="1" x14ac:dyDescent="0.25">
      <c r="J796" s="264"/>
      <c r="K796" s="264"/>
    </row>
    <row r="797" spans="10:11" ht="12.75" customHeight="1" x14ac:dyDescent="0.25">
      <c r="J797" s="264"/>
      <c r="K797" s="264"/>
    </row>
    <row r="798" spans="10:11" ht="12.75" customHeight="1" x14ac:dyDescent="0.25">
      <c r="J798" s="264"/>
      <c r="K798" s="264"/>
    </row>
    <row r="799" spans="10:11" ht="12.75" customHeight="1" x14ac:dyDescent="0.25">
      <c r="J799" s="264"/>
      <c r="K799" s="264"/>
    </row>
    <row r="800" spans="10:11" ht="12.75" customHeight="1" x14ac:dyDescent="0.25">
      <c r="J800" s="264"/>
      <c r="K800" s="264"/>
    </row>
    <row r="801" spans="10:11" ht="12.75" customHeight="1" x14ac:dyDescent="0.25">
      <c r="J801" s="264"/>
      <c r="K801" s="264"/>
    </row>
    <row r="802" spans="10:11" ht="12.75" customHeight="1" x14ac:dyDescent="0.25">
      <c r="J802" s="264"/>
      <c r="K802" s="264"/>
    </row>
    <row r="803" spans="10:11" ht="12.75" customHeight="1" x14ac:dyDescent="0.25">
      <c r="J803" s="264"/>
      <c r="K803" s="264"/>
    </row>
    <row r="804" spans="10:11" ht="12.75" customHeight="1" x14ac:dyDescent="0.25">
      <c r="J804" s="264"/>
      <c r="K804" s="264"/>
    </row>
    <row r="805" spans="10:11" ht="12.75" customHeight="1" x14ac:dyDescent="0.25">
      <c r="J805" s="264"/>
      <c r="K805" s="264"/>
    </row>
    <row r="806" spans="10:11" ht="12.75" customHeight="1" x14ac:dyDescent="0.25">
      <c r="J806" s="264"/>
      <c r="K806" s="264"/>
    </row>
    <row r="807" spans="10:11" ht="12.75" customHeight="1" x14ac:dyDescent="0.25">
      <c r="J807" s="264"/>
      <c r="K807" s="264"/>
    </row>
    <row r="808" spans="10:11" ht="12.75" customHeight="1" x14ac:dyDescent="0.25">
      <c r="J808" s="264"/>
      <c r="K808" s="264"/>
    </row>
    <row r="809" spans="10:11" ht="12.75" customHeight="1" x14ac:dyDescent="0.25">
      <c r="J809" s="264"/>
      <c r="K809" s="264"/>
    </row>
    <row r="810" spans="10:11" ht="12.75" customHeight="1" x14ac:dyDescent="0.25">
      <c r="J810" s="264"/>
      <c r="K810" s="264"/>
    </row>
    <row r="811" spans="10:11" ht="12.75" customHeight="1" x14ac:dyDescent="0.25">
      <c r="J811" s="264"/>
      <c r="K811" s="264"/>
    </row>
    <row r="812" spans="10:11" ht="12.75" customHeight="1" x14ac:dyDescent="0.25">
      <c r="J812" s="264"/>
      <c r="K812" s="264"/>
    </row>
    <row r="813" spans="10:11" ht="12.75" customHeight="1" x14ac:dyDescent="0.25">
      <c r="J813" s="264"/>
      <c r="K813" s="264"/>
    </row>
    <row r="814" spans="10:11" ht="12.75" customHeight="1" x14ac:dyDescent="0.25">
      <c r="J814" s="264"/>
      <c r="K814" s="264"/>
    </row>
    <row r="815" spans="10:11" ht="12.75" customHeight="1" x14ac:dyDescent="0.25">
      <c r="J815" s="264"/>
      <c r="K815" s="264"/>
    </row>
    <row r="816" spans="10:11" ht="12.75" customHeight="1" x14ac:dyDescent="0.25">
      <c r="J816" s="264"/>
      <c r="K816" s="264"/>
    </row>
    <row r="817" spans="10:11" ht="12.75" customHeight="1" x14ac:dyDescent="0.25">
      <c r="J817" s="264"/>
      <c r="K817" s="264"/>
    </row>
    <row r="818" spans="10:11" ht="12.75" customHeight="1" x14ac:dyDescent="0.25">
      <c r="J818" s="264"/>
      <c r="K818" s="264"/>
    </row>
    <row r="819" spans="10:11" ht="12.75" customHeight="1" x14ac:dyDescent="0.25">
      <c r="J819" s="264"/>
      <c r="K819" s="264"/>
    </row>
    <row r="820" spans="10:11" ht="12.75" customHeight="1" x14ac:dyDescent="0.25">
      <c r="J820" s="264"/>
      <c r="K820" s="264"/>
    </row>
    <row r="821" spans="10:11" ht="12.75" customHeight="1" x14ac:dyDescent="0.25">
      <c r="J821" s="264"/>
      <c r="K821" s="264"/>
    </row>
    <row r="822" spans="10:11" ht="12.75" customHeight="1" x14ac:dyDescent="0.25">
      <c r="J822" s="264"/>
      <c r="K822" s="264"/>
    </row>
    <row r="823" spans="10:11" ht="12.75" customHeight="1" x14ac:dyDescent="0.25">
      <c r="J823" s="264"/>
      <c r="K823" s="264"/>
    </row>
    <row r="824" spans="10:11" ht="12.75" customHeight="1" x14ac:dyDescent="0.25">
      <c r="J824" s="264"/>
      <c r="K824" s="264"/>
    </row>
    <row r="825" spans="10:11" ht="12.75" customHeight="1" x14ac:dyDescent="0.25">
      <c r="J825" s="264"/>
      <c r="K825" s="264"/>
    </row>
    <row r="826" spans="10:11" ht="12.75" customHeight="1" x14ac:dyDescent="0.25">
      <c r="J826" s="264"/>
      <c r="K826" s="264"/>
    </row>
    <row r="827" spans="10:11" ht="12.75" customHeight="1" x14ac:dyDescent="0.25">
      <c r="J827" s="264"/>
      <c r="K827" s="264"/>
    </row>
    <row r="828" spans="10:11" ht="12.75" customHeight="1" x14ac:dyDescent="0.25">
      <c r="J828" s="264"/>
      <c r="K828" s="264"/>
    </row>
    <row r="829" spans="10:11" ht="12.75" customHeight="1" x14ac:dyDescent="0.25">
      <c r="J829" s="264"/>
      <c r="K829" s="264"/>
    </row>
    <row r="830" spans="10:11" ht="12.75" customHeight="1" x14ac:dyDescent="0.25">
      <c r="J830" s="264"/>
      <c r="K830" s="264"/>
    </row>
    <row r="831" spans="10:11" ht="12.75" customHeight="1" x14ac:dyDescent="0.25">
      <c r="J831" s="264"/>
      <c r="K831" s="264"/>
    </row>
    <row r="832" spans="10:11" ht="12.75" customHeight="1" x14ac:dyDescent="0.25">
      <c r="J832" s="264"/>
      <c r="K832" s="264"/>
    </row>
    <row r="833" spans="10:11" ht="12.75" customHeight="1" x14ac:dyDescent="0.25">
      <c r="J833" s="264"/>
      <c r="K833" s="264"/>
    </row>
    <row r="834" spans="10:11" ht="12.75" customHeight="1" x14ac:dyDescent="0.25">
      <c r="J834" s="264"/>
      <c r="K834" s="264"/>
    </row>
    <row r="835" spans="10:11" ht="12.75" customHeight="1" x14ac:dyDescent="0.25">
      <c r="J835" s="264"/>
      <c r="K835" s="264"/>
    </row>
    <row r="836" spans="10:11" ht="12.75" customHeight="1" x14ac:dyDescent="0.25">
      <c r="J836" s="264"/>
      <c r="K836" s="264"/>
    </row>
    <row r="837" spans="10:11" ht="12.75" customHeight="1" x14ac:dyDescent="0.25">
      <c r="J837" s="264"/>
      <c r="K837" s="264"/>
    </row>
    <row r="838" spans="10:11" ht="12.75" customHeight="1" x14ac:dyDescent="0.25">
      <c r="J838" s="264"/>
      <c r="K838" s="264"/>
    </row>
    <row r="839" spans="10:11" ht="12.75" customHeight="1" x14ac:dyDescent="0.25">
      <c r="J839" s="264"/>
      <c r="K839" s="264"/>
    </row>
    <row r="840" spans="10:11" ht="12.75" customHeight="1" x14ac:dyDescent="0.25">
      <c r="J840" s="264"/>
      <c r="K840" s="264"/>
    </row>
    <row r="841" spans="10:11" ht="12.75" customHeight="1" x14ac:dyDescent="0.25">
      <c r="J841" s="264"/>
      <c r="K841" s="264"/>
    </row>
    <row r="842" spans="10:11" ht="12.75" customHeight="1" x14ac:dyDescent="0.25">
      <c r="J842" s="264"/>
      <c r="K842" s="264"/>
    </row>
    <row r="843" spans="10:11" ht="12.75" customHeight="1" x14ac:dyDescent="0.25">
      <c r="J843" s="264"/>
      <c r="K843" s="264"/>
    </row>
    <row r="844" spans="10:11" ht="12.75" customHeight="1" x14ac:dyDescent="0.25">
      <c r="J844" s="264"/>
      <c r="K844" s="264"/>
    </row>
    <row r="845" spans="10:11" ht="12.75" customHeight="1" x14ac:dyDescent="0.25">
      <c r="J845" s="264"/>
      <c r="K845" s="264"/>
    </row>
    <row r="846" spans="10:11" ht="12.75" customHeight="1" x14ac:dyDescent="0.25">
      <c r="J846" s="264"/>
      <c r="K846" s="264"/>
    </row>
    <row r="847" spans="10:11" ht="12.75" customHeight="1" x14ac:dyDescent="0.25">
      <c r="J847" s="264"/>
      <c r="K847" s="264"/>
    </row>
    <row r="848" spans="10:11" ht="12.75" customHeight="1" x14ac:dyDescent="0.25">
      <c r="J848" s="264"/>
      <c r="K848" s="264"/>
    </row>
    <row r="849" spans="10:11" ht="12.75" customHeight="1" x14ac:dyDescent="0.25">
      <c r="J849" s="264"/>
      <c r="K849" s="264"/>
    </row>
    <row r="850" spans="10:11" ht="12.75" customHeight="1" x14ac:dyDescent="0.25">
      <c r="J850" s="264"/>
      <c r="K850" s="264"/>
    </row>
    <row r="851" spans="10:11" ht="12.75" customHeight="1" x14ac:dyDescent="0.25">
      <c r="J851" s="264"/>
      <c r="K851" s="264"/>
    </row>
    <row r="852" spans="10:11" ht="12.75" customHeight="1" x14ac:dyDescent="0.25">
      <c r="J852" s="264"/>
      <c r="K852" s="264"/>
    </row>
    <row r="853" spans="10:11" ht="12.75" customHeight="1" x14ac:dyDescent="0.25">
      <c r="J853" s="264"/>
      <c r="K853" s="264"/>
    </row>
    <row r="854" spans="10:11" ht="12.75" customHeight="1" x14ac:dyDescent="0.25">
      <c r="J854" s="264"/>
      <c r="K854" s="264"/>
    </row>
    <row r="855" spans="10:11" ht="12.75" customHeight="1" x14ac:dyDescent="0.25">
      <c r="J855" s="264"/>
      <c r="K855" s="264"/>
    </row>
    <row r="856" spans="10:11" ht="12.75" customHeight="1" x14ac:dyDescent="0.25">
      <c r="J856" s="264"/>
      <c r="K856" s="264"/>
    </row>
    <row r="857" spans="10:11" ht="12.75" customHeight="1" x14ac:dyDescent="0.25">
      <c r="J857" s="264"/>
      <c r="K857" s="264"/>
    </row>
    <row r="858" spans="10:11" ht="12.75" customHeight="1" x14ac:dyDescent="0.25">
      <c r="J858" s="264"/>
      <c r="K858" s="264"/>
    </row>
    <row r="859" spans="10:11" ht="12.75" customHeight="1" x14ac:dyDescent="0.25">
      <c r="J859" s="264"/>
      <c r="K859" s="264"/>
    </row>
    <row r="860" spans="10:11" ht="12.75" customHeight="1" x14ac:dyDescent="0.25">
      <c r="J860" s="264"/>
      <c r="K860" s="264"/>
    </row>
    <row r="861" spans="10:11" ht="12.75" customHeight="1" x14ac:dyDescent="0.25">
      <c r="J861" s="264"/>
      <c r="K861" s="264"/>
    </row>
    <row r="862" spans="10:11" ht="12.75" customHeight="1" x14ac:dyDescent="0.25">
      <c r="J862" s="264"/>
      <c r="K862" s="264"/>
    </row>
    <row r="863" spans="10:11" ht="12.75" customHeight="1" x14ac:dyDescent="0.25">
      <c r="J863" s="264"/>
      <c r="K863" s="264"/>
    </row>
    <row r="864" spans="10:11" ht="12.75" customHeight="1" x14ac:dyDescent="0.25">
      <c r="J864" s="264"/>
      <c r="K864" s="264"/>
    </row>
    <row r="865" spans="10:11" ht="12.75" customHeight="1" x14ac:dyDescent="0.25">
      <c r="J865" s="264"/>
      <c r="K865" s="264"/>
    </row>
    <row r="866" spans="10:11" ht="12.75" customHeight="1" x14ac:dyDescent="0.25">
      <c r="J866" s="264"/>
      <c r="K866" s="264"/>
    </row>
    <row r="867" spans="10:11" ht="12.75" customHeight="1" x14ac:dyDescent="0.25">
      <c r="J867" s="264"/>
      <c r="K867" s="264"/>
    </row>
    <row r="868" spans="10:11" ht="12.75" customHeight="1" x14ac:dyDescent="0.25">
      <c r="J868" s="264"/>
      <c r="K868" s="264"/>
    </row>
    <row r="869" spans="10:11" ht="12.75" customHeight="1" x14ac:dyDescent="0.25">
      <c r="J869" s="264"/>
      <c r="K869" s="264"/>
    </row>
    <row r="870" spans="10:11" ht="12.75" customHeight="1" x14ac:dyDescent="0.25">
      <c r="J870" s="264"/>
      <c r="K870" s="264"/>
    </row>
    <row r="871" spans="10:11" ht="12.75" customHeight="1" x14ac:dyDescent="0.25">
      <c r="J871" s="264"/>
      <c r="K871" s="264"/>
    </row>
    <row r="872" spans="10:11" ht="12.75" customHeight="1" x14ac:dyDescent="0.25">
      <c r="J872" s="264"/>
      <c r="K872" s="264"/>
    </row>
    <row r="873" spans="10:11" ht="12.75" customHeight="1" x14ac:dyDescent="0.25">
      <c r="J873" s="264"/>
      <c r="K873" s="264"/>
    </row>
    <row r="874" spans="10:11" ht="12.75" customHeight="1" x14ac:dyDescent="0.25">
      <c r="J874" s="264"/>
      <c r="K874" s="264"/>
    </row>
    <row r="875" spans="10:11" ht="12.75" customHeight="1" x14ac:dyDescent="0.25">
      <c r="J875" s="264"/>
      <c r="K875" s="264"/>
    </row>
    <row r="876" spans="10:11" ht="12.75" customHeight="1" x14ac:dyDescent="0.25">
      <c r="J876" s="264"/>
      <c r="K876" s="264"/>
    </row>
    <row r="877" spans="10:11" ht="12.75" customHeight="1" x14ac:dyDescent="0.25">
      <c r="J877" s="264"/>
      <c r="K877" s="264"/>
    </row>
    <row r="878" spans="10:11" ht="12.75" customHeight="1" x14ac:dyDescent="0.25">
      <c r="J878" s="264"/>
      <c r="K878" s="264"/>
    </row>
    <row r="879" spans="10:11" ht="12.75" customHeight="1" x14ac:dyDescent="0.25">
      <c r="J879" s="264"/>
      <c r="K879" s="264"/>
    </row>
    <row r="880" spans="10:11" ht="12.75" customHeight="1" x14ac:dyDescent="0.25">
      <c r="J880" s="264"/>
      <c r="K880" s="264"/>
    </row>
    <row r="881" spans="10:11" ht="12.75" customHeight="1" x14ac:dyDescent="0.25">
      <c r="J881" s="264"/>
      <c r="K881" s="264"/>
    </row>
    <row r="882" spans="10:11" ht="12.75" customHeight="1" x14ac:dyDescent="0.25">
      <c r="J882" s="264"/>
      <c r="K882" s="264"/>
    </row>
    <row r="883" spans="10:11" ht="12.75" customHeight="1" x14ac:dyDescent="0.25">
      <c r="J883" s="264"/>
      <c r="K883" s="264"/>
    </row>
    <row r="884" spans="10:11" ht="12.75" customHeight="1" x14ac:dyDescent="0.25">
      <c r="J884" s="264"/>
      <c r="K884" s="264"/>
    </row>
    <row r="885" spans="10:11" ht="12.75" customHeight="1" x14ac:dyDescent="0.25">
      <c r="J885" s="264"/>
      <c r="K885" s="264"/>
    </row>
    <row r="886" spans="10:11" ht="12.75" customHeight="1" x14ac:dyDescent="0.25">
      <c r="J886" s="264"/>
      <c r="K886" s="264"/>
    </row>
    <row r="887" spans="10:11" ht="12.75" customHeight="1" x14ac:dyDescent="0.25">
      <c r="J887" s="264"/>
      <c r="K887" s="264"/>
    </row>
    <row r="888" spans="10:11" ht="12.75" customHeight="1" x14ac:dyDescent="0.25">
      <c r="J888" s="264"/>
      <c r="K888" s="264"/>
    </row>
    <row r="889" spans="10:11" ht="12.75" customHeight="1" x14ac:dyDescent="0.25">
      <c r="J889" s="264"/>
      <c r="K889" s="264"/>
    </row>
    <row r="890" spans="10:11" ht="12.75" customHeight="1" x14ac:dyDescent="0.25">
      <c r="J890" s="264"/>
      <c r="K890" s="264"/>
    </row>
    <row r="891" spans="10:11" ht="12.75" customHeight="1" x14ac:dyDescent="0.25">
      <c r="J891" s="264"/>
      <c r="K891" s="264"/>
    </row>
    <row r="892" spans="10:11" ht="12.75" customHeight="1" x14ac:dyDescent="0.25">
      <c r="J892" s="264"/>
      <c r="K892" s="264"/>
    </row>
    <row r="893" spans="10:11" ht="12.75" customHeight="1" x14ac:dyDescent="0.25">
      <c r="J893" s="264"/>
      <c r="K893" s="264"/>
    </row>
    <row r="894" spans="10:11" ht="12.75" customHeight="1" x14ac:dyDescent="0.25">
      <c r="J894" s="264"/>
      <c r="K894" s="264"/>
    </row>
    <row r="895" spans="10:11" ht="12.75" customHeight="1" x14ac:dyDescent="0.25">
      <c r="J895" s="264"/>
      <c r="K895" s="264"/>
    </row>
    <row r="896" spans="10:11" ht="12.75" customHeight="1" x14ac:dyDescent="0.25">
      <c r="J896" s="264"/>
      <c r="K896" s="264"/>
    </row>
    <row r="897" spans="10:11" ht="12.75" customHeight="1" x14ac:dyDescent="0.25">
      <c r="J897" s="264"/>
      <c r="K897" s="264"/>
    </row>
    <row r="898" spans="10:11" ht="12.75" customHeight="1" x14ac:dyDescent="0.25">
      <c r="J898" s="264"/>
      <c r="K898" s="264"/>
    </row>
    <row r="899" spans="10:11" ht="12.75" customHeight="1" x14ac:dyDescent="0.25">
      <c r="J899" s="264"/>
      <c r="K899" s="264"/>
    </row>
    <row r="900" spans="10:11" ht="12.75" customHeight="1" x14ac:dyDescent="0.25">
      <c r="J900" s="264"/>
      <c r="K900" s="264"/>
    </row>
    <row r="901" spans="10:11" ht="12.75" customHeight="1" x14ac:dyDescent="0.25">
      <c r="J901" s="264"/>
      <c r="K901" s="264"/>
    </row>
    <row r="902" spans="10:11" ht="12.75" customHeight="1" x14ac:dyDescent="0.25">
      <c r="J902" s="264"/>
      <c r="K902" s="264"/>
    </row>
    <row r="903" spans="10:11" ht="12.75" customHeight="1" x14ac:dyDescent="0.25">
      <c r="J903" s="264"/>
      <c r="K903" s="264"/>
    </row>
    <row r="904" spans="10:11" ht="12.75" customHeight="1" x14ac:dyDescent="0.25">
      <c r="J904" s="264"/>
      <c r="K904" s="264"/>
    </row>
    <row r="905" spans="10:11" ht="12.75" customHeight="1" x14ac:dyDescent="0.25">
      <c r="J905" s="264"/>
      <c r="K905" s="264"/>
    </row>
    <row r="906" spans="10:11" ht="12.75" customHeight="1" x14ac:dyDescent="0.25">
      <c r="J906" s="264"/>
      <c r="K906" s="264"/>
    </row>
    <row r="907" spans="10:11" ht="12.75" customHeight="1" x14ac:dyDescent="0.25">
      <c r="J907" s="264"/>
      <c r="K907" s="264"/>
    </row>
    <row r="908" spans="10:11" ht="12.75" customHeight="1" x14ac:dyDescent="0.25">
      <c r="J908" s="264"/>
      <c r="K908" s="264"/>
    </row>
    <row r="909" spans="10:11" ht="12.75" customHeight="1" x14ac:dyDescent="0.25">
      <c r="J909" s="264"/>
      <c r="K909" s="264"/>
    </row>
    <row r="910" spans="10:11" ht="12.75" customHeight="1" x14ac:dyDescent="0.25">
      <c r="J910" s="264"/>
      <c r="K910" s="264"/>
    </row>
    <row r="911" spans="10:11" ht="12.75" customHeight="1" x14ac:dyDescent="0.25">
      <c r="J911" s="264"/>
      <c r="K911" s="264"/>
    </row>
    <row r="912" spans="10:11" ht="12.75" customHeight="1" x14ac:dyDescent="0.25">
      <c r="J912" s="264"/>
      <c r="K912" s="264"/>
    </row>
    <row r="913" spans="10:11" ht="12.75" customHeight="1" x14ac:dyDescent="0.25">
      <c r="J913" s="264"/>
      <c r="K913" s="264"/>
    </row>
    <row r="914" spans="10:11" ht="12.75" customHeight="1" x14ac:dyDescent="0.25">
      <c r="J914" s="264"/>
      <c r="K914" s="264"/>
    </row>
    <row r="915" spans="10:11" ht="12.75" customHeight="1" x14ac:dyDescent="0.25">
      <c r="J915" s="264"/>
      <c r="K915" s="264"/>
    </row>
    <row r="916" spans="10:11" ht="12.75" customHeight="1" x14ac:dyDescent="0.25">
      <c r="J916" s="264"/>
      <c r="K916" s="264"/>
    </row>
    <row r="917" spans="10:11" ht="12.75" customHeight="1" x14ac:dyDescent="0.25">
      <c r="J917" s="264"/>
      <c r="K917" s="264"/>
    </row>
    <row r="918" spans="10:11" ht="12.75" customHeight="1" x14ac:dyDescent="0.25">
      <c r="J918" s="264"/>
      <c r="K918" s="264"/>
    </row>
    <row r="919" spans="10:11" ht="12.75" customHeight="1" x14ac:dyDescent="0.25">
      <c r="J919" s="264"/>
      <c r="K919" s="264"/>
    </row>
    <row r="920" spans="10:11" ht="12.75" customHeight="1" x14ac:dyDescent="0.25">
      <c r="J920" s="264"/>
      <c r="K920" s="264"/>
    </row>
    <row r="921" spans="10:11" ht="12.75" customHeight="1" x14ac:dyDescent="0.25">
      <c r="J921" s="264"/>
      <c r="K921" s="264"/>
    </row>
    <row r="922" spans="10:11" ht="12.75" customHeight="1" x14ac:dyDescent="0.25">
      <c r="J922" s="264"/>
      <c r="K922" s="264"/>
    </row>
    <row r="923" spans="10:11" ht="12.75" customHeight="1" x14ac:dyDescent="0.25">
      <c r="J923" s="264"/>
      <c r="K923" s="264"/>
    </row>
    <row r="924" spans="10:11" ht="12.75" customHeight="1" x14ac:dyDescent="0.25">
      <c r="J924" s="264"/>
      <c r="K924" s="264"/>
    </row>
    <row r="925" spans="10:11" ht="12.75" customHeight="1" x14ac:dyDescent="0.25">
      <c r="J925" s="264"/>
      <c r="K925" s="264"/>
    </row>
    <row r="926" spans="10:11" ht="12.75" customHeight="1" x14ac:dyDescent="0.25">
      <c r="J926" s="264"/>
      <c r="K926" s="264"/>
    </row>
    <row r="927" spans="10:11" ht="12.75" customHeight="1" x14ac:dyDescent="0.25">
      <c r="J927" s="264"/>
      <c r="K927" s="264"/>
    </row>
    <row r="928" spans="10:11" ht="12.75" customHeight="1" x14ac:dyDescent="0.25">
      <c r="J928" s="264"/>
      <c r="K928" s="264"/>
    </row>
    <row r="929" spans="10:11" ht="12.75" customHeight="1" x14ac:dyDescent="0.25">
      <c r="J929" s="264"/>
      <c r="K929" s="264"/>
    </row>
    <row r="930" spans="10:11" ht="12.75" customHeight="1" x14ac:dyDescent="0.25">
      <c r="J930" s="264"/>
      <c r="K930" s="264"/>
    </row>
    <row r="931" spans="10:11" ht="12.75" customHeight="1" x14ac:dyDescent="0.25">
      <c r="J931" s="264"/>
      <c r="K931" s="264"/>
    </row>
    <row r="932" spans="10:11" ht="12.75" customHeight="1" x14ac:dyDescent="0.25">
      <c r="J932" s="264"/>
      <c r="K932" s="264"/>
    </row>
    <row r="933" spans="10:11" ht="12.75" customHeight="1" x14ac:dyDescent="0.25">
      <c r="J933" s="264"/>
      <c r="K933" s="264"/>
    </row>
    <row r="934" spans="10:11" ht="12.75" customHeight="1" x14ac:dyDescent="0.25">
      <c r="J934" s="264"/>
      <c r="K934" s="264"/>
    </row>
    <row r="935" spans="10:11" ht="12.75" customHeight="1" x14ac:dyDescent="0.25">
      <c r="J935" s="264"/>
      <c r="K935" s="264"/>
    </row>
    <row r="936" spans="10:11" ht="12.75" customHeight="1" x14ac:dyDescent="0.25">
      <c r="J936" s="264"/>
      <c r="K936" s="264"/>
    </row>
    <row r="937" spans="10:11" ht="12.75" customHeight="1" x14ac:dyDescent="0.25">
      <c r="J937" s="264"/>
      <c r="K937" s="264"/>
    </row>
    <row r="938" spans="10:11" ht="12.75" customHeight="1" x14ac:dyDescent="0.25">
      <c r="J938" s="264"/>
      <c r="K938" s="264"/>
    </row>
    <row r="939" spans="10:11" ht="12.75" customHeight="1" x14ac:dyDescent="0.25">
      <c r="J939" s="264"/>
      <c r="K939" s="264"/>
    </row>
    <row r="940" spans="10:11" ht="12.75" customHeight="1" x14ac:dyDescent="0.25">
      <c r="J940" s="264"/>
      <c r="K940" s="264"/>
    </row>
    <row r="941" spans="10:11" ht="12.75" customHeight="1" x14ac:dyDescent="0.25">
      <c r="J941" s="264"/>
      <c r="K941" s="264"/>
    </row>
    <row r="942" spans="10:11" ht="12.75" customHeight="1" x14ac:dyDescent="0.25">
      <c r="J942" s="264"/>
      <c r="K942" s="264"/>
    </row>
    <row r="943" spans="10:11" ht="12.75" customHeight="1" x14ac:dyDescent="0.25">
      <c r="J943" s="264"/>
      <c r="K943" s="264"/>
    </row>
    <row r="944" spans="10:11" ht="12.75" customHeight="1" x14ac:dyDescent="0.25">
      <c r="J944" s="264"/>
      <c r="K944" s="264"/>
    </row>
    <row r="945" spans="10:11" ht="12.75" customHeight="1" x14ac:dyDescent="0.25">
      <c r="J945" s="264"/>
      <c r="K945" s="264"/>
    </row>
    <row r="946" spans="10:11" ht="12.75" customHeight="1" x14ac:dyDescent="0.25">
      <c r="J946" s="264"/>
      <c r="K946" s="264"/>
    </row>
    <row r="947" spans="10:11" ht="12.75" customHeight="1" x14ac:dyDescent="0.25">
      <c r="J947" s="264"/>
      <c r="K947" s="264"/>
    </row>
    <row r="948" spans="10:11" ht="12.75" customHeight="1" x14ac:dyDescent="0.25">
      <c r="J948" s="264"/>
      <c r="K948" s="264"/>
    </row>
    <row r="949" spans="10:11" ht="12.75" customHeight="1" x14ac:dyDescent="0.25">
      <c r="J949" s="264"/>
      <c r="K949" s="264"/>
    </row>
    <row r="950" spans="10:11" ht="12.75" customHeight="1" x14ac:dyDescent="0.25">
      <c r="J950" s="264"/>
      <c r="K950" s="264"/>
    </row>
    <row r="951" spans="10:11" ht="12.75" customHeight="1" x14ac:dyDescent="0.25">
      <c r="J951" s="264"/>
      <c r="K951" s="264"/>
    </row>
    <row r="952" spans="10:11" ht="12.75" customHeight="1" x14ac:dyDescent="0.25">
      <c r="J952" s="264"/>
      <c r="K952" s="264"/>
    </row>
    <row r="953" spans="10:11" ht="12.75" customHeight="1" x14ac:dyDescent="0.25">
      <c r="J953" s="264"/>
      <c r="K953" s="264"/>
    </row>
    <row r="954" spans="10:11" ht="12.75" customHeight="1" x14ac:dyDescent="0.25">
      <c r="J954" s="264"/>
      <c r="K954" s="264"/>
    </row>
    <row r="955" spans="10:11" ht="12.75" customHeight="1" x14ac:dyDescent="0.25">
      <c r="J955" s="264"/>
      <c r="K955" s="264"/>
    </row>
    <row r="956" spans="10:11" ht="12.75" customHeight="1" x14ac:dyDescent="0.25">
      <c r="J956" s="264"/>
      <c r="K956" s="264"/>
    </row>
    <row r="957" spans="10:11" ht="12.75" customHeight="1" x14ac:dyDescent="0.25">
      <c r="J957" s="264"/>
      <c r="K957" s="264"/>
    </row>
    <row r="958" spans="10:11" ht="12.75" customHeight="1" x14ac:dyDescent="0.25">
      <c r="J958" s="264"/>
      <c r="K958" s="264"/>
    </row>
    <row r="959" spans="10:11" ht="12.75" customHeight="1" x14ac:dyDescent="0.25">
      <c r="J959" s="264"/>
      <c r="K959" s="264"/>
    </row>
    <row r="960" spans="10:11" ht="12.75" customHeight="1" x14ac:dyDescent="0.25">
      <c r="J960" s="264"/>
      <c r="K960" s="264"/>
    </row>
    <row r="961" spans="10:11" ht="12.75" customHeight="1" x14ac:dyDescent="0.25">
      <c r="J961" s="264"/>
      <c r="K961" s="264"/>
    </row>
    <row r="962" spans="10:11" ht="12.75" customHeight="1" x14ac:dyDescent="0.25">
      <c r="J962" s="264"/>
      <c r="K962" s="264"/>
    </row>
    <row r="963" spans="10:11" ht="12.75" customHeight="1" x14ac:dyDescent="0.25">
      <c r="J963" s="264"/>
      <c r="K963" s="264"/>
    </row>
    <row r="964" spans="10:11" ht="12.75" customHeight="1" x14ac:dyDescent="0.25">
      <c r="J964" s="264"/>
      <c r="K964" s="264"/>
    </row>
    <row r="965" spans="10:11" ht="12.75" customHeight="1" x14ac:dyDescent="0.25">
      <c r="J965" s="264"/>
      <c r="K965" s="264"/>
    </row>
    <row r="966" spans="10:11" ht="12.75" customHeight="1" x14ac:dyDescent="0.25">
      <c r="J966" s="264"/>
      <c r="K966" s="264"/>
    </row>
    <row r="967" spans="10:11" ht="12.75" customHeight="1" x14ac:dyDescent="0.25">
      <c r="J967" s="264"/>
      <c r="K967" s="264"/>
    </row>
    <row r="968" spans="10:11" ht="12.75" customHeight="1" x14ac:dyDescent="0.25">
      <c r="J968" s="264"/>
      <c r="K968" s="264"/>
    </row>
    <row r="969" spans="10:11" ht="12.75" customHeight="1" x14ac:dyDescent="0.25">
      <c r="J969" s="264"/>
      <c r="K969" s="264"/>
    </row>
    <row r="970" spans="10:11" ht="12.75" customHeight="1" x14ac:dyDescent="0.25">
      <c r="J970" s="264"/>
      <c r="K970" s="264"/>
    </row>
    <row r="971" spans="10:11" ht="12.75" customHeight="1" x14ac:dyDescent="0.25">
      <c r="J971" s="264"/>
      <c r="K971" s="264"/>
    </row>
    <row r="972" spans="10:11" ht="12.75" customHeight="1" x14ac:dyDescent="0.25">
      <c r="J972" s="264"/>
      <c r="K972" s="264"/>
    </row>
    <row r="973" spans="10:11" ht="12.75" customHeight="1" x14ac:dyDescent="0.25">
      <c r="J973" s="264"/>
      <c r="K973" s="264"/>
    </row>
    <row r="974" spans="10:11" ht="12.75" customHeight="1" x14ac:dyDescent="0.25">
      <c r="J974" s="264"/>
      <c r="K974" s="264"/>
    </row>
    <row r="975" spans="10:11" ht="12.75" customHeight="1" x14ac:dyDescent="0.25">
      <c r="J975" s="264"/>
      <c r="K975" s="264"/>
    </row>
    <row r="976" spans="10:11" ht="12.75" customHeight="1" x14ac:dyDescent="0.25">
      <c r="J976" s="264"/>
      <c r="K976" s="264"/>
    </row>
    <row r="977" spans="10:11" ht="12.75" customHeight="1" x14ac:dyDescent="0.25">
      <c r="J977" s="264"/>
      <c r="K977" s="264"/>
    </row>
    <row r="978" spans="10:11" ht="12.75" customHeight="1" x14ac:dyDescent="0.25">
      <c r="J978" s="264"/>
      <c r="K978" s="264"/>
    </row>
    <row r="979" spans="10:11" ht="12.75" customHeight="1" x14ac:dyDescent="0.25">
      <c r="J979" s="264"/>
      <c r="K979" s="264"/>
    </row>
    <row r="980" spans="10:11" ht="12.75" customHeight="1" x14ac:dyDescent="0.25">
      <c r="J980" s="264"/>
      <c r="K980" s="264"/>
    </row>
    <row r="981" spans="10:11" ht="12.75" customHeight="1" x14ac:dyDescent="0.25">
      <c r="J981" s="264"/>
      <c r="K981" s="264"/>
    </row>
    <row r="982" spans="10:11" ht="12.75" customHeight="1" x14ac:dyDescent="0.25">
      <c r="J982" s="264"/>
      <c r="K982" s="264"/>
    </row>
    <row r="983" spans="10:11" ht="12.75" customHeight="1" x14ac:dyDescent="0.25">
      <c r="J983" s="264"/>
      <c r="K983" s="264"/>
    </row>
    <row r="984" spans="10:11" ht="12.75" customHeight="1" x14ac:dyDescent="0.25">
      <c r="J984" s="264"/>
      <c r="K984" s="264"/>
    </row>
    <row r="985" spans="10:11" ht="12.75" customHeight="1" x14ac:dyDescent="0.25">
      <c r="J985" s="264"/>
      <c r="K985" s="264"/>
    </row>
    <row r="986" spans="10:11" ht="12.75" customHeight="1" x14ac:dyDescent="0.25">
      <c r="J986" s="264"/>
      <c r="K986" s="264"/>
    </row>
    <row r="987" spans="10:11" ht="12.75" customHeight="1" x14ac:dyDescent="0.25">
      <c r="J987" s="264"/>
      <c r="K987" s="264"/>
    </row>
    <row r="988" spans="10:11" ht="12.75" customHeight="1" x14ac:dyDescent="0.25">
      <c r="J988" s="264"/>
      <c r="K988" s="264"/>
    </row>
    <row r="989" spans="10:11" ht="12.75" customHeight="1" x14ac:dyDescent="0.25">
      <c r="J989" s="264"/>
      <c r="K989" s="264"/>
    </row>
    <row r="990" spans="10:11" ht="12.75" customHeight="1" x14ac:dyDescent="0.25">
      <c r="J990" s="264"/>
      <c r="K990" s="264"/>
    </row>
    <row r="991" spans="10:11" ht="12.75" customHeight="1" x14ac:dyDescent="0.25">
      <c r="J991" s="264"/>
      <c r="K991" s="264"/>
    </row>
    <row r="992" spans="10:11" ht="12.75" customHeight="1" x14ac:dyDescent="0.25">
      <c r="J992" s="264"/>
      <c r="K992" s="264"/>
    </row>
    <row r="993" spans="10:11" ht="12.75" customHeight="1" x14ac:dyDescent="0.25">
      <c r="J993" s="264"/>
      <c r="K993" s="264"/>
    </row>
    <row r="994" spans="10:11" ht="12.75" customHeight="1" x14ac:dyDescent="0.25">
      <c r="J994" s="264"/>
      <c r="K994" s="264"/>
    </row>
    <row r="995" spans="10:11" ht="12.75" customHeight="1" x14ac:dyDescent="0.25">
      <c r="J995" s="264"/>
      <c r="K995" s="264"/>
    </row>
    <row r="996" spans="10:11" ht="12.75" customHeight="1" x14ac:dyDescent="0.25">
      <c r="J996" s="264"/>
      <c r="K996" s="264"/>
    </row>
    <row r="997" spans="10:11" ht="12.75" customHeight="1" x14ac:dyDescent="0.25">
      <c r="J997" s="264"/>
      <c r="K997" s="264"/>
    </row>
    <row r="998" spans="10:11" ht="12.75" customHeight="1" x14ac:dyDescent="0.25">
      <c r="J998" s="264"/>
      <c r="K998" s="264"/>
    </row>
    <row r="999" spans="10:11" ht="12.75" customHeight="1" x14ac:dyDescent="0.25">
      <c r="J999" s="264"/>
      <c r="K999" s="264"/>
    </row>
    <row r="1000" spans="10:11" ht="12.75" customHeight="1" x14ac:dyDescent="0.25">
      <c r="J1000" s="264"/>
      <c r="K1000" s="264"/>
    </row>
    <row r="1001" spans="10:11" ht="12.75" customHeight="1" x14ac:dyDescent="0.25">
      <c r="J1001" s="264"/>
      <c r="K1001" s="264"/>
    </row>
    <row r="1002" spans="10:11" ht="12.75" customHeight="1" x14ac:dyDescent="0.25">
      <c r="J1002" s="264"/>
      <c r="K1002" s="264"/>
    </row>
    <row r="1003" spans="10:11" ht="12.75" customHeight="1" x14ac:dyDescent="0.25">
      <c r="J1003" s="264"/>
      <c r="K1003" s="264"/>
    </row>
    <row r="1004" spans="10:11" ht="12.75" customHeight="1" x14ac:dyDescent="0.25">
      <c r="J1004" s="264"/>
      <c r="K1004" s="264"/>
    </row>
    <row r="1005" spans="10:11" ht="12.75" customHeight="1" x14ac:dyDescent="0.25">
      <c r="J1005" s="264"/>
      <c r="K1005" s="264"/>
    </row>
    <row r="1006" spans="10:11" ht="12.75" customHeight="1" x14ac:dyDescent="0.25">
      <c r="J1006" s="264"/>
      <c r="K1006" s="264"/>
    </row>
    <row r="1007" spans="10:11" ht="12.75" customHeight="1" x14ac:dyDescent="0.25">
      <c r="J1007" s="264"/>
      <c r="K1007" s="264"/>
    </row>
    <row r="1008" spans="10:11" ht="12.75" customHeight="1" x14ac:dyDescent="0.25">
      <c r="J1008" s="264"/>
      <c r="K1008" s="264"/>
    </row>
    <row r="1009" spans="10:11" ht="12.75" customHeight="1" x14ac:dyDescent="0.25">
      <c r="J1009" s="264"/>
      <c r="K1009" s="264"/>
    </row>
    <row r="1010" spans="10:11" ht="12.75" customHeight="1" x14ac:dyDescent="0.25">
      <c r="J1010" s="264"/>
      <c r="K1010" s="264"/>
    </row>
    <row r="1011" spans="10:11" ht="12.75" customHeight="1" x14ac:dyDescent="0.25">
      <c r="J1011" s="264"/>
      <c r="K1011" s="264"/>
    </row>
    <row r="1012" spans="10:11" ht="12.75" customHeight="1" x14ac:dyDescent="0.25">
      <c r="J1012" s="264"/>
      <c r="K1012" s="264"/>
    </row>
    <row r="1013" spans="10:11" ht="12.75" customHeight="1" x14ac:dyDescent="0.25">
      <c r="J1013" s="264"/>
      <c r="K1013" s="264"/>
    </row>
  </sheetData>
  <sheetProtection formatCells="0" formatColumns="0" formatRows="0" insertRows="0" deleteRows="0" sort="0" autoFilter="0"/>
  <mergeCells count="2">
    <mergeCell ref="A1:A3"/>
    <mergeCell ref="B1:K3"/>
  </mergeCells>
  <printOptions horizontalCentered="1"/>
  <pageMargins left="0.23622047244094491" right="0.23622047244094491" top="0.74803149606299213" bottom="0.74803149606299213" header="0" footer="0"/>
  <pageSetup scale="54" fitToHeight="0" orientation="landscape" r:id="rId1"/>
  <colBreaks count="1" manualBreakCount="1">
    <brk id="12"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12"/>
  <sheetViews>
    <sheetView showGridLines="0" view="pageBreakPreview" topLeftCell="A66" zoomScaleNormal="135" zoomScaleSheetLayoutView="100" workbookViewId="0">
      <selection activeCell="P3" sqref="P3:S3"/>
    </sheetView>
  </sheetViews>
  <sheetFormatPr baseColWidth="10" defaultColWidth="12.58203125" defaultRowHeight="15" customHeight="1" x14ac:dyDescent="0.3"/>
  <cols>
    <col min="1" max="1" width="3" style="54" customWidth="1"/>
    <col min="2" max="8" width="6.83203125" style="54" customWidth="1"/>
    <col min="9" max="9" width="7.33203125" style="54" customWidth="1"/>
    <col min="10" max="10" width="15" style="54" customWidth="1"/>
    <col min="11" max="11" width="10.33203125" style="54" customWidth="1"/>
    <col min="12" max="12" width="6.83203125" style="54" customWidth="1"/>
    <col min="13" max="13" width="7" style="54" customWidth="1"/>
    <col min="14" max="19" width="6.83203125" style="54" customWidth="1"/>
    <col min="20" max="30" width="5.08203125" style="54" customWidth="1"/>
    <col min="31" max="31" width="10.08203125" style="54" customWidth="1"/>
    <col min="32" max="32" width="3.08203125" style="54" customWidth="1"/>
    <col min="33" max="33" width="8.5" style="54" customWidth="1"/>
    <col min="34" max="34" width="10.08203125" style="54" customWidth="1"/>
    <col min="35" max="64" width="12.58203125" style="54" customWidth="1"/>
    <col min="65" max="16384" width="12.58203125" style="54"/>
  </cols>
  <sheetData>
    <row r="1" spans="1:39" ht="27" customHeight="1" x14ac:dyDescent="0.3">
      <c r="B1" s="176"/>
      <c r="C1" s="177"/>
      <c r="D1" s="177"/>
      <c r="E1" s="177"/>
      <c r="F1" s="177"/>
      <c r="G1" s="535" t="s">
        <v>74</v>
      </c>
      <c r="H1" s="536"/>
      <c r="I1" s="536"/>
      <c r="J1" s="536"/>
      <c r="K1" s="536"/>
      <c r="L1" s="536"/>
      <c r="M1" s="536"/>
      <c r="N1" s="536"/>
      <c r="O1" s="537"/>
      <c r="P1" s="544" t="s">
        <v>75</v>
      </c>
      <c r="Q1" s="545"/>
      <c r="R1" s="545"/>
      <c r="S1" s="546"/>
    </row>
    <row r="2" spans="1:39" ht="28" customHeight="1" x14ac:dyDescent="0.3">
      <c r="B2" s="178"/>
      <c r="C2" s="217"/>
      <c r="D2" s="58"/>
      <c r="E2" s="58"/>
      <c r="F2" s="179"/>
      <c r="G2" s="538"/>
      <c r="H2" s="539"/>
      <c r="I2" s="539"/>
      <c r="J2" s="539"/>
      <c r="K2" s="539"/>
      <c r="L2" s="539"/>
      <c r="M2" s="539"/>
      <c r="N2" s="539"/>
      <c r="O2" s="540"/>
      <c r="P2" s="547" t="s">
        <v>12</v>
      </c>
      <c r="Q2" s="416"/>
      <c r="R2" s="416"/>
      <c r="S2" s="548"/>
    </row>
    <row r="3" spans="1:39" ht="32.15" customHeight="1" thickBot="1" x14ac:dyDescent="0.35">
      <c r="B3" s="180"/>
      <c r="C3" s="181"/>
      <c r="D3" s="181"/>
      <c r="E3" s="181"/>
      <c r="F3" s="181"/>
      <c r="G3" s="541"/>
      <c r="H3" s="542"/>
      <c r="I3" s="542"/>
      <c r="J3" s="542"/>
      <c r="K3" s="542"/>
      <c r="L3" s="542"/>
      <c r="M3" s="542"/>
      <c r="N3" s="542"/>
      <c r="O3" s="543"/>
      <c r="P3" s="549" t="s">
        <v>268</v>
      </c>
      <c r="Q3" s="416"/>
      <c r="R3" s="416"/>
      <c r="S3" s="548"/>
    </row>
    <row r="4" spans="1:39" ht="9.75" customHeight="1" thickBot="1" x14ac:dyDescent="0.35"/>
    <row r="5" spans="1:39" ht="28" customHeight="1" thickBot="1" x14ac:dyDescent="0.35">
      <c r="B5" s="238" t="s">
        <v>19</v>
      </c>
      <c r="C5" s="238"/>
      <c r="D5" s="238"/>
      <c r="E5" s="279"/>
      <c r="F5" s="550"/>
      <c r="G5" s="551"/>
      <c r="H5" s="551"/>
      <c r="I5" s="551"/>
      <c r="J5" s="551"/>
      <c r="K5" s="551"/>
      <c r="L5" s="551"/>
      <c r="M5" s="551"/>
      <c r="N5" s="551"/>
      <c r="O5" s="37" t="s">
        <v>76</v>
      </c>
      <c r="P5" s="37"/>
      <c r="Q5" s="37"/>
      <c r="R5" s="37"/>
      <c r="S5" s="62"/>
    </row>
    <row r="6" spans="1:39" ht="27" customHeight="1" x14ac:dyDescent="0.3">
      <c r="B6" s="278" t="s">
        <v>77</v>
      </c>
      <c r="C6" s="274"/>
      <c r="D6" s="274"/>
      <c r="E6" s="274"/>
      <c r="F6" s="295"/>
      <c r="G6" s="42"/>
      <c r="H6" s="42"/>
      <c r="I6" s="42"/>
      <c r="J6" s="42"/>
      <c r="K6" s="42"/>
      <c r="L6" s="42"/>
      <c r="M6" s="42"/>
      <c r="N6" s="42"/>
      <c r="O6" s="42"/>
      <c r="P6" s="42"/>
      <c r="Q6" s="42"/>
      <c r="R6" s="552" t="str">
        <f>IF(F6=BB100,"RFPS","No aplica Designación")</f>
        <v>No aplica Designación</v>
      </c>
      <c r="S6" s="553"/>
    </row>
    <row r="7" spans="1:39" ht="20.25" customHeight="1" thickBot="1" x14ac:dyDescent="0.35">
      <c r="B7" s="275"/>
      <c r="C7" s="276"/>
      <c r="D7" s="276"/>
      <c r="E7" s="276"/>
      <c r="F7" s="296"/>
      <c r="G7" s="43"/>
      <c r="H7" s="43"/>
      <c r="I7" s="43"/>
      <c r="J7" s="43"/>
      <c r="K7" s="43"/>
      <c r="L7" s="43"/>
      <c r="M7" s="43"/>
      <c r="N7" s="43"/>
      <c r="O7" s="43"/>
      <c r="P7" s="43"/>
      <c r="Q7" s="43"/>
      <c r="R7" s="554" t="s">
        <v>25</v>
      </c>
      <c r="S7" s="555"/>
    </row>
    <row r="8" spans="1:39" ht="12" customHeight="1" thickBot="1" x14ac:dyDescent="0.35">
      <c r="A8" s="59"/>
      <c r="B8" s="63"/>
      <c r="C8" s="63"/>
      <c r="D8" s="63"/>
      <c r="E8" s="63"/>
      <c r="F8" s="63"/>
      <c r="G8" s="63"/>
      <c r="H8" s="63"/>
      <c r="I8" s="63"/>
      <c r="J8" s="63"/>
      <c r="K8" s="63"/>
      <c r="L8" s="63"/>
      <c r="M8" s="63"/>
      <c r="N8" s="63"/>
      <c r="O8" s="63"/>
      <c r="P8" s="63"/>
      <c r="Q8" s="63"/>
      <c r="R8" s="63"/>
      <c r="S8" s="63"/>
      <c r="T8" s="59"/>
    </row>
    <row r="9" spans="1:39" ht="19.5" customHeight="1" x14ac:dyDescent="0.3">
      <c r="B9" s="563"/>
      <c r="C9" s="564"/>
      <c r="D9" s="564"/>
      <c r="E9" s="564"/>
      <c r="F9" s="564"/>
      <c r="G9" s="564"/>
      <c r="H9" s="565" t="s">
        <v>78</v>
      </c>
      <c r="I9" s="565"/>
      <c r="J9" s="565"/>
      <c r="K9" s="565"/>
      <c r="L9" s="565"/>
      <c r="M9" s="565"/>
      <c r="N9" s="565"/>
      <c r="O9" s="565"/>
      <c r="P9" s="565"/>
      <c r="Q9" s="565"/>
      <c r="R9" s="565"/>
      <c r="S9" s="565"/>
      <c r="AL9" s="59"/>
      <c r="AM9" s="59"/>
    </row>
    <row r="10" spans="1:39" ht="21" customHeight="1" thickBot="1" x14ac:dyDescent="0.35">
      <c r="B10" s="238" t="s">
        <v>79</v>
      </c>
      <c r="C10" s="238"/>
      <c r="D10" s="238"/>
      <c r="E10" s="238"/>
      <c r="F10" s="297"/>
      <c r="G10" s="298"/>
      <c r="H10" s="299"/>
      <c r="I10" s="299"/>
      <c r="J10" s="299"/>
      <c r="K10" s="298"/>
      <c r="L10" s="300"/>
      <c r="M10" s="238" t="s">
        <v>80</v>
      </c>
      <c r="N10" s="238"/>
      <c r="O10" s="238"/>
      <c r="P10" s="556"/>
      <c r="Q10" s="557"/>
      <c r="R10" s="557"/>
      <c r="S10" s="558"/>
      <c r="AL10" s="59"/>
      <c r="AM10" s="59"/>
    </row>
    <row r="11" spans="1:39" ht="21" customHeight="1" thickBot="1" x14ac:dyDescent="0.35">
      <c r="B11" s="57" t="s">
        <v>81</v>
      </c>
      <c r="C11" s="59"/>
      <c r="D11" s="59"/>
      <c r="E11" s="59"/>
      <c r="F11" s="59"/>
      <c r="G11" s="59"/>
      <c r="H11" s="157"/>
      <c r="I11" s="421" t="str">
        <f>IF(H11="","N/A",IF(AND(H11&gt;=2,H11&lt;=15),"Cumple","No Cumple"))</f>
        <v>N/A</v>
      </c>
      <c r="J11" s="534"/>
      <c r="K11" s="238" t="s">
        <v>82</v>
      </c>
      <c r="L11" s="238"/>
      <c r="M11" s="238"/>
      <c r="N11" s="238"/>
      <c r="O11" s="238"/>
      <c r="P11" s="455"/>
      <c r="Q11" s="512"/>
      <c r="R11" s="559" t="str">
        <f>IF(P11="","N/A",IF(P10="","",IF(P11&gt;=VLOOKUP(P10,'HOJA DE CÁLCULO HI-VOL'!AP100:AR105,3,FALSE),"Cumple","No Cumple")))</f>
        <v>N/A</v>
      </c>
      <c r="S11" s="560"/>
      <c r="AL11" s="59"/>
      <c r="AM11" s="59"/>
    </row>
    <row r="12" spans="1:39" ht="21" customHeight="1" x14ac:dyDescent="0.3">
      <c r="B12" s="57" t="s">
        <v>83</v>
      </c>
      <c r="C12" s="59"/>
      <c r="D12" s="59"/>
      <c r="E12" s="59"/>
      <c r="F12" s="59"/>
      <c r="G12" s="59"/>
      <c r="H12" s="283"/>
      <c r="I12" s="561" t="str">
        <f>IF(H12="","N/A",IF(H12&gt;=10,"Cumple","No Cumple"))</f>
        <v>N/A</v>
      </c>
      <c r="J12" s="562"/>
      <c r="K12" s="274" t="s">
        <v>84</v>
      </c>
      <c r="L12" s="274"/>
      <c r="M12" s="278"/>
      <c r="N12" s="274"/>
      <c r="O12" s="301"/>
      <c r="P12" s="302"/>
      <c r="Q12" s="303"/>
      <c r="R12" s="529" t="str">
        <f ca="1">IF(O12="","N/A",IF(P10="","",IF(TODAY()&lt;=EDATE(O12,12*VLOOKUP(P10,'HOJA DE CÁLCULO HI-VOL'!AP100:AR105,2,FALSE)),"Cumple","No Cumple")))</f>
        <v>N/A</v>
      </c>
      <c r="S12" s="530"/>
    </row>
    <row r="13" spans="1:39" ht="21" customHeight="1" thickBot="1" x14ac:dyDescent="0.35">
      <c r="B13" s="57" t="s">
        <v>85</v>
      </c>
      <c r="C13" s="59"/>
      <c r="D13" s="59"/>
      <c r="E13" s="59"/>
      <c r="F13" s="59"/>
      <c r="G13" s="59"/>
      <c r="H13" s="284"/>
      <c r="I13" s="533"/>
      <c r="J13" s="534"/>
      <c r="K13" s="275"/>
      <c r="L13" s="282" t="s">
        <v>86</v>
      </c>
      <c r="M13" s="281"/>
      <c r="N13" s="276"/>
      <c r="O13" s="304"/>
      <c r="P13" s="305"/>
      <c r="Q13" s="306"/>
      <c r="R13" s="531"/>
      <c r="S13" s="532"/>
    </row>
    <row r="14" spans="1:39" ht="21" customHeight="1" thickBot="1" x14ac:dyDescent="0.35">
      <c r="B14" s="238" t="s">
        <v>87</v>
      </c>
      <c r="C14" s="238"/>
      <c r="D14" s="238"/>
      <c r="E14" s="238"/>
      <c r="F14" s="238"/>
      <c r="G14" s="238"/>
      <c r="H14" s="238"/>
      <c r="I14" s="238" t="s">
        <v>88</v>
      </c>
      <c r="J14" s="238"/>
      <c r="K14" s="55"/>
      <c r="L14" s="59"/>
      <c r="M14" s="59"/>
      <c r="N14" s="59"/>
      <c r="O14" s="59"/>
      <c r="P14" s="59"/>
      <c r="Q14" s="59"/>
      <c r="R14" s="59"/>
      <c r="S14" s="65"/>
    </row>
    <row r="15" spans="1:39" ht="21" customHeight="1" x14ac:dyDescent="0.3">
      <c r="B15" s="57" t="s">
        <v>89</v>
      </c>
      <c r="C15" s="59"/>
      <c r="D15" s="59"/>
      <c r="E15" s="59"/>
      <c r="F15" s="285"/>
      <c r="G15" s="504"/>
      <c r="H15" s="525"/>
      <c r="I15" s="286"/>
      <c r="J15" s="287"/>
      <c r="K15" s="59"/>
      <c r="L15" s="59"/>
      <c r="M15" s="59"/>
      <c r="N15" s="59"/>
      <c r="O15" s="59"/>
      <c r="P15" s="59"/>
      <c r="Q15" s="59"/>
      <c r="R15" s="59"/>
      <c r="S15" s="65"/>
    </row>
    <row r="16" spans="1:39" ht="21" customHeight="1" x14ac:dyDescent="0.3">
      <c r="B16" s="57" t="s">
        <v>90</v>
      </c>
      <c r="C16" s="59"/>
      <c r="D16" s="59"/>
      <c r="E16" s="59"/>
      <c r="F16" s="288"/>
      <c r="G16" s="504"/>
      <c r="H16" s="525"/>
      <c r="I16" s="526"/>
      <c r="J16" s="527"/>
      <c r="K16" s="59"/>
      <c r="L16" s="59"/>
      <c r="M16" s="59"/>
      <c r="N16" s="59"/>
      <c r="O16" s="59"/>
      <c r="P16" s="59"/>
      <c r="Q16" s="59"/>
      <c r="R16" s="59"/>
      <c r="S16" s="65"/>
    </row>
    <row r="17" spans="2:42" ht="21" customHeight="1" x14ac:dyDescent="0.3">
      <c r="B17" s="57" t="s">
        <v>91</v>
      </c>
      <c r="C17" s="59"/>
      <c r="D17" s="59"/>
      <c r="E17" s="59"/>
      <c r="F17" s="288"/>
      <c r="G17" s="511"/>
      <c r="H17" s="512"/>
      <c r="I17" s="526"/>
      <c r="J17" s="527"/>
      <c r="K17" s="59"/>
      <c r="L17" s="59"/>
      <c r="M17" s="59"/>
      <c r="N17" s="59"/>
      <c r="O17" s="59"/>
      <c r="P17" s="59"/>
      <c r="Q17" s="59"/>
      <c r="R17" s="59"/>
      <c r="S17" s="65"/>
    </row>
    <row r="18" spans="2:42" ht="21" customHeight="1" x14ac:dyDescent="0.3">
      <c r="B18" s="57" t="s">
        <v>92</v>
      </c>
      <c r="C18" s="59"/>
      <c r="D18" s="59"/>
      <c r="E18" s="59"/>
      <c r="F18" s="288"/>
      <c r="G18" s="504"/>
      <c r="H18" s="525"/>
      <c r="I18" s="526"/>
      <c r="J18" s="527"/>
      <c r="K18" s="59"/>
      <c r="L18" s="59"/>
      <c r="M18" s="59"/>
      <c r="N18" s="59"/>
      <c r="O18" s="59"/>
      <c r="P18" s="59"/>
      <c r="Q18" s="59"/>
      <c r="R18" s="59"/>
      <c r="S18" s="65"/>
    </row>
    <row r="19" spans="2:42" ht="21" customHeight="1" x14ac:dyDescent="0.3">
      <c r="B19" s="57" t="s">
        <v>93</v>
      </c>
      <c r="C19" s="59"/>
      <c r="D19" s="59"/>
      <c r="E19" s="59"/>
      <c r="F19" s="288"/>
      <c r="G19" s="504"/>
      <c r="H19" s="525"/>
      <c r="I19" s="433"/>
      <c r="J19" s="528"/>
      <c r="K19" s="59"/>
      <c r="L19" s="59"/>
      <c r="M19" s="59"/>
      <c r="N19" s="59"/>
      <c r="O19" s="59"/>
      <c r="P19" s="59"/>
      <c r="Q19" s="59" t="s">
        <v>3</v>
      </c>
      <c r="R19" s="59"/>
      <c r="S19" s="65"/>
    </row>
    <row r="20" spans="2:42" ht="21" customHeight="1" thickBot="1" x14ac:dyDescent="0.35">
      <c r="B20" s="60" t="s">
        <v>94</v>
      </c>
      <c r="C20" s="61"/>
      <c r="D20" s="61"/>
      <c r="E20" s="61"/>
      <c r="F20" s="289"/>
      <c r="G20" s="496"/>
      <c r="H20" s="497"/>
      <c r="I20" s="518"/>
      <c r="J20" s="519"/>
      <c r="K20" s="61"/>
      <c r="L20" s="61"/>
      <c r="M20" s="61"/>
      <c r="N20" s="61"/>
      <c r="O20" s="61"/>
      <c r="P20" s="61"/>
      <c r="Q20" s="61"/>
      <c r="R20" s="61"/>
      <c r="S20" s="66"/>
    </row>
    <row r="21" spans="2:42" ht="12" customHeight="1" thickBot="1" x14ac:dyDescent="0.35"/>
    <row r="22" spans="2:42" ht="21" customHeight="1" thickBot="1" x14ac:dyDescent="0.35">
      <c r="B22" s="238" t="s">
        <v>95</v>
      </c>
      <c r="C22" s="238"/>
      <c r="D22" s="238"/>
      <c r="E22" s="238"/>
      <c r="F22" s="238"/>
      <c r="G22" s="520"/>
      <c r="H22" s="521"/>
      <c r="I22" s="521"/>
      <c r="J22" s="522"/>
      <c r="K22" s="523" t="str">
        <f>IF(G22='HOJA DE CÁLCULO HI-VOL'!AM94,"¿Con que calibra?","")</f>
        <v/>
      </c>
      <c r="L22" s="524"/>
      <c r="M22" s="524"/>
      <c r="N22" s="524"/>
      <c r="O22" s="451" t="str">
        <f>IF(G22=AM93,"¿El venturi tiene G-Factor?","")</f>
        <v/>
      </c>
      <c r="P22" s="451"/>
      <c r="Q22" s="451"/>
      <c r="R22" s="451"/>
      <c r="S22" s="67"/>
    </row>
    <row r="23" spans="2:42" ht="30" customHeight="1" thickBot="1" x14ac:dyDescent="0.35">
      <c r="B23" s="238" t="s">
        <v>96</v>
      </c>
      <c r="C23" s="238"/>
      <c r="D23" s="238"/>
      <c r="E23" s="238"/>
      <c r="F23" s="238"/>
      <c r="G23" s="238"/>
      <c r="H23" s="238"/>
      <c r="I23" s="238"/>
      <c r="J23" s="290"/>
      <c r="K23" s="60" t="str">
        <f>IF(G22='HOJA DE CÁLCULO HI-VOL'!AM94,"Manóm.","")</f>
        <v/>
      </c>
      <c r="L23" s="68"/>
      <c r="M23" s="69" t="str">
        <f>IF(G22='HOJA DE CÁLCULO HI-VOL'!AM94,"Carta","")</f>
        <v/>
      </c>
      <c r="N23" s="70"/>
      <c r="O23" s="61" t="str">
        <f>IF(G22=AM93,"Si","")</f>
        <v/>
      </c>
      <c r="P23" s="307"/>
      <c r="Q23" s="61" t="str">
        <f>IF(G22=AM93,"No","")</f>
        <v/>
      </c>
      <c r="R23" s="70"/>
      <c r="S23" s="66"/>
      <c r="AO23" s="54" t="s">
        <v>97</v>
      </c>
      <c r="AP23" s="54" t="s">
        <v>98</v>
      </c>
    </row>
    <row r="24" spans="2:42" ht="12" customHeight="1" thickBot="1" x14ac:dyDescent="0.35"/>
    <row r="25" spans="2:42" ht="19.5" customHeight="1" thickBot="1" x14ac:dyDescent="0.35">
      <c r="B25" s="372"/>
      <c r="C25" s="373"/>
      <c r="D25" s="373"/>
      <c r="E25" s="373"/>
      <c r="F25" s="373"/>
      <c r="G25" s="373"/>
      <c r="H25" s="373" t="s">
        <v>99</v>
      </c>
      <c r="I25" s="373"/>
      <c r="J25" s="373"/>
      <c r="K25" s="373"/>
      <c r="L25" s="373"/>
      <c r="M25" s="373"/>
      <c r="N25" s="373"/>
      <c r="O25" s="373"/>
      <c r="P25" s="373"/>
      <c r="Q25" s="373"/>
      <c r="R25" s="373"/>
      <c r="S25" s="374"/>
      <c r="AG25" s="54" t="s">
        <v>100</v>
      </c>
      <c r="AH25" s="71">
        <f>AG38</f>
        <v>0</v>
      </c>
      <c r="AI25" s="54" t="str">
        <f>AI40</f>
        <v>Carta - I</v>
      </c>
      <c r="AJ25" s="54" t="str">
        <f>AI41</f>
        <v>CFM</v>
      </c>
      <c r="AK25" s="71" t="str">
        <f>AJ40</f>
        <v>IC</v>
      </c>
      <c r="AL25" s="71" t="str">
        <f>AJ41</f>
        <v>CFM</v>
      </c>
      <c r="AM25" s="54" t="s">
        <v>101</v>
      </c>
      <c r="AN25" s="54" t="s">
        <v>102</v>
      </c>
      <c r="AO25" s="54">
        <v>1.1000000000000001</v>
      </c>
      <c r="AP25" s="54">
        <v>1.7</v>
      </c>
    </row>
    <row r="26" spans="2:42" ht="21" customHeight="1" thickBot="1" x14ac:dyDescent="0.35">
      <c r="B26" s="238" t="s">
        <v>103</v>
      </c>
      <c r="C26" s="238"/>
      <c r="D26" s="238"/>
      <c r="E26" s="238" t="str">
        <f>IF(AND(OR($F$5='HOJA DE CÁLCULO HI-VOL'!$AI$92,F$5=AI97),OR(G$22=AM95,$G$22='HOJA DE CÁLCULO HI-VOL'!$AM$94)),"Condiciones Estándar","Condiciones actuales")</f>
        <v>Condiciones actuales</v>
      </c>
      <c r="F26" s="238"/>
      <c r="G26" s="238"/>
      <c r="H26" s="238"/>
      <c r="I26" s="238" t="s">
        <v>104</v>
      </c>
      <c r="J26" s="238"/>
      <c r="K26" s="238"/>
      <c r="L26" s="238"/>
      <c r="M26" s="238"/>
      <c r="N26" s="238"/>
      <c r="O26" s="238"/>
      <c r="P26" s="238" t="s">
        <v>105</v>
      </c>
      <c r="Q26" s="238"/>
      <c r="R26" s="238"/>
      <c r="S26" s="238"/>
      <c r="AG26" s="54" t="str">
        <f>AK39</f>
        <v>PST másico, CON MANÓMETRO</v>
      </c>
      <c r="AH26" s="71">
        <f>AK38</f>
        <v>0</v>
      </c>
      <c r="AI26" s="54" t="str">
        <f>AM40</f>
        <v>ΔMc</v>
      </c>
      <c r="AJ26" s="54" t="s">
        <v>106</v>
      </c>
      <c r="AK26" s="71" t="str">
        <f>AN40</f>
        <v>ΔMc, corr</v>
      </c>
      <c r="AL26" s="71" t="str">
        <f>AN41</f>
        <v>inH2O</v>
      </c>
      <c r="AM26" s="54" t="s">
        <v>101</v>
      </c>
      <c r="AN26" s="54" t="s">
        <v>102</v>
      </c>
      <c r="AO26" s="54">
        <v>1.1000000000000001</v>
      </c>
      <c r="AP26" s="54">
        <v>1.7</v>
      </c>
    </row>
    <row r="27" spans="2:42" ht="21" customHeight="1" x14ac:dyDescent="0.3">
      <c r="B27" s="57" t="s">
        <v>107</v>
      </c>
      <c r="C27" s="59"/>
      <c r="D27" s="291"/>
      <c r="E27" s="72" t="s">
        <v>108</v>
      </c>
      <c r="F27" s="59"/>
      <c r="G27" s="504"/>
      <c r="H27" s="505"/>
      <c r="I27" s="316" t="s">
        <v>91</v>
      </c>
      <c r="J27" s="316"/>
      <c r="K27" s="506"/>
      <c r="L27" s="507"/>
      <c r="M27" s="508"/>
      <c r="N27" s="59" t="s">
        <v>109</v>
      </c>
      <c r="O27" s="59"/>
      <c r="P27" s="73" t="s">
        <v>108</v>
      </c>
      <c r="Q27" s="74"/>
      <c r="R27" s="509" t="str">
        <f>IF(AND(OR($F$5='HOJA DE CÁLCULO HI-VOL'!$AI$92,$F$5=$AI$95),$G$22='HOJA DE CÁLCULO HI-VOL'!$AM$94,ISTEXT($N$23)),AG49,IF(AND(OR($F$5='HOJA DE CÁLCULO HI-VOL'!$AI$92,$F$5=$AI$95),$G$22='HOJA DE CÁLCULO HI-VOL'!$AM$94,ISTEXT($L$23)),AK49,IF($G$22='HOJA DE CÁLCULO HI-VOL'!$AM$93,AO49,IF(AND(OR($F$5='HOJA DE CÁLCULO HI-VOL'!$AI$93,$F$5=$AI$94,$F$5=$AI$96),$G$22='HOJA DE CÁLCULO HI-VOL'!$AM$94,ISTEXT($L$23)),AS49,IF(AND(OR($F$5='HOJA DE CÁLCULO HI-VOL'!$AI$93,$F$5=$AI$94,$F$5=$AI$96),$G$22='HOJA DE CÁLCULO HI-VOL'!$AM$94,ISTEXT($N$23)),AW49,IF(AND($F$5=$AI$97,$G$22=$AM$95),BA49,""))))))</f>
        <v/>
      </c>
      <c r="S27" s="510"/>
      <c r="AG27" s="54" t="str">
        <f>AO39</f>
        <v>PST y PM10 volumétrico</v>
      </c>
      <c r="AH27" s="71">
        <f>AO38</f>
        <v>0</v>
      </c>
      <c r="AI27" s="54" t="s">
        <v>110</v>
      </c>
      <c r="AJ27" s="54" t="s">
        <v>106</v>
      </c>
      <c r="AK27" s="71" t="str">
        <f>AR40</f>
        <v>Pf</v>
      </c>
      <c r="AL27" s="71" t="str">
        <f>AR41</f>
        <v>mmHg</v>
      </c>
      <c r="AM27" s="54" t="s">
        <v>111</v>
      </c>
      <c r="AN27" s="54" t="s">
        <v>102</v>
      </c>
      <c r="AO27" s="75"/>
      <c r="AP27" s="76"/>
    </row>
    <row r="28" spans="2:42" ht="21" customHeight="1" x14ac:dyDescent="0.3">
      <c r="B28" s="77" t="s">
        <v>112</v>
      </c>
      <c r="C28" s="78"/>
      <c r="D28" s="157"/>
      <c r="E28" s="59" t="s">
        <v>113</v>
      </c>
      <c r="F28" s="59"/>
      <c r="G28" s="511"/>
      <c r="H28" s="512"/>
      <c r="I28" s="317" t="s">
        <v>114</v>
      </c>
      <c r="J28" s="318"/>
      <c r="K28" s="513"/>
      <c r="L28" s="514"/>
      <c r="M28" s="515"/>
      <c r="N28" s="59" t="s">
        <v>115</v>
      </c>
      <c r="O28" s="59"/>
      <c r="P28" s="72" t="s">
        <v>113</v>
      </c>
      <c r="Q28" s="59"/>
      <c r="R28" s="516" t="str">
        <f>IF(AND(OR($F$5='HOJA DE CÁLCULO HI-VOL'!$AI$92,$F$5=$AI$95),$G$22='HOJA DE CÁLCULO HI-VOL'!$AM$94,ISTEXT($N$23)),AI49,IF(AND(OR($F$5='HOJA DE CÁLCULO HI-VOL'!$AI$92,$F$5=$AI$95),$G$22='HOJA DE CÁLCULO HI-VOL'!$AM$94,ISTEXT($L$23)),AM49,IF($G$22='HOJA DE CÁLCULO HI-VOL'!$AM$93,AP49,IF(AND(OR($F$5='HOJA DE CÁLCULO HI-VOL'!$AI$93,$F$5=$AI$94,$F$5=$AI$96),$G$22='HOJA DE CÁLCULO HI-VOL'!$AM$94,ISTEXT($L$23)),AU49,IF(AND(OR($F$5='HOJA DE CÁLCULO HI-VOL'!$AI$93,$F$5=$AI$94,$F$5=$AI$96),$G$22='HOJA DE CÁLCULO HI-VOL'!$AM$94,ISTEXT($N$23)),AY49,IF(AND($F$5=$AI$97,$G$22=$AM$95),BC49,""))))))</f>
        <v/>
      </c>
      <c r="S28" s="517"/>
      <c r="AG28" s="54" t="str">
        <f>AS39</f>
        <v>PM10 másico, manómetro</v>
      </c>
      <c r="AH28" s="71">
        <f>AS38</f>
        <v>0</v>
      </c>
      <c r="AI28" s="54" t="s">
        <v>116</v>
      </c>
      <c r="AJ28" s="54" t="s">
        <v>106</v>
      </c>
      <c r="AK28" s="71" t="str">
        <f>AV40</f>
        <v>ΔMc, corr</v>
      </c>
      <c r="AL28" s="71" t="str">
        <f>AV41</f>
        <v>inH2O</v>
      </c>
      <c r="AM28" s="54" t="s">
        <v>117</v>
      </c>
      <c r="AO28" s="54">
        <v>1.02</v>
      </c>
      <c r="AP28" s="54">
        <v>1.24</v>
      </c>
    </row>
    <row r="29" spans="2:42" ht="21" customHeight="1" thickBot="1" x14ac:dyDescent="0.35">
      <c r="B29" s="60"/>
      <c r="C29" s="61"/>
      <c r="D29" s="61"/>
      <c r="E29" s="79" t="s">
        <v>118</v>
      </c>
      <c r="F29" s="61"/>
      <c r="G29" s="496"/>
      <c r="H29" s="497"/>
      <c r="I29" s="61" t="str">
        <f>IF(G22=AM93,"Valor del G-Factor","")</f>
        <v/>
      </c>
      <c r="J29" s="61"/>
      <c r="K29" s="61"/>
      <c r="L29" s="498"/>
      <c r="M29" s="498"/>
      <c r="N29" s="61"/>
      <c r="O29" s="61"/>
      <c r="P29" s="79" t="s">
        <v>118</v>
      </c>
      <c r="Q29" s="61"/>
      <c r="R29" s="499" t="str">
        <f>IF(AND(OR($F$5='HOJA DE CÁLCULO HI-VOL'!$AI$92,$F$5=$AI$95),$G$22='HOJA DE CÁLCULO HI-VOL'!$AM$94,ISTEXT($N$23)),AG50,IF(AND(OR($F$5='HOJA DE CÁLCULO HI-VOL'!$AI$92,$F$5=$AI$95),$G$22='HOJA DE CÁLCULO HI-VOL'!$AM$94,ISTEXT($L$23)),AK50,IF($G$22='HOJA DE CÁLCULO HI-VOL'!$AM$93,AO50,IF(AND(OR($F$5='HOJA DE CÁLCULO HI-VOL'!$AI$93,$F$5=$AI$94,$F$5=$AI$96),$G$22='HOJA DE CÁLCULO HI-VOL'!$AM$94,ISTEXT($L$23)),AS50,IF(AND(OR($F$5='HOJA DE CÁLCULO HI-VOL'!$AI$93,$F$5=$AI$94,$F$5=$AI$96),$G$22='HOJA DE CÁLCULO HI-VOL'!$AM$94,ISTEXT($N$23)),AW50,IF(AND($F$5=$AI$97,$G$22=$AM$95),BA50,""))))))</f>
        <v/>
      </c>
      <c r="S29" s="500"/>
      <c r="AG29" s="54" t="str">
        <f>AW39</f>
        <v>PM10 másico, carta</v>
      </c>
      <c r="AH29" s="71">
        <f>AW38</f>
        <v>0</v>
      </c>
      <c r="AI29" s="54" t="str">
        <f>AY40</f>
        <v>Carta - I</v>
      </c>
      <c r="AJ29" s="54" t="str">
        <f>AY41</f>
        <v>CFM</v>
      </c>
      <c r="AK29" s="71" t="str">
        <f>AZ40</f>
        <v>IC</v>
      </c>
      <c r="AL29" s="71" t="str">
        <f>AZ41</f>
        <v>CFM</v>
      </c>
      <c r="AM29" s="54" t="s">
        <v>117</v>
      </c>
      <c r="AO29" s="54">
        <v>1.02</v>
      </c>
      <c r="AP29" s="54">
        <v>1.24</v>
      </c>
    </row>
    <row r="30" spans="2:42" ht="12" customHeight="1" thickBot="1" x14ac:dyDescent="0.35">
      <c r="AG30" s="80"/>
      <c r="AH30" s="71">
        <f>AW38</f>
        <v>0</v>
      </c>
      <c r="AI30" s="54" t="s">
        <v>119</v>
      </c>
      <c r="AJ30" s="54" t="s">
        <v>120</v>
      </c>
      <c r="AK30" s="71" t="str">
        <f>AZ40</f>
        <v>IC</v>
      </c>
      <c r="AL30" s="71" t="str">
        <f>AZ41</f>
        <v>CFM</v>
      </c>
    </row>
    <row r="31" spans="2:42" ht="21" customHeight="1" x14ac:dyDescent="0.3">
      <c r="B31" s="274" t="s">
        <v>121</v>
      </c>
      <c r="C31" s="278"/>
      <c r="D31" s="278" t="s">
        <v>122</v>
      </c>
      <c r="E31" s="278"/>
      <c r="F31" s="274" t="str">
        <f>IFERROR(INDEX($AI$25:$AI$31,MATCH(1,$AH$25:$AH$31,0)),"")</f>
        <v/>
      </c>
      <c r="G31" s="292"/>
      <c r="H31" s="274" t="str">
        <f>IF(AND(OR($F$5='HOJA DE CÁLCULO HI-VOL'!$AI$92,F$5=AI97),OR(G$22=AM95,$G$22='HOJA DE CÁLCULO HI-VOL'!$AM$94)),"Flujo Estándar","Flujo actual")</f>
        <v>Flujo actual</v>
      </c>
      <c r="I31" s="274"/>
      <c r="J31" s="274" t="str">
        <f>IF(AND($F$5="",$G$22=""),"pend.",INDEX($AK$25:$AK$31,MATCH(1,$AH$25:$AH$31,0)))</f>
        <v>pend.</v>
      </c>
      <c r="K31" s="308" t="s">
        <v>123</v>
      </c>
      <c r="L31" s="501" t="s">
        <v>124</v>
      </c>
      <c r="M31" s="502"/>
      <c r="N31" s="502"/>
      <c r="O31" s="503"/>
      <c r="P31" s="312" t="s">
        <v>125</v>
      </c>
      <c r="Q31" s="313"/>
      <c r="R31" s="489" t="s">
        <v>126</v>
      </c>
      <c r="S31" s="490"/>
      <c r="AG31" s="54" t="s">
        <v>127</v>
      </c>
      <c r="AH31" s="54">
        <f>BA38</f>
        <v>0</v>
      </c>
      <c r="AI31" s="54" t="str">
        <f>BC40</f>
        <v>ΔP Magnehelic</v>
      </c>
      <c r="AJ31" s="54" t="str">
        <f>BA41</f>
        <v>inH2O</v>
      </c>
      <c r="AK31" s="54" t="str">
        <f>BD40</f>
        <v>Flujo Magn corr.</v>
      </c>
      <c r="AL31" s="54" t="str">
        <f>BD41</f>
        <v>inH2O</v>
      </c>
      <c r="AM31" s="54" t="s">
        <v>101</v>
      </c>
      <c r="AN31" s="54" t="s">
        <v>102</v>
      </c>
    </row>
    <row r="32" spans="2:42" ht="21" customHeight="1" x14ac:dyDescent="0.3">
      <c r="B32" s="275"/>
      <c r="C32" s="280"/>
      <c r="D32" s="353" t="s">
        <v>128</v>
      </c>
      <c r="E32" s="275"/>
      <c r="F32" s="275" t="str">
        <f>IFERROR(INDEX($AJ$25:$AJ$31,MATCH(1,$AH$25:$AH$31,0)),"")</f>
        <v/>
      </c>
      <c r="G32" s="280"/>
      <c r="H32" s="277" t="s">
        <v>129</v>
      </c>
      <c r="I32" s="293"/>
      <c r="J32" s="310" t="str">
        <f>IF(AND($F$5="",$G$22=""),"pend.",INDEX($AL$25:$AL$31,MATCH(1,$AH$25:$AH$31,0)))</f>
        <v>pend.</v>
      </c>
      <c r="K32" s="309"/>
      <c r="L32" s="491" t="s">
        <v>130</v>
      </c>
      <c r="M32" s="492"/>
      <c r="N32" s="491" t="s">
        <v>131</v>
      </c>
      <c r="O32" s="493"/>
      <c r="P32" s="314" t="s">
        <v>132</v>
      </c>
      <c r="Q32" s="315"/>
      <c r="R32" s="494" t="s">
        <v>133</v>
      </c>
      <c r="S32" s="495"/>
    </row>
    <row r="33" spans="2:61" ht="21" customHeight="1" x14ac:dyDescent="0.3">
      <c r="B33" s="484">
        <v>1</v>
      </c>
      <c r="C33" s="485"/>
      <c r="D33" s="320" t="s">
        <v>25</v>
      </c>
      <c r="E33" s="311"/>
      <c r="F33" s="320" t="s">
        <v>25</v>
      </c>
      <c r="G33" s="311"/>
      <c r="H33" s="81" t="str">
        <f>IF(AND(OR($F$5='HOJA DE CÁLCULO HI-VOL'!$AI$92,$F$5=$AI$95),$G$22='HOJA DE CÁLCULO HI-VOL'!$AM$94,ISTEXT($N$23)),AH42,IF(AND(OR($F$5='HOJA DE CÁLCULO HI-VOL'!$AI$92,$F$5=$AI$95),$G$22='HOJA DE CÁLCULO HI-VOL'!$AM$94,ISTEXT($L$23)),AL42,IF($G$22='HOJA DE CÁLCULO HI-VOL'!$AM$93,AP42,IF(AND(OR($F$5='HOJA DE CÁLCULO HI-VOL'!$AI$93,$F$5=$AI$94,$F$5=$AI$96),$G$22='HOJA DE CÁLCULO HI-VOL'!$AM$94,ISTEXT($L$23)),AT42,IF(AND(OR($F$5='HOJA DE CÁLCULO HI-VOL'!$AI$93,$F$5=$AI$94,$F$5=$AI$96),$G$22='HOJA DE CÁLCULO HI-VOL'!$AM$94,ISTEXT($N$23)),AX42,IF(AND($F$5=$AI$97,$G$22=$AM$95),BB42,""))))))</f>
        <v/>
      </c>
      <c r="I33" s="81"/>
      <c r="J33" s="82" t="str">
        <f>IF(AND(OR($F$5='HOJA DE CÁLCULO HI-VOL'!$AI$92,$F$5=$AI$95),$G$22='HOJA DE CÁLCULO HI-VOL'!$AM$94,ISTEXT($N$23)),AJ42,IF(AND(OR($F$5='HOJA DE CÁLCULO HI-VOL'!$AI$92,$F$5=$AI$95),$G$22='HOJA DE CÁLCULO HI-VOL'!$AM$94,ISTEXT($L$23)),AN42,IF($G$22='HOJA DE CÁLCULO HI-VOL'!$AM$93,AR42,IF(AND(OR($F$5='HOJA DE CÁLCULO HI-VOL'!$AI$93,$F$5=$AI$94,$F$5=$AI$96),$G$22='HOJA DE CÁLCULO HI-VOL'!$AM$94,ISTEXT($L$23)),AV42,IF(AND(OR($F$5='HOJA DE CÁLCULO HI-VOL'!$AI$93,$F$5=$AI$94,$F$5=$AI$96),$G$22='HOJA DE CÁLCULO HI-VOL'!$AM$94,ISTEXT($N$23)),AZ42,IF(AND($F$5=$AI$97,$G$22=$AM$95),BD42,""))))))</f>
        <v/>
      </c>
      <c r="K33" s="81" t="str">
        <f>IF(OR($G$22=$AM$95,$G$22="Másico"),"N/A",IF(J33="","",(1-J33/$K$28)))</f>
        <v/>
      </c>
      <c r="L33" s="488" t="s">
        <v>134</v>
      </c>
      <c r="M33" s="488"/>
      <c r="N33" s="487" t="str">
        <f>IF(OR($G$22=$AM$95,$G$22=$AM$94),"NA",IF(ISTEXT($R$23),"NA",IF(ISTEXT($P$23),(K33*SQRT($K$27+273)*0.070672282*((1.31714834)*((K33)*(110.4+$K$27+273)/(($K$27+273)^2))^0.05421811+$L$29)*(0.0000469*($K$27+273)+0.986024029)),"")))</f>
        <v/>
      </c>
      <c r="O33" s="487"/>
      <c r="P33" s="319" t="str">
        <f t="shared" ref="P33:P39" si="0">IFERROR(IF($G$22="Másico",BG42,IF(ISTEXT($P$23),BH42,IF(ISTEXT($R$23),BI42,"NA"))),"NA")</f>
        <v>NA</v>
      </c>
      <c r="Q33" s="319"/>
      <c r="R33" s="482" t="str">
        <f t="shared" ref="R33:R39" si="1">IFERROR(IF($G$22="Másico","N/A",IF(P33="","",IF(ABS(P33)&lt;4,"Si","No"))),"NA")</f>
        <v>NA</v>
      </c>
      <c r="S33" s="483"/>
    </row>
    <row r="34" spans="2:61" ht="21" customHeight="1" x14ac:dyDescent="0.3">
      <c r="B34" s="484">
        <v>2</v>
      </c>
      <c r="C34" s="485"/>
      <c r="D34" s="320" t="s">
        <v>25</v>
      </c>
      <c r="E34" s="311"/>
      <c r="F34" s="320" t="s">
        <v>25</v>
      </c>
      <c r="G34" s="311"/>
      <c r="H34" s="81" t="str">
        <f>IF(AND(OR($F$5='HOJA DE CÁLCULO HI-VOL'!$AI$92,$F$5=$AI$95),$G$22='HOJA DE CÁLCULO HI-VOL'!$AM$94,ISTEXT($N$23)),AH43,IF(AND(OR($F$5='HOJA DE CÁLCULO HI-VOL'!$AI$92,$F$5=$AI$95),$G$22='HOJA DE CÁLCULO HI-VOL'!$AM$94,ISTEXT($L$23)),AL43,IF($G$22='HOJA DE CÁLCULO HI-VOL'!$AM$93,AP43,IF(AND(OR($F$5='HOJA DE CÁLCULO HI-VOL'!$AI$93,$F$5=$AI$94,$F$5=$AI$96),$G$22='HOJA DE CÁLCULO HI-VOL'!$AM$94,ISTEXT($L$23)),AT43,IF(AND(OR($F$5='HOJA DE CÁLCULO HI-VOL'!$AI$93,$F$5=$AI$94,$F$5=$AI$96),$G$22='HOJA DE CÁLCULO HI-VOL'!$AM$94,ISTEXT($N$23)),AX43,IF(AND($F$5=$AI$97,$G$22=$AM$95),BB43,""))))))</f>
        <v/>
      </c>
      <c r="I34" s="81"/>
      <c r="J34" s="82" t="str">
        <f>IF(AND(OR($F$5='HOJA DE CÁLCULO HI-VOL'!$AI$92,$F$5=$AI$95),$G$22='HOJA DE CÁLCULO HI-VOL'!$AM$94,ISTEXT($N$23)),AJ43,IF(AND(OR($F$5='HOJA DE CÁLCULO HI-VOL'!$AI$92,$F$5=$AI$95),$G$22='HOJA DE CÁLCULO HI-VOL'!$AM$94,ISTEXT($L$23)),AN43,IF($G$22='HOJA DE CÁLCULO HI-VOL'!$AM$93,AR43,IF(AND(OR($F$5='HOJA DE CÁLCULO HI-VOL'!$AI$93,$F$5=$AI$94,$F$5=$AI$96),$G$22='HOJA DE CÁLCULO HI-VOL'!$AM$94,ISTEXT($L$23)),AV43,IF(AND(OR($F$5='HOJA DE CÁLCULO HI-VOL'!$AI$93,$F$5=$AI$94,$F$5=$AI$96),$G$22='HOJA DE CÁLCULO HI-VOL'!$AM$94,ISTEXT($N$23)),AZ43,IF(AND($F$5=$AI$97,$G$22=$AM$95),BD43,""))))))</f>
        <v/>
      </c>
      <c r="K34" s="81" t="str">
        <f>IF(OR($G$22=$AM$95,$G$22="Másico"),"N/A",IF(J34="","",(1-J34/$K$28)))</f>
        <v/>
      </c>
      <c r="L34" s="486" t="s">
        <v>134</v>
      </c>
      <c r="M34" s="486"/>
      <c r="N34" s="487" t="str">
        <f>IF(OR($G$22=$AM$95,$G$22=$AM$94),"NA",IF(ISTEXT($R$23),"NA",IF(ISTEXT($P$23),(K34*SQRT($K$27+273)*0.070672282*((1.31714834)*((K34)*(110.4+$K$27+273)/(($K$27+273)^2))^0.05421811+$L$29)*(0.0000469*($K$27+273)+0.986024029)),"")))</f>
        <v/>
      </c>
      <c r="O34" s="487"/>
      <c r="P34" s="319" t="str">
        <f t="shared" si="0"/>
        <v>NA</v>
      </c>
      <c r="Q34" s="319"/>
      <c r="R34" s="482" t="str">
        <f t="shared" si="1"/>
        <v>NA</v>
      </c>
      <c r="S34" s="483"/>
    </row>
    <row r="35" spans="2:61" ht="21" customHeight="1" x14ac:dyDescent="0.3">
      <c r="B35" s="484">
        <v>3</v>
      </c>
      <c r="C35" s="485"/>
      <c r="D35" s="320" t="s">
        <v>25</v>
      </c>
      <c r="E35" s="311"/>
      <c r="F35" s="320" t="s">
        <v>25</v>
      </c>
      <c r="G35" s="311"/>
      <c r="H35" s="81" t="str">
        <f>IF(AND(OR($F$5='HOJA DE CÁLCULO HI-VOL'!$AI$92,$F$5=$AI$95),$G$22='HOJA DE CÁLCULO HI-VOL'!$AM$94,ISTEXT($N$23)),AH44,IF(AND(OR($F$5='HOJA DE CÁLCULO HI-VOL'!$AI$92,$F$5=$AI$95),$G$22='HOJA DE CÁLCULO HI-VOL'!$AM$94,ISTEXT($L$23)),AL44,IF($G$22='HOJA DE CÁLCULO HI-VOL'!$AM$93,AP44,IF(AND(OR($F$5='HOJA DE CÁLCULO HI-VOL'!$AI$93,$F$5=$AI$94,$F$5=$AI$96),$G$22='HOJA DE CÁLCULO HI-VOL'!$AM$94,ISTEXT($L$23)),AT44,IF(AND(OR($F$5='HOJA DE CÁLCULO HI-VOL'!$AI$93,$F$5=$AI$94,$F$5=$AI$96),$G$22='HOJA DE CÁLCULO HI-VOL'!$AM$94,ISTEXT($N$23)),AX44,IF(AND($F$5=$AI$97,$G$22=$AM$95),BB44,""))))))</f>
        <v/>
      </c>
      <c r="I35" s="81"/>
      <c r="J35" s="82" t="str">
        <f>IF(AND(OR($F$5='HOJA DE CÁLCULO HI-VOL'!$AI$92,$F$5=$AI$95),$G$22='HOJA DE CÁLCULO HI-VOL'!$AM$94,ISTEXT($N$23)),AJ44,IF(AND(OR($F$5='HOJA DE CÁLCULO HI-VOL'!$AI$92,$F$5=$AI$95),$G$22='HOJA DE CÁLCULO HI-VOL'!$AM$94,ISTEXT($L$23)),AN44,IF($G$22='HOJA DE CÁLCULO HI-VOL'!$AM$93,AR44,IF(AND(OR($F$5='HOJA DE CÁLCULO HI-VOL'!$AI$93,$F$5=$AI$94,$F$5=$AI$96),$G$22='HOJA DE CÁLCULO HI-VOL'!$AM$94,ISTEXT($L$23)),AV44,IF(AND(OR($F$5='HOJA DE CÁLCULO HI-VOL'!$AI$93,$F$5=$AI$94,$F$5=$AI$96),$G$22='HOJA DE CÁLCULO HI-VOL'!$AM$94,ISTEXT($N$23)),AZ44,IF(AND($F$5=$AI$97,$G$22=$AM$95),BD44,""))))))</f>
        <v/>
      </c>
      <c r="K35" s="81" t="str">
        <f>IF(OR($G$22=$AM$95,$G$22="Másico"),"N/A",IF(J35="","",(1-J35/$K$28)))</f>
        <v/>
      </c>
      <c r="L35" s="486" t="s">
        <v>134</v>
      </c>
      <c r="M35" s="486"/>
      <c r="N35" s="487" t="str">
        <f>IF(OR($G$22=$AM$95,$G$22=$AM$94),"NA",IF(ISTEXT($R$23),"NA",IF(ISTEXT($P$23),(K35*SQRT($K$27+273)*0.070672282*((1.31714834)*((K35)*(110.4+$K$27+273)/(($K$27+273)^2))^0.05421811+$L$29)*(0.0000469*($K$27+273)+0.986024029)),"")))</f>
        <v/>
      </c>
      <c r="O35" s="487"/>
      <c r="P35" s="319" t="str">
        <f t="shared" si="0"/>
        <v>NA</v>
      </c>
      <c r="Q35" s="319"/>
      <c r="R35" s="482" t="str">
        <f t="shared" si="1"/>
        <v>NA</v>
      </c>
      <c r="S35" s="483"/>
    </row>
    <row r="36" spans="2:61" ht="21" customHeight="1" x14ac:dyDescent="0.3">
      <c r="B36" s="484">
        <v>4</v>
      </c>
      <c r="C36" s="485"/>
      <c r="D36" s="320" t="s">
        <v>25</v>
      </c>
      <c r="E36" s="311"/>
      <c r="F36" s="320" t="s">
        <v>25</v>
      </c>
      <c r="G36" s="311"/>
      <c r="H36" s="81" t="str">
        <f>IF(AND(OR($F$5='HOJA DE CÁLCULO HI-VOL'!$AI$92,$F$5=$AI$95),$G$22='HOJA DE CÁLCULO HI-VOL'!$AM$94,ISTEXT($N$23)),AH45,IF(AND(OR($F$5='HOJA DE CÁLCULO HI-VOL'!$AI$92,$F$5=$AI$95),$G$22='HOJA DE CÁLCULO HI-VOL'!$AM$94,ISTEXT($L$23)),AL45,IF($G$22='HOJA DE CÁLCULO HI-VOL'!$AM$93,AP45,IF(AND(OR($F$5='HOJA DE CÁLCULO HI-VOL'!$AI$93,$F$5=$AI$94,$F$5=$AI$96),$G$22='HOJA DE CÁLCULO HI-VOL'!$AM$94,ISTEXT($L$23)),AT45,IF(AND(OR($F$5='HOJA DE CÁLCULO HI-VOL'!$AI$93,$F$5=$AI$94,$F$5=$AI$96),$G$22='HOJA DE CÁLCULO HI-VOL'!$AM$94,ISTEXT($N$23)),AX45,IF(AND($F$5=$AI$97,$G$22=$AM$95),BB45,""))))))</f>
        <v/>
      </c>
      <c r="I36" s="81"/>
      <c r="J36" s="82" t="str">
        <f>IF(AND(OR($F$5='HOJA DE CÁLCULO HI-VOL'!$AI$92,$F$5=$AI$95),$G$22='HOJA DE CÁLCULO HI-VOL'!$AM$94,ISTEXT($N$23)),AJ45,IF(AND(OR($F$5='HOJA DE CÁLCULO HI-VOL'!$AI$92,$F$5=$AI$95),$G$22='HOJA DE CÁLCULO HI-VOL'!$AM$94,ISTEXT($L$23)),AN45,IF($G$22='HOJA DE CÁLCULO HI-VOL'!$AM$93,AR45,IF(AND(OR($F$5='HOJA DE CÁLCULO HI-VOL'!$AI$93,$F$5=$AI$94,$F$5=$AI$96),$G$22='HOJA DE CÁLCULO HI-VOL'!$AM$94,ISTEXT($L$23)),AV45,IF(AND(OR($F$5='HOJA DE CÁLCULO HI-VOL'!$AI$93,$F$5=$AI$94,$F$5=$AI$96),$G$22='HOJA DE CÁLCULO HI-VOL'!$AM$94,ISTEXT($N$23)),AZ45,IF(AND($F$5=$AI$97,$G$22=$AM$95),BD45,""))))))</f>
        <v/>
      </c>
      <c r="K36" s="81" t="str">
        <f>IF(OR($G$22=$AM$95,$G$22="Másico"),"N/A",IF(J36="","",(1-J36/$K$28)))</f>
        <v/>
      </c>
      <c r="L36" s="486" t="s">
        <v>134</v>
      </c>
      <c r="M36" s="486"/>
      <c r="N36" s="487" t="str">
        <f>IF(OR($G$22=$AM$95,$G$22=$AM$94),"NA",IF(ISTEXT($R$23),"NA",IF(ISTEXT($P$23),(K36*SQRT($K$27+273)*0.070672282*((1.31714834)*((K36)*(110.4+$K$27+273)/(($K$27+273)^2))^0.05421811+$L$29)*(0.0000469*($K$27+273)+0.986024029)),"")))</f>
        <v/>
      </c>
      <c r="O36" s="487"/>
      <c r="P36" s="319" t="str">
        <f t="shared" si="0"/>
        <v>NA</v>
      </c>
      <c r="Q36" s="319"/>
      <c r="R36" s="482" t="str">
        <f t="shared" si="1"/>
        <v>NA</v>
      </c>
      <c r="S36" s="483"/>
      <c r="AG36" s="54" t="e">
        <f>MATCH(1,AH25:AH30,0)</f>
        <v>#N/A</v>
      </c>
      <c r="AH36" s="54" t="e" cm="1">
        <f t="array" ref="AH36">INDEX(AK25:AK30,AG36)</f>
        <v>#N/A</v>
      </c>
      <c r="AI36" s="54" t="e">
        <f t="array" ref="AI36">INDEX(AL25:AL30,AG36)</f>
        <v>#N/A</v>
      </c>
    </row>
    <row r="37" spans="2:61" ht="21" customHeight="1" x14ac:dyDescent="0.3">
      <c r="B37" s="484">
        <v>5</v>
      </c>
      <c r="C37" s="485"/>
      <c r="D37" s="320" t="s">
        <v>25</v>
      </c>
      <c r="E37" s="311"/>
      <c r="F37" s="320" t="s">
        <v>25</v>
      </c>
      <c r="G37" s="311"/>
      <c r="H37" s="81" t="str">
        <f>IF(AND(OR($F$5='HOJA DE CÁLCULO HI-VOL'!$AI$92,$F$5=$AI$95),$G$22='HOJA DE CÁLCULO HI-VOL'!$AM$94,ISTEXT($N$23)),AH46,IF(AND(OR($F$5='HOJA DE CÁLCULO HI-VOL'!$AI$92,$F$5=$AI$95),$G$22='HOJA DE CÁLCULO HI-VOL'!$AM$94,ISTEXT($L$23)),AL46,IF($G$22='HOJA DE CÁLCULO HI-VOL'!$AM$93,AP46,IF(AND(OR($F$5='HOJA DE CÁLCULO HI-VOL'!$AI$93,$F$5=$AI$94,$F$5=$AI$96),$G$22='HOJA DE CÁLCULO HI-VOL'!$AM$94,ISTEXT($L$23)),AT46,IF(AND(OR($F$5='HOJA DE CÁLCULO HI-VOL'!$AI$93,$F$5=$AI$94,$F$5=$AI$96),$G$22='HOJA DE CÁLCULO HI-VOL'!$AM$94,ISTEXT($N$23)),AX46,IF(AND($F$5=$AI$97,$G$22=$AM$95),BB46,""))))))</f>
        <v/>
      </c>
      <c r="I37" s="81"/>
      <c r="J37" s="82" t="str">
        <f>IF(AND(OR($F$5='HOJA DE CÁLCULO HI-VOL'!$AI$92,$F$5=$AI$95),$G$22='HOJA DE CÁLCULO HI-VOL'!$AM$94,ISTEXT($N$23)),AJ46,IF(AND(OR($F$5='HOJA DE CÁLCULO HI-VOL'!$AI$92,$F$5=$AI$95),$G$22='HOJA DE CÁLCULO HI-VOL'!$AM$94,ISTEXT($L$23)),AN46,IF($G$22='HOJA DE CÁLCULO HI-VOL'!$AM$93,AR46,IF(AND(OR($F$5='HOJA DE CÁLCULO HI-VOL'!$AI$93,$F$5=$AI$94,$F$5=$AI$96),$G$22='HOJA DE CÁLCULO HI-VOL'!$AM$94,ISTEXT($L$23)),AV46,IF(AND(OR($F$5='HOJA DE CÁLCULO HI-VOL'!$AI$93,$F$5=$AI$94,$F$5=$AI$96),$G$22='HOJA DE CÁLCULO HI-VOL'!$AM$94,ISTEXT($N$23)),AZ46,IF(AND($F$5=$AI$97,$G$22=$AM$95),BD46,""))))))</f>
        <v/>
      </c>
      <c r="K37" s="81" t="str">
        <f>IF(OR($G$22=$AM$95,$G$22="Másico"),"N/A",IF(J37="","",(1-J37/$K$28)))</f>
        <v/>
      </c>
      <c r="L37" s="486" t="s">
        <v>134</v>
      </c>
      <c r="M37" s="486"/>
      <c r="N37" s="487" t="str">
        <f>IF(OR($G$22=$AM$95,$G$22=$AM$94),"NA",IF(ISTEXT($R$23),"NA",IF(ISTEXT($P$23),(K37*SQRT($K$27+273)*0.070672282*((1.31714834)*((K37)*(110.4+$K$27+273)/(($K$27+273)^2))^0.05421811+$L$29)*(0.0000469*($K$27+273)+0.986024029)),"")))</f>
        <v/>
      </c>
      <c r="O37" s="487"/>
      <c r="P37" s="319" t="str">
        <f t="shared" si="0"/>
        <v>NA</v>
      </c>
      <c r="Q37" s="319"/>
      <c r="R37" s="482" t="str">
        <f t="shared" si="1"/>
        <v>NA</v>
      </c>
      <c r="S37" s="483"/>
    </row>
    <row r="38" spans="2:61" ht="21" customHeight="1" x14ac:dyDescent="0.3">
      <c r="B38" s="484">
        <v>6</v>
      </c>
      <c r="C38" s="485"/>
      <c r="D38" s="320" t="s">
        <v>25</v>
      </c>
      <c r="E38" s="311"/>
      <c r="F38" s="320" t="s">
        <v>25</v>
      </c>
      <c r="G38" s="311"/>
      <c r="H38" s="81" t="str">
        <f>IF(AND(OR($F$5='HOJA DE CÁLCULO HI-VOL'!$AI$92,$F$5=$AI$95),$G$22='HOJA DE CÁLCULO HI-VOL'!$AM$94,ISTEXT($N$23)),AH47,IF(AND(OR($F$5='HOJA DE CÁLCULO HI-VOL'!$AI$92,$F$5=$AI$95),$G$22='HOJA DE CÁLCULO HI-VOL'!$AM$94,ISTEXT($L$23)),AL47,IF($G$22='HOJA DE CÁLCULO HI-VOL'!$AM$93,AP47,IF(AND(OR($F$5='HOJA DE CÁLCULO HI-VOL'!$AI$93,$F$5=$AI$94,$F$5=$AI$96),$G$22='HOJA DE CÁLCULO HI-VOL'!$AM$94,ISTEXT($L$23)),AT47,IF(AND(OR($F$5='HOJA DE CÁLCULO HI-VOL'!$AI$93,$F$5=$AI$94,$F$5=$AI$96),$G$22='HOJA DE CÁLCULO HI-VOL'!$AM$94,ISTEXT($N$23)),AX47,IF(AND($F$5=$AI$97,$G$22=$AM$95),BB47,""))))))</f>
        <v/>
      </c>
      <c r="I38" s="81"/>
      <c r="J38" s="82" t="str">
        <f>IF(AND(OR($F$5='HOJA DE CÁLCULO HI-VOL'!$AI$92,$F$5=$AI$95),$G$22='HOJA DE CÁLCULO HI-VOL'!$AM$94,ISTEXT($N$23)),AJ47,IF(AND(OR($F$5='HOJA DE CÁLCULO HI-VOL'!$AI$92,$F$5=$AI$95),$G$22='HOJA DE CÁLCULO HI-VOL'!$AM$94,ISTEXT($L$23)),AN47,IF($G$22='HOJA DE CÁLCULO HI-VOL'!$AM$93,AR47,IF(AND(OR($F$5='HOJA DE CÁLCULO HI-VOL'!$AI$93,$F$5=$AI$94,$F$5=$AI$96),$G$22='HOJA DE CÁLCULO HI-VOL'!$AM$94,ISTEXT($L$23)),AV47,IF(AND(OR($F$5='HOJA DE CÁLCULO HI-VOL'!$AI$93,$F$5=$AI$94,$F$5=$AI$96),$G$22='HOJA DE CÁLCULO HI-VOL'!$AM$94,ISTEXT($N$23)),AZ47,IF(AND($F$5=$AI$97,$G$22=$AM$95),BD47,""))))))</f>
        <v/>
      </c>
      <c r="K38" s="81" t="str">
        <f>IFERROR(IF(OR($G$22=$AM$95,$G$22="Másico"),"N/A",IF(J38="","",(1-J38/$K$28))),"NA")</f>
        <v/>
      </c>
      <c r="L38" s="486" t="s">
        <v>134</v>
      </c>
      <c r="M38" s="486"/>
      <c r="N38" s="487" t="str">
        <f>IFERROR(IF(OR($G$22=$AM$95,$G$22=$AM$94),"NA",IF(ISTEXT($R$23),"NA",IF(ISTEXT($P$23),(K38*SQRT($K$27+273)*0.070672282*((1.31714834)*((K38)*(110.4+$K$27+273)/(($K$27+273)^2))^0.05421811+$L$29)*(0.0000469*($K$27+273)+0.986024029)),""))),"NA")</f>
        <v/>
      </c>
      <c r="O38" s="487"/>
      <c r="P38" s="319" t="str">
        <f t="shared" si="0"/>
        <v>NA</v>
      </c>
      <c r="Q38" s="319"/>
      <c r="R38" s="482" t="str">
        <f t="shared" si="1"/>
        <v>NA</v>
      </c>
      <c r="S38" s="483"/>
      <c r="AG38" s="54">
        <f>IF(AG42="",0,1)</f>
        <v>0</v>
      </c>
      <c r="AK38" s="54">
        <f>IF(AK42="",0,1)</f>
        <v>0</v>
      </c>
      <c r="AO38" s="54">
        <f>IF(AO42="",0,1)</f>
        <v>0</v>
      </c>
      <c r="AS38" s="54">
        <f>IF(AS42="",0,1)</f>
        <v>0</v>
      </c>
      <c r="AW38" s="54">
        <f>IF(AW42="",0,1)</f>
        <v>0</v>
      </c>
      <c r="BA38" s="54">
        <f>IF(BA42="",0,1)</f>
        <v>0</v>
      </c>
    </row>
    <row r="39" spans="2:61" ht="21" customHeight="1" x14ac:dyDescent="0.3">
      <c r="B39" s="484">
        <v>7</v>
      </c>
      <c r="C39" s="485"/>
      <c r="D39" s="320" t="s">
        <v>25</v>
      </c>
      <c r="E39" s="311"/>
      <c r="F39" s="320" t="s">
        <v>25</v>
      </c>
      <c r="G39" s="311"/>
      <c r="H39" s="81" t="str">
        <f>IF(AND(OR($F$5='HOJA DE CÁLCULO HI-VOL'!$AI$92,$F$5=$AI$95),$G$22='HOJA DE CÁLCULO HI-VOL'!$AM$94,ISTEXT($N$23)),AH48,IF(AND(OR($F$5='HOJA DE CÁLCULO HI-VOL'!$AI$92,$F$5=$AI$95),$G$22='HOJA DE CÁLCULO HI-VOL'!$AM$94,ISTEXT($L$23)),AL48,IF($G$22='HOJA DE CÁLCULO HI-VOL'!$AM$93,AP48,IF(AND(OR($F$5='HOJA DE CÁLCULO HI-VOL'!$AI$93,$F$5=$AI$94,$F$5=$AI$96),$G$22='HOJA DE CÁLCULO HI-VOL'!$AM$94,ISTEXT($L$23)),AT48,IF(AND(OR($F$5='HOJA DE CÁLCULO HI-VOL'!$AI$93,$F$5=$AI$94,$F$5=$AI$96),$G$22='HOJA DE CÁLCULO HI-VOL'!$AM$94,ISTEXT($N$23)),AX48,IF(AND($F$5=$AI$97,$G$22=$AM$95),BB48,""))))))</f>
        <v/>
      </c>
      <c r="I39" s="81"/>
      <c r="J39" s="82" t="str">
        <f>IF(AND(OR($F$5='HOJA DE CÁLCULO HI-VOL'!$AI$92,$F$5=$AI$95),$G$22='HOJA DE CÁLCULO HI-VOL'!$AM$94,ISTEXT($N$23)),AJ48,IF(AND(OR($F$5='HOJA DE CÁLCULO HI-VOL'!$AI$92,$F$5=$AI$95),$G$22='HOJA DE CÁLCULO HI-VOL'!$AM$94,ISTEXT($L$23)),AN48,IF($G$22='HOJA DE CÁLCULO HI-VOL'!$AM$93,AR48,IF(AND(OR($F$5='HOJA DE CÁLCULO HI-VOL'!$AI$93,$F$5=$AI$94,$F$5=$AI$96),$G$22='HOJA DE CÁLCULO HI-VOL'!$AM$94,ISTEXT($L$23)),AV48,IF(AND(OR($F$5='HOJA DE CÁLCULO HI-VOL'!$AI$93,$F$5=$AI$94,$F$5=$AI$96),$G$22='HOJA DE CÁLCULO HI-VOL'!$AM$94,ISTEXT($N$23)),AZ48,IF(AND($F$5=$AI$97,$G$22=$AM$95),BD48,""))))))</f>
        <v/>
      </c>
      <c r="K39" s="81" t="str">
        <f>IFERROR(IF(OR($G$22=$AM$95,$G$22="Másico"),"N/A",IF(J39="","",(1-J39/$K$28))),"NA")</f>
        <v/>
      </c>
      <c r="L39" s="486" t="s">
        <v>134</v>
      </c>
      <c r="M39" s="486"/>
      <c r="N39" s="487" t="str">
        <f>IFERROR(IF(OR($G$22=$AM$95,$G$22=$AM$94),"NA",IF(ISTEXT($R$23),"NA",IF(ISTEXT($P$23),(K39*SQRT($K$27+273)*0.070672282*((1.31714834)*((K39)*(110.4+$K$27+273)/(($K$27+273)^2))^0.05421811+$L$29)*(0.0000469*($K$27+273)+0.986024029)),""))),"NA")</f>
        <v/>
      </c>
      <c r="O39" s="487"/>
      <c r="P39" s="319" t="str">
        <f t="shared" si="0"/>
        <v>NA</v>
      </c>
      <c r="Q39" s="319"/>
      <c r="R39" s="482" t="str">
        <f t="shared" si="1"/>
        <v>NA</v>
      </c>
      <c r="S39" s="483"/>
      <c r="AF39" s="83" t="s">
        <v>100</v>
      </c>
      <c r="AG39" s="84"/>
      <c r="AH39" s="84"/>
      <c r="AI39" s="84"/>
      <c r="AJ39" s="85"/>
      <c r="AK39" s="83" t="s">
        <v>135</v>
      </c>
      <c r="AL39" s="84"/>
      <c r="AM39" s="84"/>
      <c r="AN39" s="85"/>
      <c r="AO39" s="83" t="s">
        <v>136</v>
      </c>
      <c r="AP39" s="84"/>
      <c r="AQ39" s="84"/>
      <c r="AR39" s="85"/>
      <c r="AS39" s="83" t="s">
        <v>137</v>
      </c>
      <c r="AT39" s="84"/>
      <c r="AU39" s="84"/>
      <c r="AV39" s="85"/>
      <c r="AW39" s="83" t="s">
        <v>138</v>
      </c>
      <c r="AX39" s="84"/>
      <c r="AY39" s="84"/>
      <c r="AZ39" s="85"/>
      <c r="BA39" s="83" t="s">
        <v>139</v>
      </c>
      <c r="BB39" s="84"/>
      <c r="BC39" s="84"/>
      <c r="BD39" s="85"/>
      <c r="BG39" s="86" t="s">
        <v>140</v>
      </c>
    </row>
    <row r="40" spans="2:61" ht="21" customHeight="1" x14ac:dyDescent="0.3">
      <c r="B40" s="57"/>
      <c r="C40" s="59"/>
      <c r="D40" s="59"/>
      <c r="E40" s="59"/>
      <c r="F40" s="59"/>
      <c r="G40" s="59"/>
      <c r="H40" s="59"/>
      <c r="I40" s="59"/>
      <c r="J40" s="59"/>
      <c r="K40" s="59"/>
      <c r="L40" s="59"/>
      <c r="M40" s="59"/>
      <c r="N40" s="59"/>
      <c r="O40" s="59"/>
      <c r="P40" s="59"/>
      <c r="Q40" s="59"/>
      <c r="R40" s="59"/>
      <c r="S40" s="65"/>
      <c r="AF40" s="475"/>
      <c r="AG40" s="87" t="s">
        <v>141</v>
      </c>
      <c r="AH40" s="87" t="s">
        <v>142</v>
      </c>
      <c r="AI40" s="88" t="s">
        <v>119</v>
      </c>
      <c r="AJ40" s="89" t="s">
        <v>143</v>
      </c>
      <c r="AK40" s="90" t="s">
        <v>141</v>
      </c>
      <c r="AL40" s="45" t="s">
        <v>142</v>
      </c>
      <c r="AM40" s="88" t="s">
        <v>116</v>
      </c>
      <c r="AN40" s="89" t="s">
        <v>144</v>
      </c>
      <c r="AO40" s="90" t="s">
        <v>141</v>
      </c>
      <c r="AP40" s="45" t="s">
        <v>145</v>
      </c>
      <c r="AQ40" s="88" t="s">
        <v>116</v>
      </c>
      <c r="AR40" s="44" t="s">
        <v>146</v>
      </c>
      <c r="AS40" s="90" t="s">
        <v>141</v>
      </c>
      <c r="AT40" s="45" t="s">
        <v>145</v>
      </c>
      <c r="AU40" s="88" t="s">
        <v>116</v>
      </c>
      <c r="AV40" s="89" t="s">
        <v>144</v>
      </c>
      <c r="AW40" s="90" t="s">
        <v>141</v>
      </c>
      <c r="AX40" s="45" t="s">
        <v>145</v>
      </c>
      <c r="AY40" s="88" t="s">
        <v>119</v>
      </c>
      <c r="AZ40" s="89" t="s">
        <v>143</v>
      </c>
      <c r="BA40" s="90" t="s">
        <v>141</v>
      </c>
      <c r="BB40" s="45" t="s">
        <v>142</v>
      </c>
      <c r="BC40" s="88" t="s">
        <v>147</v>
      </c>
      <c r="BD40" s="89" t="s">
        <v>148</v>
      </c>
      <c r="BH40" s="411" t="s">
        <v>149</v>
      </c>
      <c r="BI40" s="411"/>
    </row>
    <row r="41" spans="2:61" ht="21" customHeight="1" x14ac:dyDescent="0.3">
      <c r="B41" s="57"/>
      <c r="C41" s="59"/>
      <c r="D41" s="59"/>
      <c r="E41" s="59"/>
      <c r="F41" s="59"/>
      <c r="G41" s="59"/>
      <c r="H41" s="59"/>
      <c r="I41" s="59"/>
      <c r="J41" s="59"/>
      <c r="K41" s="59"/>
      <c r="L41" s="59"/>
      <c r="M41" s="59"/>
      <c r="N41" s="59"/>
      <c r="O41" s="59"/>
      <c r="P41" s="59"/>
      <c r="Q41" s="59"/>
      <c r="R41" s="59"/>
      <c r="S41" s="65"/>
      <c r="AF41" s="476"/>
      <c r="AG41" s="87" t="s">
        <v>150</v>
      </c>
      <c r="AH41" s="87" t="s">
        <v>129</v>
      </c>
      <c r="AI41" s="91" t="s">
        <v>120</v>
      </c>
      <c r="AJ41" s="92" t="s">
        <v>120</v>
      </c>
      <c r="AK41" s="93" t="s">
        <v>150</v>
      </c>
      <c r="AL41" s="51" t="s">
        <v>129</v>
      </c>
      <c r="AM41" s="51" t="s">
        <v>150</v>
      </c>
      <c r="AN41" s="94" t="s">
        <v>150</v>
      </c>
      <c r="AO41" s="93" t="s">
        <v>150</v>
      </c>
      <c r="AP41" s="51" t="s">
        <v>129</v>
      </c>
      <c r="AQ41" s="51" t="s">
        <v>150</v>
      </c>
      <c r="AR41" s="94" t="s">
        <v>151</v>
      </c>
      <c r="AS41" s="93" t="s">
        <v>150</v>
      </c>
      <c r="AT41" s="51" t="s">
        <v>129</v>
      </c>
      <c r="AU41" s="51" t="s">
        <v>150</v>
      </c>
      <c r="AV41" s="94" t="s">
        <v>150</v>
      </c>
      <c r="AW41" s="93" t="s">
        <v>150</v>
      </c>
      <c r="AX41" s="51" t="s">
        <v>129</v>
      </c>
      <c r="AY41" s="91" t="s">
        <v>120</v>
      </c>
      <c r="AZ41" s="95" t="s">
        <v>120</v>
      </c>
      <c r="BA41" s="93" t="s">
        <v>150</v>
      </c>
      <c r="BB41" s="51" t="s">
        <v>129</v>
      </c>
      <c r="BC41" s="51" t="s">
        <v>150</v>
      </c>
      <c r="BD41" s="94" t="s">
        <v>150</v>
      </c>
      <c r="BG41" s="71" t="s">
        <v>152</v>
      </c>
      <c r="BH41" s="54" t="s">
        <v>153</v>
      </c>
      <c r="BI41" s="54" t="s">
        <v>154</v>
      </c>
    </row>
    <row r="42" spans="2:61" ht="21" customHeight="1" x14ac:dyDescent="0.3">
      <c r="B42" s="57"/>
      <c r="C42" s="59"/>
      <c r="D42" s="59"/>
      <c r="E42" s="59"/>
      <c r="F42" s="59"/>
      <c r="G42" s="59"/>
      <c r="H42" s="59"/>
      <c r="I42" s="59"/>
      <c r="J42" s="59"/>
      <c r="K42" s="59"/>
      <c r="L42" s="59"/>
      <c r="M42" s="59"/>
      <c r="N42" s="59"/>
      <c r="O42" s="59"/>
      <c r="P42" s="59"/>
      <c r="Q42" s="59"/>
      <c r="R42" s="59"/>
      <c r="S42" s="65"/>
      <c r="AF42" s="96">
        <v>1</v>
      </c>
      <c r="AG42" s="97" t="str">
        <f>IF(AND(OR($F$5='HOJA DE CÁLCULO HI-VOL'!$AI$92,$F$5=$AI$95),$G$22='HOJA DE CÁLCULO HI-VOL'!$AM$94,ISTEXT($N$23)),D33,"")</f>
        <v/>
      </c>
      <c r="AH42" s="98" t="str">
        <f>IF(AG42="","",1/$G$27*(SQRT(AG42*($K$28/760)*(298/($K$27+273)))-$G$28))</f>
        <v/>
      </c>
      <c r="AI42" s="97" t="str">
        <f>IF(AND(OR($F$5='HOJA DE CÁLCULO HI-VOL'!$AI$92,$F$5=$AI$95),$G$22='HOJA DE CÁLCULO HI-VOL'!$AM$94,ISTEXT($N$23)),F33,"")</f>
        <v/>
      </c>
      <c r="AJ42" s="99" t="str">
        <f>IF(AI42="","",(SQRT(($K$28/760)*(298/(273+$K$27))))*AI42)</f>
        <v/>
      </c>
      <c r="AK42" s="100" t="str">
        <f>IF(AND(OR($F$5='HOJA DE CÁLCULO HI-VOL'!$AI$92,$F$5=$AI$95),$G$22='HOJA DE CÁLCULO HI-VOL'!$AM$94,ISTEXT($L$23)),D33,"")</f>
        <v/>
      </c>
      <c r="AL42" s="98" t="str">
        <f>IF(AK42="","",1/$G$27*(SQRT(AK42*($K$28/760)*(298/($K$27+273)))-$G$28))</f>
        <v/>
      </c>
      <c r="AM42" s="97" t="str">
        <f>IF(AND(OR($F$5='HOJA DE CÁLCULO HI-VOL'!$AI$92,$F$5=$AI$95),$G$22='HOJA DE CÁLCULO HI-VOL'!$AM$94,ISTEXT($L$23)),F33,"")</f>
        <v/>
      </c>
      <c r="AN42" s="99" t="str">
        <f>IF(AM42="","",SQRT(AM42*($K$28/760)*(298/($K$27+273))))</f>
        <v/>
      </c>
      <c r="AO42" s="100" t="str">
        <f>IF($G$22='HOJA DE CÁLCULO HI-VOL'!$AM$93,D33,"")</f>
        <v/>
      </c>
      <c r="AP42" s="98" t="str">
        <f>IF(AO42="","",1/$G$27*(SQRT(AO42*((273+$K$27)/$K$28))-$G$28))</f>
        <v/>
      </c>
      <c r="AQ42" s="97" t="str">
        <f>IF($G$22='HOJA DE CÁLCULO HI-VOL'!$AM$93,F33,"")</f>
        <v/>
      </c>
      <c r="AR42" s="101" t="str">
        <f>IF(AQ42="","",(AQ42/13.61)*25.4)</f>
        <v/>
      </c>
      <c r="AS42" s="100" t="str">
        <f>IF(AND(OR($F$5='HOJA DE CÁLCULO HI-VOL'!$AI$93,$F$5=$AI$94,$F$5=$AI$96),$G$22='HOJA DE CÁLCULO HI-VOL'!$AM$94,ISTEXT($L$23)),D33,"")</f>
        <v/>
      </c>
      <c r="AT42" s="98" t="str">
        <f>IF(AS42="","",1/$G$27*(SQRT(AS42*((273+$K$27)/$K$28))-$G$28))</f>
        <v/>
      </c>
      <c r="AU42" s="97" t="str">
        <f>IF(AND(OR($F$5='HOJA DE CÁLCULO HI-VOL'!$AI$93,$F$5=$AI$94,$F$5=$AI$96),$G$22='HOJA DE CÁLCULO HI-VOL'!$AM$94,ISTEXT($L$23)),F33,"")</f>
        <v/>
      </c>
      <c r="AV42" s="99" t="str">
        <f>IF(AU42="","",SQRT(AU42*($K$27+273+30)/$K$28))</f>
        <v/>
      </c>
      <c r="AW42" s="100" t="str">
        <f>IF(AND(OR($F$5='HOJA DE CÁLCULO HI-VOL'!$AI$93,$F$5=$AI$94,$F$5=$AI$96),$G$22='HOJA DE CÁLCULO HI-VOL'!$AM$94,ISTEXT($N$23)),D33,"")</f>
        <v/>
      </c>
      <c r="AX42" s="98" t="str">
        <f>IF(AW42="","",1/$G$27*(SQRT(AW42*((273+$K$27)/$K$28))-$G$28))</f>
        <v/>
      </c>
      <c r="AY42" s="102" t="str">
        <f>IF(AND(OR($F$5='HOJA DE CÁLCULO HI-VOL'!$AI$93,$F$5=$AI$94,$F$5=$AI$96),$G$22='HOJA DE CÁLCULO HI-VOL'!$AM$94,ISTEXT($N$23)),F33,"")</f>
        <v/>
      </c>
      <c r="AZ42" s="99" t="str">
        <f>IF(AY42="","",AY42*SQRT(($K$27+273)/$K$28))</f>
        <v/>
      </c>
      <c r="BA42" s="100" t="str">
        <f>IF(AND($F$5='HOJA DE CÁLCULO HI-VOL'!$AI$97,$G$22='HOJA DE CÁLCULO HI-VOL'!$AM$95),D33,"")</f>
        <v/>
      </c>
      <c r="BB42" s="98" t="str">
        <f>IF(BA42="","",1/$G$27*(SQRT(BA42*($K$28/760)*(298/($K$27+273)))-$G$28))</f>
        <v/>
      </c>
      <c r="BC42" s="59" t="str">
        <f>IF(AND($F$5='HOJA DE CÁLCULO HI-VOL'!$AI$97,$G$22='HOJA DE CÁLCULO HI-VOL'!$AM$95),F33,"")</f>
        <v/>
      </c>
      <c r="BD42" s="99" t="str">
        <f>IF(BC42="","",(SQRT(BC42*($K$28/760)*(298/(273+$K$27)))))</f>
        <v/>
      </c>
      <c r="BG42" s="103" t="s">
        <v>155</v>
      </c>
      <c r="BH42" s="104" t="e">
        <f t="shared" ref="BH42:BH48" si="2">IF($G$22="Másico","N/A",IF(D33="","",ABS(ROUND(N33-H33,3)/H33*100)))</f>
        <v>#VALUE!</v>
      </c>
      <c r="BI42" s="105" t="e">
        <f t="shared" ref="BI42:BI48" si="3">IF($G$22="Másico","N/A",IF(D33="","",ABS(ROUND(L33-H33,3)/H33*100)))</f>
        <v>#VALUE!</v>
      </c>
    </row>
    <row r="43" spans="2:61" ht="21" customHeight="1" x14ac:dyDescent="0.3">
      <c r="B43" s="57"/>
      <c r="C43" s="59"/>
      <c r="D43" s="59"/>
      <c r="E43" s="59"/>
      <c r="F43" s="59"/>
      <c r="G43" s="59"/>
      <c r="H43" s="59"/>
      <c r="I43" s="59"/>
      <c r="J43" s="59"/>
      <c r="K43" s="59"/>
      <c r="L43" s="59"/>
      <c r="M43" s="59"/>
      <c r="N43" s="59"/>
      <c r="O43" s="59"/>
      <c r="P43" s="59"/>
      <c r="Q43" s="59"/>
      <c r="R43" s="59"/>
      <c r="S43" s="65"/>
      <c r="AF43" s="106">
        <v>2</v>
      </c>
      <c r="AG43" s="107" t="str">
        <f>IF(AND(OR($F$5='HOJA DE CÁLCULO HI-VOL'!$AI$92,$F$5=$AI$95),$G$22='HOJA DE CÁLCULO HI-VOL'!$AM$94,ISTEXT($N$23)),D34,"")</f>
        <v/>
      </c>
      <c r="AH43" s="108" t="str">
        <f t="shared" ref="AH43:AH48" si="4">IF(AG43="","",1/$G$27*(SQRT(AG43*($K$28/760)*(298/($K$27+273)))-$G$28))</f>
        <v/>
      </c>
      <c r="AI43" s="107" t="str">
        <f>IF(AND(OR($F$5='HOJA DE CÁLCULO HI-VOL'!$AI$92,$F$5=$AI$95),$G$22='HOJA DE CÁLCULO HI-VOL'!$AM$94,ISTEXT($N$23)),F34,"")</f>
        <v/>
      </c>
      <c r="AJ43" s="109" t="str">
        <f t="shared" ref="AJ43:AJ48" si="5">IF(AI43="","",(SQRT(($K$28/760)*(298/(273+$K$27))))*AI43)</f>
        <v/>
      </c>
      <c r="AK43" s="110" t="str">
        <f>IF(AND(OR($F$5='HOJA DE CÁLCULO HI-VOL'!$AI$92,$F$5=$AI$95),$G$22='HOJA DE CÁLCULO HI-VOL'!$AM$94,ISTEXT($L$23)),D34,"")</f>
        <v/>
      </c>
      <c r="AL43" s="108" t="str">
        <f t="shared" ref="AL43:AL47" si="6">IF(AK43="","",1/$G$27*(SQRT(AK43*($K$28/760)*(298/($K$27+273)))-$G$28))</f>
        <v/>
      </c>
      <c r="AM43" s="59" t="str">
        <f>IF(AND(OR($F$5='HOJA DE CÁLCULO HI-VOL'!$AI$92,$F$5=$AI$95),$G$22='HOJA DE CÁLCULO HI-VOL'!$AM$94,ISTEXT($L$23)),F34,"")</f>
        <v/>
      </c>
      <c r="AN43" s="109" t="str">
        <f t="shared" ref="AN43:AN48" si="7">IF(AM43="","",SQRT(AM43*($K$28/760)*(298/($K$27+273))))</f>
        <v/>
      </c>
      <c r="AO43" s="110" t="str">
        <f>IF($G$22='HOJA DE CÁLCULO HI-VOL'!$AM$93,D34,"")</f>
        <v/>
      </c>
      <c r="AP43" s="108" t="str">
        <f t="shared" ref="AP43:AP48" si="8">IF(AO43="","",1/$G$27*(SQRT(AO43*((273+$K$27)/$K$28))-$G$28))</f>
        <v/>
      </c>
      <c r="AQ43" s="107" t="str">
        <f>IF($G$22='HOJA DE CÁLCULO HI-VOL'!$AM$93,F34,"")</f>
        <v/>
      </c>
      <c r="AR43" s="111" t="str">
        <f t="shared" ref="AR43:AR48" si="9">IF(AQ43="","",(AQ43/13.61)*25.4)</f>
        <v/>
      </c>
      <c r="AS43" s="110" t="str">
        <f>IF(AND(OR($F$5='HOJA DE CÁLCULO HI-VOL'!$AI$93,$F$5=$AI$94,$F$5=$AI$96),$G$22='HOJA DE CÁLCULO HI-VOL'!$AM$94,ISTEXT($L$23)),D34,"")</f>
        <v/>
      </c>
      <c r="AT43" s="108" t="str">
        <f t="shared" ref="AT43:AT48" si="10">IF(AS43="","",1/$G$27*(SQRT(AS43*((273+$K$27)/$K$28))-$G$28))</f>
        <v/>
      </c>
      <c r="AU43" s="107" t="str">
        <f>IF(AND(OR($F$5='HOJA DE CÁLCULO HI-VOL'!$AI$93,$F$5=$AI$94,$F$5=$AI$96),$G$22='HOJA DE CÁLCULO HI-VOL'!$AM$94,ISTEXT($L$23)),F34,"")</f>
        <v/>
      </c>
      <c r="AV43" s="109" t="str">
        <f t="shared" ref="AV43:AV48" si="11">IF(AU43="","",SQRT(AU43*($K$27+273+30)/$K$28))</f>
        <v/>
      </c>
      <c r="AW43" s="110" t="str">
        <f>IF(AND(OR($F$5='HOJA DE CÁLCULO HI-VOL'!$AI$93,$F$5=$AI$94,$F$5=$AI$96),$G$22='HOJA DE CÁLCULO HI-VOL'!$AM$94,ISTEXT($N$23)),D34,"")</f>
        <v/>
      </c>
      <c r="AX43" s="108" t="str">
        <f t="shared" ref="AX43:AX48" si="12">IF(AW43="","",1/$G$27*(SQRT(AW43*((273+$K$27)/$K$28))-$G$28))</f>
        <v/>
      </c>
      <c r="AY43" s="112" t="str">
        <f>IF(AND(OR($F$5='HOJA DE CÁLCULO HI-VOL'!$AI$93,$F$5=$AI$94,$F$5=$AI$96),$G$22='HOJA DE CÁLCULO HI-VOL'!$AM$94,ISTEXT($N$23)),F34,"")</f>
        <v/>
      </c>
      <c r="AZ43" s="109" t="str">
        <f t="shared" ref="AZ43:AZ48" si="13">IF(AY43="","",AY43*SQRT(($K$27+273)/$K$28))</f>
        <v/>
      </c>
      <c r="BA43" s="113" t="str">
        <f>IF(AND($F$5='HOJA DE CÁLCULO HI-VOL'!$AI$97,$G$22='HOJA DE CÁLCULO HI-VOL'!$AM$95),D34,"")</f>
        <v/>
      </c>
      <c r="BB43" s="108" t="str">
        <f t="shared" ref="BB43:BB48" si="14">IF(BA43="","",1/$G$27*(SQRT(BA43*($K$28/760)*(298/($K$27+273)))-$G$28))</f>
        <v/>
      </c>
      <c r="BC43" s="59" t="str">
        <f>IF(AND($F$5='HOJA DE CÁLCULO HI-VOL'!$AI$97,$G$22='HOJA DE CÁLCULO HI-VOL'!$AM$95),F34,"")</f>
        <v/>
      </c>
      <c r="BD43" s="109" t="str">
        <f t="shared" ref="BD43:BD48" si="15">IF(BC43="","",(SQRT(BC43*($K$28/760)*(298/(273+$K$27)))))</f>
        <v/>
      </c>
      <c r="BG43" s="114" t="s">
        <v>155</v>
      </c>
      <c r="BH43" s="115" t="e">
        <f t="shared" si="2"/>
        <v>#VALUE!</v>
      </c>
      <c r="BI43" s="116" t="e">
        <f t="shared" si="3"/>
        <v>#VALUE!</v>
      </c>
    </row>
    <row r="44" spans="2:61" ht="21" customHeight="1" x14ac:dyDescent="0.3">
      <c r="B44" s="57"/>
      <c r="C44" s="59"/>
      <c r="D44" s="59"/>
      <c r="E44" s="59"/>
      <c r="F44" s="59"/>
      <c r="G44" s="59"/>
      <c r="H44" s="59"/>
      <c r="I44" s="59"/>
      <c r="J44" s="59"/>
      <c r="K44" s="59"/>
      <c r="L44" s="59"/>
      <c r="M44" s="59"/>
      <c r="N44" s="59"/>
      <c r="O44" s="59"/>
      <c r="P44" s="59"/>
      <c r="Q44" s="59"/>
      <c r="R44" s="59"/>
      <c r="S44" s="65"/>
      <c r="AF44" s="106">
        <v>3</v>
      </c>
      <c r="AG44" s="107" t="str">
        <f>IF(AND(OR($F$5='HOJA DE CÁLCULO HI-VOL'!$AI$92,$F$5=$AI$95),$G$22='HOJA DE CÁLCULO HI-VOL'!$AM$94,ISTEXT($N$23)),D35,"")</f>
        <v/>
      </c>
      <c r="AH44" s="108" t="str">
        <f t="shared" si="4"/>
        <v/>
      </c>
      <c r="AI44" s="107" t="str">
        <f>IF(AND(OR($F$5='HOJA DE CÁLCULO HI-VOL'!$AI$92,$F$5=$AI$95),$G$22='HOJA DE CÁLCULO HI-VOL'!$AM$94,ISTEXT($N$23)),F35,"")</f>
        <v/>
      </c>
      <c r="AJ44" s="109" t="str">
        <f t="shared" si="5"/>
        <v/>
      </c>
      <c r="AK44" s="110" t="str">
        <f>IF(AND(OR($F$5='HOJA DE CÁLCULO HI-VOL'!$AI$92,$F$5=$AI$95),$G$22='HOJA DE CÁLCULO HI-VOL'!$AM$94,ISTEXT($L$23)),D35,"")</f>
        <v/>
      </c>
      <c r="AL44" s="108" t="str">
        <f t="shared" si="6"/>
        <v/>
      </c>
      <c r="AM44" s="59" t="str">
        <f>IF(AND(OR($F$5='HOJA DE CÁLCULO HI-VOL'!$AI$92,$F$5=$AI$95),$G$22='HOJA DE CÁLCULO HI-VOL'!$AM$94,ISTEXT($L$23)),F35,"")</f>
        <v/>
      </c>
      <c r="AN44" s="109" t="str">
        <f t="shared" si="7"/>
        <v/>
      </c>
      <c r="AO44" s="110" t="str">
        <f>IF($G$22='HOJA DE CÁLCULO HI-VOL'!$AM$93,D35,"")</f>
        <v/>
      </c>
      <c r="AP44" s="108" t="str">
        <f t="shared" si="8"/>
        <v/>
      </c>
      <c r="AQ44" s="107" t="str">
        <f>IF($G$22='HOJA DE CÁLCULO HI-VOL'!$AM$93,F35,"")</f>
        <v/>
      </c>
      <c r="AR44" s="111" t="str">
        <f t="shared" si="9"/>
        <v/>
      </c>
      <c r="AS44" s="110" t="str">
        <f>IF(AND(OR($F$5='HOJA DE CÁLCULO HI-VOL'!$AI$93,$F$5=$AI$94,$F$5=$AI$96),$G$22='HOJA DE CÁLCULO HI-VOL'!$AM$94,ISTEXT($L$23)),D35,"")</f>
        <v/>
      </c>
      <c r="AT44" s="108" t="str">
        <f t="shared" si="10"/>
        <v/>
      </c>
      <c r="AU44" s="107" t="str">
        <f>IF(AND(OR($F$5='HOJA DE CÁLCULO HI-VOL'!$AI$93,$F$5=$AI$94,$F$5=$AI$96),$G$22='HOJA DE CÁLCULO HI-VOL'!$AM$94,ISTEXT($L$23)),F35,"")</f>
        <v/>
      </c>
      <c r="AV44" s="109" t="str">
        <f t="shared" si="11"/>
        <v/>
      </c>
      <c r="AW44" s="110" t="str">
        <f>IF(AND(OR($F$5='HOJA DE CÁLCULO HI-VOL'!$AI$93,$F$5=$AI$94,$F$5=$AI$96),$G$22='HOJA DE CÁLCULO HI-VOL'!$AM$94,ISTEXT($N$23)),D35,"")</f>
        <v/>
      </c>
      <c r="AX44" s="108" t="str">
        <f t="shared" si="12"/>
        <v/>
      </c>
      <c r="AY44" s="112" t="str">
        <f>IF(AND(OR($F$5='HOJA DE CÁLCULO HI-VOL'!$AI$93,$F$5=$AI$94,$F$5=$AI$96),$G$22='HOJA DE CÁLCULO HI-VOL'!$AM$94,ISTEXT($N$23)),F35,"")</f>
        <v/>
      </c>
      <c r="AZ44" s="109" t="str">
        <f t="shared" si="13"/>
        <v/>
      </c>
      <c r="BA44" s="113" t="str">
        <f>IF(AND($F$5='HOJA DE CÁLCULO HI-VOL'!$AI$97,$G$22='HOJA DE CÁLCULO HI-VOL'!$AM$95),D35,"")</f>
        <v/>
      </c>
      <c r="BB44" s="108" t="str">
        <f t="shared" si="14"/>
        <v/>
      </c>
      <c r="BC44" s="59" t="str">
        <f>IF(AND($F$5='HOJA DE CÁLCULO HI-VOL'!$AI$97,$G$22='HOJA DE CÁLCULO HI-VOL'!$AM$95),F35,"")</f>
        <v/>
      </c>
      <c r="BD44" s="109" t="str">
        <f t="shared" si="15"/>
        <v/>
      </c>
      <c r="BG44" s="114" t="s">
        <v>155</v>
      </c>
      <c r="BH44" s="115" t="e">
        <f t="shared" si="2"/>
        <v>#VALUE!</v>
      </c>
      <c r="BI44" s="116" t="e">
        <f t="shared" si="3"/>
        <v>#VALUE!</v>
      </c>
    </row>
    <row r="45" spans="2:61" ht="21" customHeight="1" x14ac:dyDescent="0.3">
      <c r="B45" s="57"/>
      <c r="C45" s="59"/>
      <c r="D45" s="59"/>
      <c r="E45" s="59"/>
      <c r="F45" s="59"/>
      <c r="G45" s="59"/>
      <c r="H45" s="59"/>
      <c r="I45" s="59"/>
      <c r="J45" s="59"/>
      <c r="K45" s="59"/>
      <c r="L45" s="59"/>
      <c r="M45" s="59"/>
      <c r="N45" s="59"/>
      <c r="O45" s="59"/>
      <c r="P45" s="59"/>
      <c r="Q45" s="59"/>
      <c r="R45" s="59"/>
      <c r="S45" s="65"/>
      <c r="AF45" s="106">
        <v>4</v>
      </c>
      <c r="AG45" s="107" t="str">
        <f>IF(AND(OR($F$5='HOJA DE CÁLCULO HI-VOL'!$AI$92,$F$5=$AI$95),$G$22='HOJA DE CÁLCULO HI-VOL'!$AM$94,ISTEXT($N$23)),D36,"")</f>
        <v/>
      </c>
      <c r="AH45" s="108" t="str">
        <f t="shared" si="4"/>
        <v/>
      </c>
      <c r="AI45" s="107" t="str">
        <f>IF(AND(OR($F$5='HOJA DE CÁLCULO HI-VOL'!$AI$92,$F$5=$AI$95),$G$22='HOJA DE CÁLCULO HI-VOL'!$AM$94,ISTEXT($N$23)),F36,"")</f>
        <v/>
      </c>
      <c r="AJ45" s="109" t="str">
        <f t="shared" si="5"/>
        <v/>
      </c>
      <c r="AK45" s="110" t="str">
        <f>IF(AND(OR($F$5='HOJA DE CÁLCULO HI-VOL'!$AI$92,$F$5=$AI$95),$G$22='HOJA DE CÁLCULO HI-VOL'!$AM$94,ISTEXT($L$23)),D36,"")</f>
        <v/>
      </c>
      <c r="AL45" s="108" t="str">
        <f t="shared" si="6"/>
        <v/>
      </c>
      <c r="AM45" s="59" t="str">
        <f>IF(AND(OR($F$5='HOJA DE CÁLCULO HI-VOL'!$AI$92,$F$5=$AI$95),$G$22='HOJA DE CÁLCULO HI-VOL'!$AM$94,ISTEXT($L$23)),F36,"")</f>
        <v/>
      </c>
      <c r="AN45" s="109" t="str">
        <f t="shared" si="7"/>
        <v/>
      </c>
      <c r="AO45" s="110" t="str">
        <f>IF($G$22='HOJA DE CÁLCULO HI-VOL'!$AM$93,D36,"")</f>
        <v/>
      </c>
      <c r="AP45" s="108" t="str">
        <f t="shared" si="8"/>
        <v/>
      </c>
      <c r="AQ45" s="107" t="str">
        <f>IF($G$22='HOJA DE CÁLCULO HI-VOL'!$AM$93,F36,"")</f>
        <v/>
      </c>
      <c r="AR45" s="111" t="str">
        <f t="shared" si="9"/>
        <v/>
      </c>
      <c r="AS45" s="110" t="str">
        <f>IF(AND(OR($F$5='HOJA DE CÁLCULO HI-VOL'!$AI$93,$F$5=$AI$94,$F$5=$AI$96),$G$22='HOJA DE CÁLCULO HI-VOL'!$AM$94,ISTEXT($L$23)),D36,"")</f>
        <v/>
      </c>
      <c r="AT45" s="108" t="str">
        <f t="shared" si="10"/>
        <v/>
      </c>
      <c r="AU45" s="107" t="str">
        <f>IF(AND(OR($F$5='HOJA DE CÁLCULO HI-VOL'!$AI$93,$F$5=$AI$94,$F$5=$AI$96),$G$22='HOJA DE CÁLCULO HI-VOL'!$AM$94,ISTEXT($L$23)),F36,"")</f>
        <v/>
      </c>
      <c r="AV45" s="109" t="str">
        <f t="shared" si="11"/>
        <v/>
      </c>
      <c r="AW45" s="110" t="str">
        <f>IF(AND(OR($F$5='HOJA DE CÁLCULO HI-VOL'!$AI$93,$F$5=$AI$94,$F$5=$AI$96),$G$22='HOJA DE CÁLCULO HI-VOL'!$AM$94,ISTEXT($N$23)),D36,"")</f>
        <v/>
      </c>
      <c r="AX45" s="108" t="str">
        <f t="shared" si="12"/>
        <v/>
      </c>
      <c r="AY45" s="112" t="str">
        <f>IF(AND(OR($F$5='HOJA DE CÁLCULO HI-VOL'!$AI$93,$F$5=$AI$94,$F$5=$AI$96),$G$22='HOJA DE CÁLCULO HI-VOL'!$AM$94,ISTEXT($N$23)),F36,"")</f>
        <v/>
      </c>
      <c r="AZ45" s="109" t="str">
        <f t="shared" si="13"/>
        <v/>
      </c>
      <c r="BA45" s="113" t="str">
        <f>IF(AND($F$5='HOJA DE CÁLCULO HI-VOL'!$AI$97,$G$22='HOJA DE CÁLCULO HI-VOL'!$AM$95),D36,"")</f>
        <v/>
      </c>
      <c r="BB45" s="108" t="str">
        <f t="shared" si="14"/>
        <v/>
      </c>
      <c r="BC45" s="59" t="str">
        <f>IF(AND($F$5='HOJA DE CÁLCULO HI-VOL'!$AI$97,$G$22='HOJA DE CÁLCULO HI-VOL'!$AM$95),F36,"")</f>
        <v/>
      </c>
      <c r="BD45" s="109" t="str">
        <f t="shared" si="15"/>
        <v/>
      </c>
      <c r="BG45" s="114" t="s">
        <v>155</v>
      </c>
      <c r="BH45" s="115" t="e">
        <f t="shared" si="2"/>
        <v>#VALUE!</v>
      </c>
      <c r="BI45" s="116" t="e">
        <f t="shared" si="3"/>
        <v>#VALUE!</v>
      </c>
    </row>
    <row r="46" spans="2:61" ht="21" customHeight="1" x14ac:dyDescent="0.3">
      <c r="B46" s="57"/>
      <c r="C46" s="59"/>
      <c r="D46" s="59"/>
      <c r="E46" s="59"/>
      <c r="F46" s="59"/>
      <c r="G46" s="59"/>
      <c r="H46" s="59"/>
      <c r="I46" s="59"/>
      <c r="J46" s="59"/>
      <c r="K46" s="59"/>
      <c r="L46" s="59"/>
      <c r="M46" s="59"/>
      <c r="N46" s="59"/>
      <c r="O46" s="59"/>
      <c r="P46" s="59"/>
      <c r="Q46" s="59"/>
      <c r="R46" s="59"/>
      <c r="S46" s="65"/>
      <c r="AF46" s="106">
        <v>5</v>
      </c>
      <c r="AG46" s="107" t="str">
        <f>IF(AND(OR($F$5='HOJA DE CÁLCULO HI-VOL'!$AI$92,$F$5=$AI$95),$G$22='HOJA DE CÁLCULO HI-VOL'!$AM$94,ISTEXT($N$23)),D37,"")</f>
        <v/>
      </c>
      <c r="AH46" s="108" t="str">
        <f t="shared" si="4"/>
        <v/>
      </c>
      <c r="AI46" s="107" t="str">
        <f>IF(AND(OR($F$5='HOJA DE CÁLCULO HI-VOL'!$AI$92,$F$5=$AI$95),$G$22='HOJA DE CÁLCULO HI-VOL'!$AM$94,ISTEXT($N$23)),F37,"")</f>
        <v/>
      </c>
      <c r="AJ46" s="109" t="str">
        <f t="shared" si="5"/>
        <v/>
      </c>
      <c r="AK46" s="110" t="str">
        <f>IF(AND(OR($F$5='HOJA DE CÁLCULO HI-VOL'!$AI$92,$F$5=$AI$95),$G$22='HOJA DE CÁLCULO HI-VOL'!$AM$94,ISTEXT($L$23)),D37,"")</f>
        <v/>
      </c>
      <c r="AL46" s="108" t="str">
        <f t="shared" si="6"/>
        <v/>
      </c>
      <c r="AM46" s="59" t="str">
        <f>IF(AND(OR($F$5='HOJA DE CÁLCULO HI-VOL'!$AI$92,$F$5=$AI$95),$G$22='HOJA DE CÁLCULO HI-VOL'!$AM$94,ISTEXT($L$23)),F37,"")</f>
        <v/>
      </c>
      <c r="AN46" s="109" t="str">
        <f t="shared" si="7"/>
        <v/>
      </c>
      <c r="AO46" s="110" t="str">
        <f>IF($G$22='HOJA DE CÁLCULO HI-VOL'!$AM$93,D37,"")</f>
        <v/>
      </c>
      <c r="AP46" s="108" t="str">
        <f t="shared" si="8"/>
        <v/>
      </c>
      <c r="AQ46" s="107" t="str">
        <f>IF($G$22='HOJA DE CÁLCULO HI-VOL'!$AM$93,F37,"")</f>
        <v/>
      </c>
      <c r="AR46" s="111" t="str">
        <f t="shared" si="9"/>
        <v/>
      </c>
      <c r="AS46" s="110" t="str">
        <f>IF(AND(OR($F$5='HOJA DE CÁLCULO HI-VOL'!$AI$93,$F$5=$AI$94,$F$5=$AI$96),$G$22='HOJA DE CÁLCULO HI-VOL'!$AM$94,ISTEXT($L$23)),D37,"")</f>
        <v/>
      </c>
      <c r="AT46" s="108" t="str">
        <f t="shared" si="10"/>
        <v/>
      </c>
      <c r="AU46" s="107" t="str">
        <f>IF(AND(OR($F$5='HOJA DE CÁLCULO HI-VOL'!$AI$93,$F$5=$AI$94,$F$5=$AI$96),$G$22='HOJA DE CÁLCULO HI-VOL'!$AM$94,ISTEXT($L$23)),F37,"")</f>
        <v/>
      </c>
      <c r="AV46" s="109" t="str">
        <f t="shared" si="11"/>
        <v/>
      </c>
      <c r="AW46" s="110" t="str">
        <f>IF(AND(OR($F$5='HOJA DE CÁLCULO HI-VOL'!$AI$93,$F$5=$AI$94,$F$5=$AI$96),$G$22='HOJA DE CÁLCULO HI-VOL'!$AM$94,ISTEXT($N$23)),D37,"")</f>
        <v/>
      </c>
      <c r="AX46" s="108" t="str">
        <f t="shared" si="12"/>
        <v/>
      </c>
      <c r="AY46" s="112" t="str">
        <f>IF(AND(OR($F$5='HOJA DE CÁLCULO HI-VOL'!$AI$93,$F$5=$AI$94,$F$5=$AI$96),$G$22='HOJA DE CÁLCULO HI-VOL'!$AM$94,ISTEXT($N$23)),F37,"")</f>
        <v/>
      </c>
      <c r="AZ46" s="109" t="str">
        <f t="shared" si="13"/>
        <v/>
      </c>
      <c r="BA46" s="113" t="str">
        <f>IF(AND($F$5='HOJA DE CÁLCULO HI-VOL'!$AI$97,$G$22='HOJA DE CÁLCULO HI-VOL'!$AM$95),D37,"")</f>
        <v/>
      </c>
      <c r="BB46" s="108" t="str">
        <f t="shared" si="14"/>
        <v/>
      </c>
      <c r="BC46" s="59" t="str">
        <f>IF(AND($F$5='HOJA DE CÁLCULO HI-VOL'!$AI$97,$G$22='HOJA DE CÁLCULO HI-VOL'!$AM$95),F37,"")</f>
        <v/>
      </c>
      <c r="BD46" s="109" t="str">
        <f t="shared" si="15"/>
        <v/>
      </c>
      <c r="BG46" s="114" t="s">
        <v>155</v>
      </c>
      <c r="BH46" s="115" t="e">
        <f t="shared" si="2"/>
        <v>#VALUE!</v>
      </c>
      <c r="BI46" s="116" t="e">
        <f t="shared" si="3"/>
        <v>#VALUE!</v>
      </c>
    </row>
    <row r="47" spans="2:61" ht="21" customHeight="1" x14ac:dyDescent="0.3">
      <c r="B47" s="57"/>
      <c r="C47" s="59"/>
      <c r="D47" s="59"/>
      <c r="E47" s="59"/>
      <c r="F47" s="59"/>
      <c r="G47" s="59"/>
      <c r="H47" s="59"/>
      <c r="I47" s="59"/>
      <c r="J47" s="59"/>
      <c r="K47" s="59"/>
      <c r="L47" s="59"/>
      <c r="M47" s="59"/>
      <c r="N47" s="59"/>
      <c r="O47" s="59"/>
      <c r="P47" s="59"/>
      <c r="Q47" s="59"/>
      <c r="R47" s="59"/>
      <c r="S47" s="65"/>
      <c r="AF47" s="106">
        <v>6</v>
      </c>
      <c r="AG47" s="59" t="str">
        <f>IF(AND(OR($F$5='HOJA DE CÁLCULO HI-VOL'!$AI$92,$F$5=$AI$95),$G$22='HOJA DE CÁLCULO HI-VOL'!$AM$94,ISTEXT($N$23)),D38,"")</f>
        <v/>
      </c>
      <c r="AH47" s="59" t="str">
        <f t="shared" si="4"/>
        <v/>
      </c>
      <c r="AI47" s="59" t="str">
        <f>IF(AND(OR($F$5='HOJA DE CÁLCULO HI-VOL'!$AI$92,$F$5=$AI$95),$G$22='HOJA DE CÁLCULO HI-VOL'!$AM$94,ISTEXT($N$23)),F38,"")</f>
        <v/>
      </c>
      <c r="AJ47" s="92" t="str">
        <f t="shared" si="5"/>
        <v/>
      </c>
      <c r="AK47" s="113" t="str">
        <f>IF(AND(OR($F$5='HOJA DE CÁLCULO HI-VOL'!$AI$92,$F$5=$AI$95),$G$22='HOJA DE CÁLCULO HI-VOL'!$AM$94,ISTEXT($L$23)),D38,"")</f>
        <v/>
      </c>
      <c r="AL47" s="59" t="str">
        <f t="shared" si="6"/>
        <v/>
      </c>
      <c r="AM47" s="59" t="str">
        <f>IF(AND(OR($F$5='HOJA DE CÁLCULO HI-VOL'!$AI$92,$F$5=$AI$95),$G$22='HOJA DE CÁLCULO HI-VOL'!$AM$94,ISTEXT($L$23)),F38,"")</f>
        <v/>
      </c>
      <c r="AN47" s="92" t="str">
        <f t="shared" si="7"/>
        <v/>
      </c>
      <c r="AO47" s="113" t="str">
        <f>IF($G$22='HOJA DE CÁLCULO HI-VOL'!$AM$93,D38,"")</f>
        <v/>
      </c>
      <c r="AP47" s="59" t="str">
        <f t="shared" si="8"/>
        <v/>
      </c>
      <c r="AQ47" s="59" t="str">
        <f>IF($G$22='HOJA DE CÁLCULO HI-VOL'!$AM$93,F38,"")</f>
        <v/>
      </c>
      <c r="AR47" s="92" t="str">
        <f t="shared" si="9"/>
        <v/>
      </c>
      <c r="AS47" s="113" t="str">
        <f>IF(AND(OR($F$5='HOJA DE CÁLCULO HI-VOL'!$AI$93,$F$5=$AI$94,$F$5=$AI$96),$G$22='HOJA DE CÁLCULO HI-VOL'!$AM$94,ISTEXT($L$23)),D38,"")</f>
        <v/>
      </c>
      <c r="AT47" s="59" t="str">
        <f t="shared" si="10"/>
        <v/>
      </c>
      <c r="AU47" s="59" t="str">
        <f>IF(AND(OR($F$5='HOJA DE CÁLCULO HI-VOL'!$AI$93,$F$5=$AI$94,$F$5=$AI$96),$G$22='HOJA DE CÁLCULO HI-VOL'!$AM$94,ISTEXT($L$23)),F38,"")</f>
        <v/>
      </c>
      <c r="AV47" s="92" t="str">
        <f t="shared" si="11"/>
        <v/>
      </c>
      <c r="AW47" s="110" t="str">
        <f>IF(AND(OR($F$5='HOJA DE CÁLCULO HI-VOL'!$AI$93,$F$5=$AI$94,$F$5=$AI$96),$G$22='HOJA DE CÁLCULO HI-VOL'!$AM$94,ISTEXT($N$23)),D38,"")</f>
        <v/>
      </c>
      <c r="AX47" s="108" t="str">
        <f t="shared" si="12"/>
        <v/>
      </c>
      <c r="AY47" s="112" t="str">
        <f>IF(AND(OR($F$5='HOJA DE CÁLCULO HI-VOL'!$AI$93,$F$5=$AI$94,$F$5=$AI$96),$G$22='HOJA DE CÁLCULO HI-VOL'!$AM$94,ISTEXT($N$23)),F38,"")</f>
        <v/>
      </c>
      <c r="AZ47" s="109" t="str">
        <f t="shared" si="13"/>
        <v/>
      </c>
      <c r="BA47" s="113" t="str">
        <f>IF(AND($F$5='HOJA DE CÁLCULO HI-VOL'!$AI$97,$G$22='HOJA DE CÁLCULO HI-VOL'!$AM$95),D38,"")</f>
        <v/>
      </c>
      <c r="BB47" s="108" t="str">
        <f t="shared" si="14"/>
        <v/>
      </c>
      <c r="BC47" s="59" t="str">
        <f>IF(AND($F$5='HOJA DE CÁLCULO HI-VOL'!$AI$97,$G$22='HOJA DE CÁLCULO HI-VOL'!$AM$95),F38,"")</f>
        <v/>
      </c>
      <c r="BD47" s="109" t="str">
        <f t="shared" si="15"/>
        <v/>
      </c>
      <c r="BG47" s="114" t="s">
        <v>155</v>
      </c>
      <c r="BH47" s="115" t="e">
        <f t="shared" si="2"/>
        <v>#VALUE!</v>
      </c>
      <c r="BI47" s="116" t="e">
        <f t="shared" si="3"/>
        <v>#VALUE!</v>
      </c>
    </row>
    <row r="48" spans="2:61" ht="21" customHeight="1" x14ac:dyDescent="0.3">
      <c r="B48" s="57"/>
      <c r="C48" s="59"/>
      <c r="D48" s="59"/>
      <c r="E48" s="59"/>
      <c r="F48" s="59"/>
      <c r="G48" s="59"/>
      <c r="H48" s="59"/>
      <c r="I48" s="59"/>
      <c r="J48" s="59"/>
      <c r="K48" s="59"/>
      <c r="L48" s="59"/>
      <c r="M48" s="59"/>
      <c r="N48" s="59"/>
      <c r="O48" s="59"/>
      <c r="P48" s="59"/>
      <c r="Q48" s="59"/>
      <c r="R48" s="59"/>
      <c r="S48" s="65"/>
      <c r="AF48" s="117">
        <v>7</v>
      </c>
      <c r="AG48" s="118" t="str">
        <f>IF(AND(OR($F$5='HOJA DE CÁLCULO HI-VOL'!$AI$92,$F$5=$AI$95),$G$22='HOJA DE CÁLCULO HI-VOL'!$AM$94,ISTEXT($N$23)),D39,"")</f>
        <v/>
      </c>
      <c r="AH48" s="118" t="str">
        <f t="shared" si="4"/>
        <v/>
      </c>
      <c r="AI48" s="118" t="str">
        <f>IF(AND(OR($F$5='HOJA DE CÁLCULO HI-VOL'!$AI$92,$F$5=$AI$95),$G$22='HOJA DE CÁLCULO HI-VOL'!$AM$94,ISTEXT($N$23)),F39,"")</f>
        <v/>
      </c>
      <c r="AJ48" s="119" t="str">
        <f t="shared" si="5"/>
        <v/>
      </c>
      <c r="AK48" s="120" t="str">
        <f>IF(AND(OR($F$5='HOJA DE CÁLCULO HI-VOL'!$AI$92,$F$5=$AI$95),$G$22='HOJA DE CÁLCULO HI-VOL'!$AM$94,ISTEXT($L$23)),D39,"")</f>
        <v/>
      </c>
      <c r="AL48" s="118" t="str">
        <f>IF(AK48="","",1/$G$27*(SQRT(AK48*($K$28/760)*(298/($K$27+273)))-$G$28))</f>
        <v/>
      </c>
      <c r="AM48" s="118" t="str">
        <f>IF(AND(OR($F$5='HOJA DE CÁLCULO HI-VOL'!$AI$92,$F$5=$AI$95),$G$22='HOJA DE CÁLCULO HI-VOL'!$AM$94,ISTEXT($L$23)),F39,"")</f>
        <v/>
      </c>
      <c r="AN48" s="119" t="str">
        <f t="shared" si="7"/>
        <v/>
      </c>
      <c r="AO48" s="120" t="str">
        <f>IF($G$22='HOJA DE CÁLCULO HI-VOL'!$AM$93,D39,"")</f>
        <v/>
      </c>
      <c r="AP48" s="118" t="str">
        <f t="shared" si="8"/>
        <v/>
      </c>
      <c r="AQ48" s="118" t="str">
        <f>IF($G$22='HOJA DE CÁLCULO HI-VOL'!$AM$93,F39,"")</f>
        <v/>
      </c>
      <c r="AR48" s="119" t="str">
        <f t="shared" si="9"/>
        <v/>
      </c>
      <c r="AS48" s="120" t="str">
        <f>IF(AND(OR($F$5='HOJA DE CÁLCULO HI-VOL'!$AI$93,$F$5=$AI$94,$F$5=$AI$96),$G$22='HOJA DE CÁLCULO HI-VOL'!$AM$94,ISTEXT($L$23)),D39,"")</f>
        <v/>
      </c>
      <c r="AT48" s="118" t="str">
        <f t="shared" si="10"/>
        <v/>
      </c>
      <c r="AU48" s="118" t="str">
        <f>IF(AND(OR($F$5='HOJA DE CÁLCULO HI-VOL'!$AI$93,$F$5=$AI$94,$F$5=$AI$96),$G$22='HOJA DE CÁLCULO HI-VOL'!$AM$94,ISTEXT($L$23)),F39,"")</f>
        <v/>
      </c>
      <c r="AV48" s="119" t="str">
        <f t="shared" si="11"/>
        <v/>
      </c>
      <c r="AW48" s="121" t="str">
        <f>IF(AND(OR($F$5='HOJA DE CÁLCULO HI-VOL'!$AI$93,$F$5=$AI$94,$F$5=$AI$96),$G$22='HOJA DE CÁLCULO HI-VOL'!$AM$94,ISTEXT($N$23)),D39,"")</f>
        <v/>
      </c>
      <c r="AX48" s="122" t="str">
        <f t="shared" si="12"/>
        <v/>
      </c>
      <c r="AY48" s="123" t="str">
        <f>IF(AND(OR($F$5='HOJA DE CÁLCULO HI-VOL'!$AI$93,$F$5=$AI$94,$F$5=$AI$96),$G$22='HOJA DE CÁLCULO HI-VOL'!$AM$94,ISTEXT($N$23)),F39,"")</f>
        <v/>
      </c>
      <c r="AZ48" s="124" t="str">
        <f t="shared" si="13"/>
        <v/>
      </c>
      <c r="BA48" s="120" t="str">
        <f>IF(AND($F$5='HOJA DE CÁLCULO HI-VOL'!$AI$97,$G$22='HOJA DE CÁLCULO HI-VOL'!$AM$95),D39,"")</f>
        <v/>
      </c>
      <c r="BB48" s="122" t="str">
        <f t="shared" si="14"/>
        <v/>
      </c>
      <c r="BC48" s="118" t="str">
        <f>IF(AND($F$5='HOJA DE CÁLCULO HI-VOL'!$AI$97,$G$22='HOJA DE CÁLCULO HI-VOL'!$AM$95),F39,"")</f>
        <v/>
      </c>
      <c r="BD48" s="124" t="str">
        <f t="shared" si="15"/>
        <v/>
      </c>
      <c r="BG48" s="125" t="s">
        <v>155</v>
      </c>
      <c r="BH48" s="126" t="e">
        <f t="shared" si="2"/>
        <v>#VALUE!</v>
      </c>
      <c r="BI48" s="127" t="e">
        <f t="shared" si="3"/>
        <v>#VALUE!</v>
      </c>
    </row>
    <row r="49" spans="2:56" ht="21" customHeight="1" x14ac:dyDescent="0.3">
      <c r="B49" s="57"/>
      <c r="C49" s="59"/>
      <c r="D49" s="59"/>
      <c r="E49" s="59"/>
      <c r="F49" s="59"/>
      <c r="G49" s="59"/>
      <c r="H49" s="59"/>
      <c r="I49" s="59"/>
      <c r="J49" s="59"/>
      <c r="K49" s="59"/>
      <c r="L49" s="59"/>
      <c r="M49" s="59"/>
      <c r="N49" s="59"/>
      <c r="O49" s="59"/>
      <c r="P49" s="59"/>
      <c r="Q49" s="59"/>
      <c r="R49" s="59"/>
      <c r="S49" s="65"/>
      <c r="AF49" s="128" t="s">
        <v>156</v>
      </c>
      <c r="AG49" s="129" t="e">
        <f>SLOPE(AJ42:AJ46,AH42:AH46)</f>
        <v>#DIV/0!</v>
      </c>
      <c r="AH49" s="128" t="s">
        <v>157</v>
      </c>
      <c r="AI49" s="129" t="e">
        <f>INTERCEPT(AJ42:AJ46,AH42:AH46)</f>
        <v>#DIV/0!</v>
      </c>
      <c r="AJ49" s="130"/>
      <c r="AK49" s="129" t="e">
        <f>SLOPE(AN42:AN46,AL42:AL46)</f>
        <v>#DIV/0!</v>
      </c>
      <c r="AM49" s="129" t="e">
        <f>INTERCEPT(AN42:AN46,AL42:AL46)</f>
        <v>#DIV/0!</v>
      </c>
      <c r="AO49" s="54" t="s">
        <v>155</v>
      </c>
      <c r="AP49" s="54" t="s">
        <v>155</v>
      </c>
      <c r="AQ49" s="130">
        <f>J57</f>
        <v>0</v>
      </c>
      <c r="AR49" s="131">
        <f>(AQ49/13.61)*25.4</f>
        <v>0</v>
      </c>
      <c r="AS49" s="129" t="e">
        <f>SLOPE(AV42:AV46,AT42:AT46)</f>
        <v>#DIV/0!</v>
      </c>
      <c r="AU49" s="129" t="e">
        <f>INTERCEPT(AV42:AV46,AT42:AT46)</f>
        <v>#DIV/0!</v>
      </c>
      <c r="AW49" s="129" t="e">
        <f>SLOPE(AZ42:AZ46,AX42:AX46)</f>
        <v>#DIV/0!</v>
      </c>
      <c r="AY49" s="129" t="e">
        <f>INTERCEPT(AZ42:AZ46,AX42:AX46)</f>
        <v>#DIV/0!</v>
      </c>
      <c r="BA49" s="129" t="e">
        <f>SLOPE(BD42:BD48,BB42:BB48)</f>
        <v>#DIV/0!</v>
      </c>
      <c r="BC49" s="129" t="e">
        <f>INTERCEPT(BD42:BD48,BB42:BB48)</f>
        <v>#DIV/0!</v>
      </c>
    </row>
    <row r="50" spans="2:56" ht="21" customHeight="1" x14ac:dyDescent="0.3">
      <c r="B50" s="57"/>
      <c r="C50" s="59"/>
      <c r="D50" s="59"/>
      <c r="E50" s="59"/>
      <c r="F50" s="59"/>
      <c r="G50" s="59"/>
      <c r="H50" s="59"/>
      <c r="I50" s="59"/>
      <c r="J50" s="59"/>
      <c r="K50" s="59"/>
      <c r="L50" s="59"/>
      <c r="M50" s="59"/>
      <c r="N50" s="59"/>
      <c r="O50" s="59"/>
      <c r="P50" s="59"/>
      <c r="Q50" s="59"/>
      <c r="R50" s="59"/>
      <c r="S50" s="65"/>
      <c r="AF50" s="128" t="s">
        <v>158</v>
      </c>
      <c r="AG50" s="129" t="e">
        <f>CORREL(AJ42:AJ46,AH42:AH46)</f>
        <v>#DIV/0!</v>
      </c>
      <c r="AH50" s="128" t="s">
        <v>159</v>
      </c>
      <c r="AI50" s="132" t="e">
        <f>(J57*SQRT(($K$28/760)*(298/(273+$K$27)))-AI49)/AG49</f>
        <v>#DIV/0!</v>
      </c>
      <c r="AK50" s="129" t="e">
        <f>CORREL(AN42:AN46,AL42:AL46)</f>
        <v>#DIV/0!</v>
      </c>
      <c r="AL50" s="128" t="s">
        <v>159</v>
      </c>
      <c r="AM50" s="132" t="e">
        <f>(J57*SQRT(($K$28/760)*(298/(273+$K$27)))-AM49)/AK49</f>
        <v>#DIV/0!</v>
      </c>
      <c r="AO50" s="54" t="s">
        <v>155</v>
      </c>
      <c r="AP50" s="71" t="s">
        <v>160</v>
      </c>
      <c r="AQ50" s="54" t="s">
        <v>161</v>
      </c>
      <c r="AS50" s="129" t="e">
        <f>CORREL(AV42:AV46,AT42:AT46)</f>
        <v>#DIV/0!</v>
      </c>
      <c r="AT50" s="133" t="s">
        <v>116</v>
      </c>
      <c r="AU50" s="134" t="s">
        <v>144</v>
      </c>
      <c r="AV50" s="133" t="s">
        <v>117</v>
      </c>
      <c r="AW50" s="129" t="e">
        <f>CORREL(AZ42:AZ46,AX42:AX46)</f>
        <v>#DIV/0!</v>
      </c>
      <c r="AX50" s="133" t="s">
        <v>162</v>
      </c>
      <c r="AY50" s="134" t="s">
        <v>143</v>
      </c>
      <c r="AZ50" s="133" t="s">
        <v>117</v>
      </c>
      <c r="BA50" s="129" t="e">
        <f>CORREL(BD42:BD48,BB42:BB48)</f>
        <v>#DIV/0!</v>
      </c>
      <c r="BB50" s="133"/>
      <c r="BC50" s="134"/>
      <c r="BD50" s="133"/>
    </row>
    <row r="51" spans="2:56" ht="21" customHeight="1" x14ac:dyDescent="0.3">
      <c r="B51" s="57"/>
      <c r="C51" s="59"/>
      <c r="D51" s="59"/>
      <c r="E51" s="59"/>
      <c r="F51" s="59"/>
      <c r="G51" s="59"/>
      <c r="H51" s="59"/>
      <c r="I51" s="59"/>
      <c r="J51" s="59"/>
      <c r="K51" s="59"/>
      <c r="L51" s="59"/>
      <c r="M51" s="59"/>
      <c r="N51" s="59"/>
      <c r="O51" s="59"/>
      <c r="P51" s="59"/>
      <c r="Q51" s="59"/>
      <c r="R51" s="59"/>
      <c r="S51" s="65"/>
      <c r="AG51" s="135" t="s">
        <v>163</v>
      </c>
      <c r="AH51" s="64" t="str">
        <f>IF(AND(OR($F$5='HOJA DE CÁLCULO HI-VOL'!$AI$92,$F$5=$AI$95),$G$22='HOJA DE CÁLCULO HI-VOL'!$AM$94,ISTEXT($N$23)),J57,"")</f>
        <v/>
      </c>
      <c r="AI51" s="136" t="str">
        <f>IF(AH51="","",(SQRT(($G$57/760)*(298/(273+$E$57))))*AH51)</f>
        <v/>
      </c>
      <c r="AJ51" s="137" t="str">
        <f>IF(AI51="","",(AI51-$AI$49)/$AG$49)</f>
        <v/>
      </c>
      <c r="AK51" s="135"/>
      <c r="AL51" s="64" t="str">
        <f>IF(AND(OR($F$5='HOJA DE CÁLCULO HI-VOL'!$AI$92,$F$5=$AI$95),$G$22='HOJA DE CÁLCULO HI-VOL'!$AM$94,ISTEXT($L$23)),J57,"")</f>
        <v/>
      </c>
      <c r="AM51" s="136" t="str">
        <f>IF(AL51="","",SQRT(AL51*($G$57/760)*(298/($E$57+273))))</f>
        <v/>
      </c>
      <c r="AN51" s="137" t="str">
        <f>IF(AM51="","",(AM51-AM49)/AK49)</f>
        <v/>
      </c>
      <c r="AO51" s="64" t="str">
        <f>IF($G$22='HOJA DE CÁLCULO HI-VOL'!$AM$93,J57,"")</f>
        <v/>
      </c>
      <c r="AP51" s="136" t="str">
        <f>IF(AO51="","",1-(AO51/13.61)*25.4/G57)</f>
        <v/>
      </c>
      <c r="AQ51" s="136" t="str">
        <f>IF(AP51="","",IF(ISTEXT($P$23),(AP51*SQRT(E57+273)*0.070672282*((1.31714834)*((AP51)*(110.4+E57+273)/((E57+273)^2))^0.05421811+$L$29)*(0.0000469*(E57+273)+0.986024029)),"ingrese valor"))</f>
        <v/>
      </c>
      <c r="AR51" s="64" t="s">
        <v>164</v>
      </c>
      <c r="AS51" s="138" t="e">
        <f>1.13*(G59/K28)*((273+K27)/(273+E59))</f>
        <v>#VALUE!</v>
      </c>
      <c r="AT51" s="64" t="str">
        <f>IF(AND(OR($F$5='HOJA DE CÁLCULO HI-VOL'!$AI$93,$F$5=$AI$94,$F$5=$AI$96),$G$22='HOJA DE CÁLCULO HI-VOL'!$AM$94,ISTEXT($L$23)),J57,"")</f>
        <v/>
      </c>
      <c r="AU51" s="136" t="str">
        <f>IF(AT51="","",SQRT(AT51*($E$57+273+30)/$G$57))</f>
        <v/>
      </c>
      <c r="AV51" s="138" t="str">
        <f>IF(AU51="","",(AU51-$AU$49)/$AS$49)</f>
        <v/>
      </c>
      <c r="AW51" s="129"/>
      <c r="AX51" s="64" t="str">
        <f>IF(AND(OR($F$5='HOJA DE CÁLCULO HI-VOL'!$AI$93,$F$5=$AI$94,$F$5=$AI$96),$G$22='HOJA DE CÁLCULO HI-VOL'!$AM$94,ISTEXT($N$23)),J57,"")</f>
        <v/>
      </c>
      <c r="AY51" s="136" t="str">
        <f>IF(AX51="","",AX51*SQRT(($E$57+273)/$G$57))</f>
        <v/>
      </c>
      <c r="AZ51" s="139" t="str">
        <f>IF(AY51="","",(AY51-$AY$49)/$AW$49)</f>
        <v/>
      </c>
      <c r="BB51" s="64" t="str">
        <f>IF(AND($F$5='HOJA DE CÁLCULO HI-VOL'!$AI$97,$G$22='HOJA DE CÁLCULO HI-VOL'!$AM$95),J57,"")</f>
        <v/>
      </c>
      <c r="BC51" s="140" t="str">
        <f>IF(BB51="","",(SQRT(BB51*(G57/760)*(298/(273+E57)))))</f>
        <v/>
      </c>
      <c r="BD51" s="141" t="e">
        <f>1/$BA$49*((SQRT((BB51*($G$57/760)*(298/(E57+273))))-$BC$49))</f>
        <v>#DIV/0!</v>
      </c>
    </row>
    <row r="52" spans="2:56" ht="14" thickBot="1" x14ac:dyDescent="0.35">
      <c r="B52" s="60"/>
      <c r="C52" s="61"/>
      <c r="D52" s="61"/>
      <c r="E52" s="61"/>
      <c r="F52" s="61"/>
      <c r="G52" s="61"/>
      <c r="H52" s="61"/>
      <c r="I52" s="61"/>
      <c r="J52" s="61"/>
      <c r="K52" s="61"/>
      <c r="L52" s="61"/>
      <c r="M52" s="61"/>
      <c r="N52" s="61"/>
      <c r="O52" s="61"/>
      <c r="P52" s="61"/>
      <c r="Q52" s="61"/>
      <c r="R52" s="61"/>
      <c r="S52" s="66"/>
      <c r="AG52" s="120" t="s">
        <v>165</v>
      </c>
      <c r="AH52" s="64" t="str">
        <f>IF(AND(OR($F$5='HOJA DE CÁLCULO HI-VOL'!$AI$92,$F$5=$AI$95),$G$22='HOJA DE CÁLCULO HI-VOL'!$AM$94,ISTEXT($N$23)),J58,"")</f>
        <v/>
      </c>
      <c r="AI52" s="122" t="str">
        <f>IF(AH52="","",(SQRT(($G$58/760)*(298/(273+$E$58))))*AH52)</f>
        <v/>
      </c>
      <c r="AJ52" s="137" t="str">
        <f>IF(AI52="","",(AI52-AI49)/AG49)</f>
        <v/>
      </c>
      <c r="AK52" s="120"/>
      <c r="AL52" s="64" t="str">
        <f>IF(AND(OR($F$5='HOJA DE CÁLCULO HI-VOL'!$AI$92,$F$5=$AI$95),$G$22='HOJA DE CÁLCULO HI-VOL'!$AM$94,ISTEXT($L$23)),J58,"")</f>
        <v/>
      </c>
      <c r="AM52" s="136" t="str">
        <f>IF(AL52="","",SQRT(AL52*($G$58/760)*(298/($E$58+273))))</f>
        <v/>
      </c>
      <c r="AN52" s="137" t="str">
        <f>IF(AM52="","",(AM52-$AM$49)/$AK$49)</f>
        <v/>
      </c>
      <c r="AO52" s="64" t="str">
        <f>IF($G$22='HOJA DE CÁLCULO HI-VOL'!$AM$93,J58,"")</f>
        <v/>
      </c>
      <c r="AP52" s="136" t="str">
        <f>IF(AO52="","",1-(AO52/13.61)*25.4/$G$58)</f>
        <v/>
      </c>
      <c r="AQ52" s="136" t="str">
        <f>IF(AP52="","",IF(ISTEXT($P$23),(AP52*SQRT($E$58+273)*0.070672282*((1.31714834)*((AP52)*(110.4+$E$58+273)/(($E$58+273)^2))^0.05421811+$L$29)*(0.0000469*($E$58+273)+0.986024029)),"ingrese valor"))</f>
        <v/>
      </c>
      <c r="AR52" s="118" t="s">
        <v>166</v>
      </c>
      <c r="AS52" s="122" t="e">
        <f>SQRT($K$28/(273+$K$27))*(AS51*AS49+AU49)</f>
        <v>#VALUE!</v>
      </c>
      <c r="AT52" s="64" t="str">
        <f>IF(AND(OR($F$5='HOJA DE CÁLCULO HI-VOL'!$AI$93,$F$5=$AI$94,$F$5=$AI$96),$G$22='HOJA DE CÁLCULO HI-VOL'!$AM$94,ISTEXT($L$23)),J58,"")</f>
        <v/>
      </c>
      <c r="AU52" s="136" t="str">
        <f>IF(AT52="","",SQRT(AT52*($E$58+273+30)/$G$58))</f>
        <v/>
      </c>
      <c r="AV52" s="138" t="str">
        <f>IF(AU52="","",(AU52-$AU$49)/$AS$49)</f>
        <v/>
      </c>
      <c r="AW52" s="138" t="e">
        <f>1.13*(G59/K28)*((273+K27)/(273+E59))</f>
        <v>#VALUE!</v>
      </c>
      <c r="AX52" s="64" t="str">
        <f>IF(AND(OR($F$5='HOJA DE CÁLCULO HI-VOL'!$AI$93,$F$5=$AI$94,$F$5=$AI$96),$G$22='HOJA DE CÁLCULO HI-VOL'!$AM$94,ISTEXT($N$23)),J58,"")</f>
        <v/>
      </c>
      <c r="AY52" s="136" t="str">
        <f>IF(AX52="","",AX52*SQRT(($E$58+273)/$G$58))</f>
        <v/>
      </c>
      <c r="AZ52" s="139" t="str">
        <f>IF(AY52="","",(AY52-$AY$49)/$AW$49)</f>
        <v/>
      </c>
      <c r="BB52" s="64" t="str">
        <f>IF(AND($F$5='HOJA DE CÁLCULO HI-VOL'!$AI$97,$G$22='HOJA DE CÁLCULO HI-VOL'!$AM$95),J58,"")</f>
        <v/>
      </c>
      <c r="BC52" s="140" t="str">
        <f>IF(BB52="","",(SQRT(BB52*(G58/760)*(298/(273+E58)))))</f>
        <v/>
      </c>
      <c r="BD52" s="141" t="e">
        <f>1/$BA$49*((SQRT((BB52*($G$57/760)*(298/(E58+273))))-$BC$49))</f>
        <v>#DIV/0!</v>
      </c>
    </row>
    <row r="53" spans="2:56" ht="12" customHeight="1" thickBot="1" x14ac:dyDescent="0.35">
      <c r="AG53" s="120" t="s">
        <v>167</v>
      </c>
      <c r="AH53" s="118"/>
      <c r="AI53" s="142"/>
      <c r="AJ53" s="143" t="str">
        <f>IF(AJ51="","",AVERAGE(AJ51:AJ52))</f>
        <v/>
      </c>
      <c r="AK53" s="120"/>
      <c r="AL53" s="118"/>
      <c r="AM53" s="118"/>
      <c r="AN53" s="143" t="str">
        <f>IF(AN51="","",AVERAGE(AN51:AN52))</f>
        <v/>
      </c>
      <c r="AO53" s="118"/>
      <c r="AP53" s="136"/>
      <c r="AQ53" s="144"/>
      <c r="AR53" s="118"/>
      <c r="AS53" s="118"/>
      <c r="AT53" s="118"/>
      <c r="AU53" s="118"/>
      <c r="AV53" s="143" t="str">
        <f>IF(AV51="","",AVERAGE(AV51:AV52))</f>
        <v/>
      </c>
      <c r="AW53" s="122" t="e">
        <f>SQRT($K$28/(273+$K$27))*(AW52*AW49+AY49)</f>
        <v>#VALUE!</v>
      </c>
      <c r="AX53" s="118"/>
      <c r="AY53" s="118"/>
      <c r="AZ53" s="143" t="str">
        <f>IF(AZ51="","",AVERAGE(AZ51:AZ52))</f>
        <v/>
      </c>
    </row>
    <row r="54" spans="2:56" ht="19.5" customHeight="1" thickBot="1" x14ac:dyDescent="0.35">
      <c r="B54" s="477" t="s">
        <v>168</v>
      </c>
      <c r="C54" s="478"/>
      <c r="D54" s="478"/>
      <c r="E54" s="478"/>
      <c r="F54" s="478"/>
      <c r="G54" s="478"/>
      <c r="H54" s="478"/>
      <c r="I54" s="478"/>
      <c r="J54" s="478"/>
      <c r="K54" s="478"/>
      <c r="L54" s="478"/>
      <c r="M54" s="478"/>
      <c r="N54" s="478"/>
      <c r="O54" s="478"/>
      <c r="P54" s="478"/>
      <c r="Q54" s="478"/>
      <c r="R54" s="478"/>
      <c r="S54" s="479"/>
      <c r="AG54" s="145" t="s">
        <v>169</v>
      </c>
      <c r="AH54" s="146" t="str">
        <f>IF(AND($F$5='HOJA DE CÁLCULO HI-VOL'!$AI$95,$G$22='HOJA DE CÁLCULO HI-VOL'!$AM$94,ISTEXT($N$23)),C73,"")</f>
        <v/>
      </c>
      <c r="AI54" s="146" t="str">
        <f>IF(AH54="","",1/$G$27*(SQRT(AH54*($G$57/760)*(298/(E57+273)))-$G$28))</f>
        <v/>
      </c>
      <c r="AJ54" s="147"/>
      <c r="AK54" s="146" t="str">
        <f>IF(AND($F$5='HOJA DE CÁLCULO HI-VOL'!$AI$95,$G$22='HOJA DE CÁLCULO HI-VOL'!$AM$94,ISTEXT($L$23)),C73,"")</f>
        <v/>
      </c>
      <c r="AL54" s="146" t="str">
        <f>IF(AK54="","",1/$G$27*(SQRT(AK54*(G57/760)*(298/(E57+273)))-$G$28))</f>
        <v/>
      </c>
      <c r="AM54" s="146"/>
      <c r="AN54" s="148"/>
      <c r="AO54" s="146" t="str">
        <f>IF(AND($G$22=$AM$93,OR($F$5='HOJA DE CÁLCULO HI-VOL'!$AI$96,$F$5=$AI$95)),C73,"")</f>
        <v/>
      </c>
      <c r="AP54" s="148" t="str">
        <f>IF(AO54="","",1/$G$27*(SQRT(AO54*((273+E57)/G57))-$G$28))</f>
        <v/>
      </c>
      <c r="AQ54" s="149"/>
      <c r="AS54" s="54" t="str">
        <f>IF(AND($F$5='HOJA DE CÁLCULO HI-VOL'!$AI$96,$G$22='HOJA DE CÁLCULO HI-VOL'!$AM$94,ISTEXT($L$23)),C73,"")</f>
        <v/>
      </c>
      <c r="AT54" s="129" t="str">
        <f>IF(AS54="","",1/$G$27*(SQRT(AS54*((273+E57)/G57))-$G$28))</f>
        <v/>
      </c>
      <c r="AU54" s="149"/>
      <c r="AV54" s="148"/>
      <c r="AW54" s="146" t="str">
        <f>IF(AND($F$5='HOJA DE CÁLCULO HI-VOL'!$AI$96,$G$22='HOJA DE CÁLCULO HI-VOL'!$AM$94,ISTEXT($N$23)),C73,"")</f>
        <v/>
      </c>
      <c r="AX54" s="129" t="str">
        <f>IF(AW54="","",1/$G$27*(SQRT(AW54*((273+E57)/G57))-$G$28))</f>
        <v/>
      </c>
      <c r="AY54" s="149"/>
      <c r="AZ54" s="146"/>
      <c r="BA54" s="59"/>
    </row>
    <row r="55" spans="2:56" ht="19.5" customHeight="1" x14ac:dyDescent="0.3">
      <c r="B55" s="466" t="s">
        <v>170</v>
      </c>
      <c r="C55" s="480"/>
      <c r="D55" s="481"/>
      <c r="E55" s="466" t="s">
        <v>171</v>
      </c>
      <c r="F55" s="480"/>
      <c r="G55" s="480" t="s">
        <v>172</v>
      </c>
      <c r="H55" s="481"/>
      <c r="I55" s="273" t="str">
        <f>IF(G22="","Información insuficiente",G22)</f>
        <v>Información insuficiente</v>
      </c>
      <c r="J55" s="466" t="str">
        <f>IFERROR(INDEX(AI25:AI31,MATCH(1,AH25:AH31,0)),"")</f>
        <v/>
      </c>
      <c r="K55" s="467"/>
      <c r="L55" s="480" t="str">
        <f>IF(AND(F5="",G22=""),"pend.",INDEX(AK25:AK31,MATCH(1,AH25:AH31,0)))</f>
        <v>pend.</v>
      </c>
      <c r="M55" s="480"/>
      <c r="N55" s="324" t="s">
        <v>123</v>
      </c>
      <c r="O55" s="324"/>
      <c r="P55" s="469" t="str">
        <f>IFERROR(INDEX(AM25:AM31,MATCH(1,AH25:AH31,0)),"")</f>
        <v/>
      </c>
      <c r="Q55" s="469"/>
      <c r="R55" s="469" t="s">
        <v>126</v>
      </c>
      <c r="S55" s="470"/>
      <c r="AG55" s="120"/>
      <c r="AH55" s="118" t="str">
        <f>IF(AND($F$5='HOJA DE CÁLCULO HI-VOL'!$AI$95,$G$22='HOJA DE CÁLCULO HI-VOL'!$AM$94,ISTEXT($N$23)),C74,"")</f>
        <v/>
      </c>
      <c r="AI55" s="118" t="str">
        <f>IF(AH55="","",1/$G$27*(SQRT(AH55*($G$58/760)*(298/(E58+273)))-$G$28))</f>
        <v/>
      </c>
      <c r="AJ55" s="118"/>
      <c r="AK55" s="118" t="str">
        <f>IF(AND($F$5='HOJA DE CÁLCULO HI-VOL'!$AI$95,$G$22='HOJA DE CÁLCULO HI-VOL'!$AM$94,ISTEXT($L$23)),C74,"")</f>
        <v/>
      </c>
      <c r="AL55" s="118" t="str">
        <f>IF(AK55="","",1/$G$27*(SQRT(AK55*(G58/760)*(298/(E58+273)))-$G$28))</f>
        <v/>
      </c>
      <c r="AM55" s="118"/>
      <c r="AO55" s="118" t="str">
        <f>IF(AND($G$22=$AM$93,OR($F$5='HOJA DE CÁLCULO HI-VOL'!$AI$96,$F$5=$AI$95)),C74,"")</f>
        <v/>
      </c>
      <c r="AP55" s="150" t="str">
        <f>IF(AO55="","",1/$G$27*(SQRT(AO55*((273+E58)/G58))-$G$28))</f>
        <v/>
      </c>
      <c r="AQ55" s="118"/>
      <c r="AR55" s="118"/>
      <c r="AS55" s="118" t="str">
        <f>IF(AND($F$5='HOJA DE CÁLCULO HI-VOL'!$AI$96,$G$22='HOJA DE CÁLCULO HI-VOL'!$AM$94,ISTEXT($L$23)),C74,"")</f>
        <v/>
      </c>
      <c r="AT55" s="150" t="str">
        <f>IF(AS55="","",1/$G$27*(SQRT(AS55*((273+E58)/G58))-$G$28))</f>
        <v/>
      </c>
      <c r="AU55" s="118"/>
      <c r="AV55" s="118"/>
      <c r="AW55" s="118" t="str">
        <f>IF(AND($F$5='HOJA DE CÁLCULO HI-VOL'!$AI$96,$G$22='HOJA DE CÁLCULO HI-VOL'!$AM$94,ISTEXT($N$23)),C74,"")</f>
        <v/>
      </c>
      <c r="AX55" s="150" t="str">
        <f>IF(AW55="","",1/$G$27*(SQRT(AW55*((273+E58)/G58))-$G$28))</f>
        <v/>
      </c>
      <c r="AY55" s="118"/>
      <c r="AZ55" s="118"/>
    </row>
    <row r="56" spans="2:56" ht="19.5" customHeight="1" x14ac:dyDescent="0.3">
      <c r="B56" s="463" t="s">
        <v>173</v>
      </c>
      <c r="C56" s="464"/>
      <c r="D56" s="465"/>
      <c r="E56" s="463" t="s">
        <v>109</v>
      </c>
      <c r="F56" s="464"/>
      <c r="G56" s="464" t="s">
        <v>151</v>
      </c>
      <c r="H56" s="465"/>
      <c r="I56" s="273"/>
      <c r="J56" s="466" t="str">
        <f>IFERROR(INDEX(AJ25:AJ32,MATCH(1,AH25:AH31,0)),"")</f>
        <v/>
      </c>
      <c r="K56" s="467"/>
      <c r="L56" s="464" t="str">
        <f>IF(AND(F5="",G22=""),"pend.",INDEX(AL25:AL31,MATCH(1,AH25:AH31,0)))</f>
        <v>pend.</v>
      </c>
      <c r="M56" s="464"/>
      <c r="N56" s="325"/>
      <c r="O56" s="325"/>
      <c r="P56" s="468" t="s">
        <v>174</v>
      </c>
      <c r="Q56" s="468"/>
      <c r="R56" s="469" t="s">
        <v>133</v>
      </c>
      <c r="S56" s="470"/>
    </row>
    <row r="57" spans="2:56" ht="19.5" customHeight="1" x14ac:dyDescent="0.3">
      <c r="B57" s="151" t="s">
        <v>175</v>
      </c>
      <c r="C57" s="453"/>
      <c r="D57" s="454"/>
      <c r="E57" s="455"/>
      <c r="F57" s="453"/>
      <c r="G57" s="453"/>
      <c r="H57" s="454"/>
      <c r="I57" s="273"/>
      <c r="J57" s="455"/>
      <c r="K57" s="471"/>
      <c r="L57" s="472" t="str">
        <f>IF(AND($AH$25=1,$AH$26=0,$AH$27=0,$AH$28=0,$AH$29=0,$AH$31=0),AI51,IF(AND($AH$25=0,$AH$26=1,$AH$27=0,$AH$28=0,$AH$29=0,$AH$31=0),AM51,IF(AND($AH$25=0,$AH$26=0,$AH$27=1,$AH$28=0,$AH$29=0,$AH$31=0),(AO51/13.61)*25.4,IF(AND($AH$25=0,$AH$26=0,$AH$27=0,$AH$28=1,$AH$29=0,$AH$31=0),AU51,IF(AND($AH$25=0,$AH$26=0,$AH$27=0,$AH$28=0,$AH$29=1,$AH$31=0),AY51,IF(AND($AH$25=0,$AH$26=0,$AH$27=0,$AH$28=0,$AH$29=0,$AH$31=1),BC51,""))))))</f>
        <v/>
      </c>
      <c r="M57" s="472"/>
      <c r="N57" s="473" t="str">
        <f>IF($G$22='HOJA DE CÁLCULO HI-VOL'!$AM$93,AP51,"N/A")</f>
        <v>N/A</v>
      </c>
      <c r="O57" s="473"/>
      <c r="P57" s="474" t="str">
        <f>IF(AND($AH$25=1,$AH$26=0,$AH$27=0,$AH$28=0,$AH$29=0,$AH$31=0),AJ51,IF(AND($AH$25=0,$AH$26=1,$AH$27=0,$AH$28=0,$AH$29=0,$AH$31=0),AN51,IF(AND($AH$25=0,$AH$26=0,$AH$27=1,$AH$28=0,$AH$29=0,$AH$31=0),AQ51,IF(AND($AH$25=0,$AH$26=0,$AH$27=0,$AH$28=1,$AH$29=0,$AH$31=0),AV51,IF(AND($AH$25=0,$AH$26=0,$AH$27=0,$AH$28=0,$AH$29=1,$AH$31=0),AZ51,IF(AND($AH$25=0,$AH$26=0,$AH$27=0,$AH$28=0,$AH$29=0,$AH$31=1),BD51,""))))))</f>
        <v/>
      </c>
      <c r="Q57" s="474"/>
      <c r="R57" s="461" t="str">
        <f>IFERROR(IF($T$58="N/A","N/A",IF(AND(P57&gt;$T$58,P57&lt;$U$58),"Si","NO")),"NA")</f>
        <v>N/A</v>
      </c>
      <c r="S57" s="462"/>
      <c r="T57" s="443" t="s">
        <v>176</v>
      </c>
      <c r="U57" s="444"/>
      <c r="V57" s="152"/>
      <c r="W57" s="152"/>
      <c r="X57" s="152"/>
      <c r="Y57" s="152"/>
      <c r="Z57" s="152"/>
      <c r="AA57" s="152"/>
      <c r="AB57" s="152"/>
    </row>
    <row r="58" spans="2:56" ht="19.5" customHeight="1" thickBot="1" x14ac:dyDescent="0.35">
      <c r="B58" s="153" t="s">
        <v>177</v>
      </c>
      <c r="C58" s="453"/>
      <c r="D58" s="454"/>
      <c r="E58" s="455"/>
      <c r="F58" s="453"/>
      <c r="G58" s="453"/>
      <c r="H58" s="454"/>
      <c r="I58" s="273"/>
      <c r="J58" s="456"/>
      <c r="K58" s="457"/>
      <c r="L58" s="458" t="str">
        <f>IF(AND($AH$25=1,$AH$26=0,$AH$27=0,$AH$28=0,$AH$29=0,$AH$31=0),AI52,IF(AND($AH$25=0,$AH$26=1,$AH$27=0,$AH$28=0,$AH$29=0,$AH$31=0),AM52,IF(AND($AH$25=0,$AH$26=0,$AH$27=1,$AH$28=0,$AH$29=0,$AH$31=0),(AO52/13.61)*25.4,IF(AND($AH$25=0,$AH$26=0,$AH$27=0,$AH$28=1,$AH$29=0,$AH$31=0),AU52,IF(AND($AH$25=0,$AH$26=0,$AH$27=0,$AH$28=0,$AH$29=1,$AH$31=0),AY52,IF(AND($AH$25=0,$AH$26=0,$AH$27=0,$AH$28=0,$AH$29=0,$AH$31=1),BC52,""))))))</f>
        <v/>
      </c>
      <c r="M58" s="458"/>
      <c r="N58" s="459" t="str">
        <f>IF($G$22='HOJA DE CÁLCULO HI-VOL'!$AM$93,AP52,"N/A")</f>
        <v>N/A</v>
      </c>
      <c r="O58" s="459"/>
      <c r="P58" s="460" t="str">
        <f>IF(AND($AH$25=1,$AH$26=0,$AH$27=0,$AH$28=0,$AH$29=0,$AH$31=0),AJ52,IF(AND($AH$25=0,$AH$26=1,$AH$27=0,$AH$28=0,$AH$29=0,$AH$31=0),AN52,IF(AND($AH$25=0,$AH$26=0,$AH$27=1,$AH$28=0,$AH$29=0,$AH$31=0),AQ52,IF(AND($AH$25=0,$AH$26=0,$AH$27=0,$AH$28=1,$AH$29=0,$AH$31=0),AV52,IF(AND($AH$25=0,$AH$26=0,$AH$27=0,$AH$28=0,$AH$29=1,$AH$31=0),AZ52,IF(AND($AH$25=0,$AH$26=0,$AH$27=0,$AH$28=0,$AH$29=0,$AH$31=1),BD52,""))))))</f>
        <v/>
      </c>
      <c r="Q58" s="460"/>
      <c r="R58" s="461" t="str">
        <f>IFERROR(IF($T$58="N/A","N/A",IF(AND(P58&gt;$T$58,P58&lt;$U$58),"Si","NO")),"NA")</f>
        <v>N/A</v>
      </c>
      <c r="S58" s="462"/>
      <c r="T58" s="54" t="str">
        <f>IF(OR($F$5=$AI$92,$F$5=$AI$95),AI110,IF(OR($F$5=$AI$93,$F$5=$AI$94,$F$5=$AI$96),AI113,"N/A"))</f>
        <v>N/A</v>
      </c>
      <c r="U58" s="54" t="str">
        <f>IF(OR($F$5=$AI$92,$F$5=$AI$95),AJ110,IF(OR($F$5=$AI$93,$F$5=$AI$94,$F$5=$AI$96),AJ113,"N/A"))</f>
        <v>N/A</v>
      </c>
    </row>
    <row r="59" spans="2:56" ht="19.5" customHeight="1" thickBot="1" x14ac:dyDescent="0.35">
      <c r="B59" s="57" t="s">
        <v>178</v>
      </c>
      <c r="C59" s="445" t="str">
        <f>IF(C57="","",C58-C57)</f>
        <v/>
      </c>
      <c r="D59" s="446"/>
      <c r="E59" s="447" t="str">
        <f>IFERROR(AVERAGE(E57:F58),"")</f>
        <v/>
      </c>
      <c r="F59" s="448"/>
      <c r="G59" s="445" t="str">
        <f>IFERROR(AVERAGE(G57:H58),"")</f>
        <v/>
      </c>
      <c r="H59" s="446"/>
      <c r="I59" s="273"/>
      <c r="J59" s="55" t="str">
        <f>IF(AND($F$5=$AI$93,$G$22=$AM$94),"SSP","")</f>
        <v/>
      </c>
      <c r="K59" s="154" t="str">
        <f>IF(AND($AH$25=0,$AH$26=0,$AH$27=0,$AH$28=1,$AH$29=0),AS52,IF(AND($AH$25=0,$AH$26=0,$AH$27=0,$AH$28=0,$AH$29=1),AW53,""))</f>
        <v/>
      </c>
      <c r="L59" s="56"/>
      <c r="M59" s="56" t="str">
        <f>IF(AND($F$5=$AI$93,$G$22=$AM$94),"SFR","")</f>
        <v/>
      </c>
      <c r="N59" s="155" t="str">
        <f>IF(AND($AH$25=0,$AH$26=0,$AH$27=0,$AH$28=1,$AH$29=0),$AS$51,IF(AND($AH$25=0,$AH$26=0,$AH$27=0,$AH$28=0,$AH$29=1),$AW$52,""))</f>
        <v/>
      </c>
      <c r="O59" s="155"/>
      <c r="P59" s="449" t="str">
        <f>IFERROR(AVERAGE(P57:Q58),"")</f>
        <v/>
      </c>
      <c r="Q59" s="450"/>
      <c r="R59" s="451" t="s">
        <v>167</v>
      </c>
      <c r="S59" s="452"/>
    </row>
    <row r="60" spans="2:56" ht="19.5" customHeight="1" thickBot="1" x14ac:dyDescent="0.35">
      <c r="B60" s="329" t="s">
        <v>179</v>
      </c>
      <c r="C60" s="330"/>
      <c r="D60" s="326" t="s">
        <v>134</v>
      </c>
      <c r="E60" s="327"/>
      <c r="F60" s="329" t="s">
        <v>180</v>
      </c>
      <c r="G60" s="331"/>
      <c r="H60" s="330"/>
      <c r="I60" s="328" t="s">
        <v>134</v>
      </c>
      <c r="J60" s="272"/>
      <c r="K60" s="56"/>
      <c r="L60" s="56"/>
      <c r="M60" s="56"/>
      <c r="N60" s="56"/>
      <c r="O60" s="56"/>
      <c r="P60" s="56"/>
      <c r="Q60" s="56"/>
      <c r="R60" s="56"/>
      <c r="S60" s="67"/>
      <c r="AG60" s="54" t="s">
        <v>100</v>
      </c>
    </row>
    <row r="61" spans="2:56" ht="19.5" customHeight="1" x14ac:dyDescent="0.3">
      <c r="B61" s="321" t="s">
        <v>181</v>
      </c>
      <c r="C61" s="322"/>
      <c r="D61" s="322"/>
      <c r="E61" s="322"/>
      <c r="F61" s="322"/>
      <c r="G61" s="322"/>
      <c r="H61" s="322"/>
      <c r="I61" s="322"/>
      <c r="J61" s="322"/>
      <c r="K61" s="322"/>
      <c r="L61" s="322"/>
      <c r="M61" s="322"/>
      <c r="N61" s="322"/>
      <c r="O61" s="322"/>
      <c r="P61" s="322"/>
      <c r="Q61" s="322"/>
      <c r="R61" s="322"/>
      <c r="S61" s="323"/>
      <c r="AG61" s="54" t="s">
        <v>135</v>
      </c>
      <c r="AQ61" s="156" t="str">
        <f>IF(AQ51="","",AVERAGE(AQ51:AQ52))</f>
        <v/>
      </c>
    </row>
    <row r="62" spans="2:56" ht="19.5" customHeight="1" x14ac:dyDescent="0.3">
      <c r="B62" s="57"/>
      <c r="C62" s="59"/>
      <c r="D62" s="59"/>
      <c r="E62" s="59"/>
      <c r="F62" s="59"/>
      <c r="G62" s="59"/>
      <c r="H62" s="59"/>
      <c r="I62" s="59"/>
      <c r="J62" s="59"/>
      <c r="K62" s="59"/>
      <c r="L62" s="59"/>
      <c r="M62" s="59"/>
      <c r="N62" s="59"/>
      <c r="O62" s="59"/>
      <c r="P62" s="59"/>
      <c r="Q62" s="59"/>
      <c r="R62" s="59"/>
      <c r="S62" s="65"/>
      <c r="AG62" s="54" t="s">
        <v>136</v>
      </c>
    </row>
    <row r="63" spans="2:56" ht="21" customHeight="1" x14ac:dyDescent="0.3">
      <c r="B63" s="57"/>
      <c r="C63" s="425" t="s">
        <v>29</v>
      </c>
      <c r="D63" s="426"/>
      <c r="E63" s="426"/>
      <c r="F63" s="426"/>
      <c r="G63" s="426"/>
      <c r="H63" s="426"/>
      <c r="I63" s="426"/>
      <c r="J63" s="426"/>
      <c r="K63" s="427"/>
      <c r="L63" s="59"/>
      <c r="M63" s="157"/>
      <c r="N63" s="423" t="s">
        <v>182</v>
      </c>
      <c r="O63" s="423"/>
      <c r="P63" s="423"/>
      <c r="Q63" s="423"/>
      <c r="R63" s="423"/>
      <c r="S63" s="424"/>
      <c r="AG63" s="54" t="s">
        <v>137</v>
      </c>
    </row>
    <row r="64" spans="2:56" ht="31" customHeight="1" x14ac:dyDescent="0.3">
      <c r="B64" s="57"/>
      <c r="C64" s="440" t="s">
        <v>141</v>
      </c>
      <c r="D64" s="441"/>
      <c r="E64" s="442" t="s">
        <v>183</v>
      </c>
      <c r="F64" s="442"/>
      <c r="G64" s="442" t="s">
        <v>147</v>
      </c>
      <c r="H64" s="442"/>
      <c r="I64" s="442" t="s">
        <v>184</v>
      </c>
      <c r="J64" s="442"/>
      <c r="K64" s="332" t="s">
        <v>185</v>
      </c>
      <c r="L64" s="59"/>
      <c r="M64" s="59"/>
      <c r="N64" s="423"/>
      <c r="O64" s="423"/>
      <c r="P64" s="423"/>
      <c r="Q64" s="423"/>
      <c r="R64" s="423"/>
      <c r="S64" s="424"/>
      <c r="AG64" s="54" t="s">
        <v>138</v>
      </c>
    </row>
    <row r="65" spans="2:20" ht="21" customHeight="1" x14ac:dyDescent="0.3">
      <c r="B65" s="57"/>
      <c r="C65" s="431" t="s">
        <v>150</v>
      </c>
      <c r="D65" s="432"/>
      <c r="E65" s="432" t="s">
        <v>102</v>
      </c>
      <c r="F65" s="432"/>
      <c r="G65" s="432" t="s">
        <v>150</v>
      </c>
      <c r="H65" s="432"/>
      <c r="I65" s="432" t="s">
        <v>102</v>
      </c>
      <c r="J65" s="432"/>
      <c r="K65" s="294" t="s">
        <v>186</v>
      </c>
      <c r="L65" s="59"/>
      <c r="M65" s="157"/>
      <c r="N65" s="423" t="s">
        <v>187</v>
      </c>
      <c r="O65" s="423"/>
      <c r="P65" s="423"/>
      <c r="Q65" s="423"/>
      <c r="R65" s="423"/>
      <c r="S65" s="424"/>
    </row>
    <row r="66" spans="2:20" ht="21" customHeight="1" x14ac:dyDescent="0.3">
      <c r="B66" s="158" t="s">
        <v>163</v>
      </c>
      <c r="C66" s="433" t="s">
        <v>134</v>
      </c>
      <c r="D66" s="434"/>
      <c r="E66" s="420" t="str">
        <f>IFERROR(IF(C66="","",1/$G$27*(SQRT(C66*(G57/760)*(298/(E57+273)))-$G$28)),"NA")</f>
        <v>NA</v>
      </c>
      <c r="F66" s="420"/>
      <c r="G66" s="421" t="str">
        <f>IF($F$5=$AI$97,J57,"NA")</f>
        <v>NA</v>
      </c>
      <c r="H66" s="421"/>
      <c r="I66" s="420" t="str">
        <f>IFERROR(BD51,"NA")</f>
        <v>NA</v>
      </c>
      <c r="J66" s="420"/>
      <c r="K66" s="159" t="str">
        <f>IFERROR(100*ABS(E66-I66)/E66,"NA")</f>
        <v>NA</v>
      </c>
      <c r="L66" s="59"/>
      <c r="M66" s="59"/>
      <c r="N66" s="423"/>
      <c r="O66" s="423"/>
      <c r="P66" s="423"/>
      <c r="Q66" s="423"/>
      <c r="R66" s="423"/>
      <c r="S66" s="424"/>
    </row>
    <row r="67" spans="2:20" ht="21" customHeight="1" x14ac:dyDescent="0.3">
      <c r="B67" s="158" t="s">
        <v>165</v>
      </c>
      <c r="C67" s="418" t="s">
        <v>134</v>
      </c>
      <c r="D67" s="419"/>
      <c r="E67" s="420" t="str">
        <f>IFERROR(IF(C67="","",1/$G$27*(SQRT(C67*(G58/760)*(298/(E58+273)))-$G$28)),"NA")</f>
        <v>NA</v>
      </c>
      <c r="F67" s="420"/>
      <c r="G67" s="421" t="str">
        <f>IF($F$5=$AI$97,J58,"NA")</f>
        <v>NA</v>
      </c>
      <c r="H67" s="421"/>
      <c r="I67" s="422" t="str">
        <f>IFERROR(BD52,"NA")</f>
        <v>NA</v>
      </c>
      <c r="J67" s="422"/>
      <c r="K67" s="160" t="str">
        <f>IFERROR(100*ABS(E67-I67)/E67,"NA")</f>
        <v>NA</v>
      </c>
      <c r="L67" s="59"/>
      <c r="M67" s="157"/>
      <c r="N67" s="423" t="s">
        <v>188</v>
      </c>
      <c r="O67" s="423"/>
      <c r="P67" s="423"/>
      <c r="Q67" s="423"/>
      <c r="R67" s="423"/>
      <c r="S67" s="424"/>
      <c r="T67" s="59"/>
    </row>
    <row r="68" spans="2:20" ht="21" customHeight="1" x14ac:dyDescent="0.3">
      <c r="B68" s="57"/>
      <c r="C68" s="59"/>
      <c r="D68" s="59"/>
      <c r="E68" s="59"/>
      <c r="F68" s="59"/>
      <c r="G68" s="59"/>
      <c r="H68" s="59"/>
      <c r="I68" s="59"/>
      <c r="J68" s="59"/>
      <c r="K68" s="59"/>
      <c r="L68" s="59"/>
      <c r="M68" s="59"/>
      <c r="N68" s="423"/>
      <c r="O68" s="423"/>
      <c r="P68" s="423"/>
      <c r="Q68" s="423"/>
      <c r="R68" s="423"/>
      <c r="S68" s="424"/>
    </row>
    <row r="69" spans="2:20" ht="21" customHeight="1" x14ac:dyDescent="0.3">
      <c r="B69" s="57"/>
      <c r="C69" s="59"/>
      <c r="D69" s="59"/>
      <c r="E69" s="59"/>
      <c r="F69" s="59"/>
      <c r="G69" s="59"/>
      <c r="H69" s="59"/>
      <c r="I69" s="59"/>
      <c r="J69" s="59"/>
      <c r="K69" s="59"/>
      <c r="L69" s="59"/>
      <c r="M69" s="59"/>
      <c r="N69" s="59"/>
      <c r="O69" s="59"/>
      <c r="P69" s="59"/>
      <c r="Q69" s="59"/>
      <c r="R69" s="59"/>
      <c r="S69" s="65"/>
    </row>
    <row r="70" spans="2:20" ht="21" customHeight="1" x14ac:dyDescent="0.3">
      <c r="B70" s="57"/>
      <c r="C70" s="425" t="s">
        <v>189</v>
      </c>
      <c r="D70" s="426"/>
      <c r="E70" s="426"/>
      <c r="F70" s="426"/>
      <c r="G70" s="426"/>
      <c r="H70" s="426"/>
      <c r="I70" s="426"/>
      <c r="J70" s="426"/>
      <c r="K70" s="427"/>
      <c r="L70" s="59"/>
      <c r="M70" s="157"/>
      <c r="N70" s="423" t="s">
        <v>190</v>
      </c>
      <c r="O70" s="423"/>
      <c r="P70" s="423"/>
      <c r="Q70" s="423"/>
      <c r="R70" s="423"/>
      <c r="S70" s="424"/>
    </row>
    <row r="71" spans="2:20" ht="31" customHeight="1" x14ac:dyDescent="0.3">
      <c r="B71" s="57"/>
      <c r="C71" s="428" t="s">
        <v>141</v>
      </c>
      <c r="D71" s="429"/>
      <c r="E71" s="430" t="s">
        <v>183</v>
      </c>
      <c r="F71" s="430"/>
      <c r="G71" s="430" t="s">
        <v>147</v>
      </c>
      <c r="H71" s="430"/>
      <c r="I71" s="429" t="s">
        <v>184</v>
      </c>
      <c r="J71" s="429"/>
      <c r="K71" s="333" t="s">
        <v>185</v>
      </c>
      <c r="L71" s="59"/>
      <c r="M71" s="59"/>
      <c r="N71" s="423"/>
      <c r="O71" s="423"/>
      <c r="P71" s="423"/>
      <c r="Q71" s="423"/>
      <c r="R71" s="423"/>
      <c r="S71" s="424"/>
    </row>
    <row r="72" spans="2:20" ht="21" customHeight="1" x14ac:dyDescent="0.3">
      <c r="B72" s="57"/>
      <c r="C72" s="438" t="s">
        <v>150</v>
      </c>
      <c r="D72" s="439"/>
      <c r="E72" s="439" t="s">
        <v>102</v>
      </c>
      <c r="F72" s="439"/>
      <c r="G72" s="439" t="s">
        <v>150</v>
      </c>
      <c r="H72" s="439"/>
      <c r="I72" s="439" t="s">
        <v>102</v>
      </c>
      <c r="J72" s="439"/>
      <c r="K72" s="334" t="s">
        <v>186</v>
      </c>
      <c r="L72" s="59"/>
      <c r="M72" s="157"/>
      <c r="N72" s="423" t="s">
        <v>187</v>
      </c>
      <c r="O72" s="423"/>
      <c r="P72" s="423"/>
      <c r="Q72" s="423"/>
      <c r="R72" s="423"/>
      <c r="S72" s="424"/>
    </row>
    <row r="73" spans="2:20" ht="21" customHeight="1" x14ac:dyDescent="0.3">
      <c r="B73" s="158" t="s">
        <v>163</v>
      </c>
      <c r="C73" s="433" t="s">
        <v>134</v>
      </c>
      <c r="D73" s="434"/>
      <c r="E73" s="420" t="str">
        <f>IFERROR(IF(AND($AH$25=1,$AH$26=0,$AH$27=0,$AH$28=0,$AH$29=0,$AH$31=0),AI54,IF(AND($AH$25=0,$AH$26=1,$AH$27=0,$AH$28=0,$AH$29=0,$AH$31=0),AL54,IF(AND($AH$25=0,$AH$26=0,$AH$27=1,$AH$28=0,$AH$29=0,$AH$31=0),AP54,IF(AND($AH$25=0,$AH$26=0,$AH$27=0,$AH$28=1,$AH$29=0,$AH$31=0),AT54,IF(AND($AH$25=0,$AH$26=0,$AH$27=0,$AH$28=0,$AH$29=1,$AH$31=0),AX54,IF(AND($AH$25=0,$AH$26=0,$AH$27=0,$AH$28=0,$AH$29=0,$AH$31=1),BC51,"")))))),"NA")</f>
        <v/>
      </c>
      <c r="F73" s="420"/>
      <c r="G73" s="421" t="str">
        <f>IF(OR($F$5=$AI$95,$F$5=$AI$96),J57,"NA")</f>
        <v>NA</v>
      </c>
      <c r="H73" s="421"/>
      <c r="I73" s="420" t="str">
        <f>IFERROR(P57,"NA")</f>
        <v/>
      </c>
      <c r="J73" s="420"/>
      <c r="K73" s="159" t="str">
        <f>IFERROR(100*ABS(E73-I73)/E73,"NA")</f>
        <v>NA</v>
      </c>
      <c r="L73" s="59"/>
      <c r="M73" s="59"/>
      <c r="N73" s="423"/>
      <c r="O73" s="423"/>
      <c r="P73" s="423"/>
      <c r="Q73" s="423"/>
      <c r="R73" s="423"/>
      <c r="S73" s="424"/>
    </row>
    <row r="74" spans="2:20" ht="21" customHeight="1" x14ac:dyDescent="0.3">
      <c r="B74" s="158" t="s">
        <v>165</v>
      </c>
      <c r="C74" s="418" t="s">
        <v>134</v>
      </c>
      <c r="D74" s="419"/>
      <c r="E74" s="420" t="str">
        <f>IFERROR(IF(AND($AH$25=1,$AH$26=0,$AH$27=0,$AH$28=0,$AH$29=0,$AH$31=0),AI55,IF(AND($AH$25=0,$AH$26=1,$AH$27=0,$AH$28=0,$AH$29=0,$AH$31=0),AL55,IF(AND($AH$25=0,$AH$26=0,$AH$27=1,$AH$28=0,$AH$29=0,$AH$31=0),AP55,IF(AND($AH$25=0,$AH$26=0,$AH$27=0,$AH$28=1,$AH$29=0,$AH$31=0),AT55,IF(AND($AH$25=0,$AH$26=0,$AH$27=0,$AH$28=0,$AH$29=1,$AH$31=0),AX55,IF(AND($AH$25=0,$AH$26=0,$AH$27=0,$AH$28=0,$AH$29=0,$AH$31=1),BC52,"")))))),"NA")</f>
        <v/>
      </c>
      <c r="F74" s="420"/>
      <c r="G74" s="421" t="str">
        <f>IF(OR($F$5=$AI$95,$F$5=$AI$96),J58,"NA")</f>
        <v>NA</v>
      </c>
      <c r="H74" s="421"/>
      <c r="I74" s="420" t="str">
        <f>IFERROR(P58,"NA")</f>
        <v/>
      </c>
      <c r="J74" s="420"/>
      <c r="K74" s="159" t="str">
        <f>IFERROR(100*ABS(E74-I74)/E74,"NA")</f>
        <v>NA</v>
      </c>
      <c r="L74" s="59"/>
      <c r="M74" s="157"/>
      <c r="N74" s="423" t="s">
        <v>188</v>
      </c>
      <c r="O74" s="423"/>
      <c r="P74" s="423"/>
      <c r="Q74" s="423"/>
      <c r="R74" s="423"/>
      <c r="S74" s="424"/>
    </row>
    <row r="75" spans="2:20" ht="21" customHeight="1" x14ac:dyDescent="0.3">
      <c r="B75" s="57"/>
      <c r="C75" s="146"/>
      <c r="D75" s="59"/>
      <c r="E75" s="59"/>
      <c r="F75" s="59"/>
      <c r="G75" s="59"/>
      <c r="H75" s="59"/>
      <c r="I75" s="59"/>
      <c r="J75" s="59"/>
      <c r="K75" s="59"/>
      <c r="L75" s="59"/>
      <c r="M75" s="59"/>
      <c r="N75" s="423"/>
      <c r="O75" s="423"/>
      <c r="P75" s="423"/>
      <c r="Q75" s="423"/>
      <c r="R75" s="423"/>
      <c r="S75" s="424"/>
    </row>
    <row r="76" spans="2:20" ht="21" customHeight="1" x14ac:dyDescent="0.3">
      <c r="B76" s="57"/>
      <c r="C76" s="59"/>
      <c r="D76" s="59"/>
      <c r="E76" s="59"/>
      <c r="F76" s="59"/>
      <c r="G76" s="59"/>
      <c r="H76" s="59"/>
      <c r="I76" s="59"/>
      <c r="J76" s="59"/>
      <c r="K76" s="59"/>
      <c r="L76" s="59"/>
      <c r="M76" s="157"/>
      <c r="N76" s="423" t="s">
        <v>191</v>
      </c>
      <c r="O76" s="423"/>
      <c r="P76" s="423"/>
      <c r="Q76" s="423"/>
      <c r="R76" s="423"/>
      <c r="S76" s="424"/>
    </row>
    <row r="77" spans="2:20" ht="20.149999999999999" customHeight="1" thickBot="1" x14ac:dyDescent="0.35">
      <c r="B77" s="60"/>
      <c r="C77" s="61"/>
      <c r="D77" s="61"/>
      <c r="E77" s="61"/>
      <c r="F77" s="61"/>
      <c r="G77" s="61"/>
      <c r="H77" s="61"/>
      <c r="I77" s="61"/>
      <c r="J77" s="61"/>
      <c r="K77" s="61"/>
      <c r="L77" s="61"/>
      <c r="M77" s="61"/>
      <c r="N77" s="436"/>
      <c r="O77" s="436"/>
      <c r="P77" s="436"/>
      <c r="Q77" s="436"/>
      <c r="R77" s="436"/>
      <c r="S77" s="437"/>
    </row>
    <row r="78" spans="2:20" ht="12" customHeight="1" thickBot="1" x14ac:dyDescent="0.35"/>
    <row r="79" spans="2:20" ht="22" customHeight="1" x14ac:dyDescent="0.3">
      <c r="B79" s="161" t="s">
        <v>36</v>
      </c>
      <c r="C79" s="162"/>
      <c r="D79" s="162"/>
      <c r="E79" s="37"/>
      <c r="F79" s="37"/>
      <c r="G79" s="37"/>
      <c r="H79" s="37"/>
      <c r="I79" s="37"/>
      <c r="J79" s="37"/>
      <c r="K79" s="37"/>
      <c r="L79" s="37"/>
      <c r="M79" s="37"/>
      <c r="N79" s="37"/>
      <c r="O79" s="37"/>
      <c r="P79" s="37"/>
      <c r="Q79" s="37"/>
      <c r="R79" s="37"/>
      <c r="S79" s="62"/>
    </row>
    <row r="80" spans="2:20" ht="22" customHeight="1" x14ac:dyDescent="0.3">
      <c r="B80" s="163"/>
      <c r="C80" s="164"/>
      <c r="D80" s="164"/>
      <c r="E80" s="164"/>
      <c r="F80" s="164"/>
      <c r="G80" s="164"/>
      <c r="H80" s="164"/>
      <c r="I80" s="164"/>
      <c r="J80" s="164"/>
      <c r="K80" s="164"/>
      <c r="L80" s="164"/>
      <c r="M80" s="164"/>
      <c r="N80" s="164"/>
      <c r="O80" s="164"/>
      <c r="P80" s="164"/>
      <c r="Q80" s="164"/>
      <c r="R80" s="164"/>
      <c r="S80" s="165"/>
    </row>
    <row r="81" spans="2:45" ht="22" customHeight="1" x14ac:dyDescent="0.3">
      <c r="B81" s="163"/>
      <c r="C81" s="164"/>
      <c r="D81" s="164"/>
      <c r="E81" s="164"/>
      <c r="F81" s="164"/>
      <c r="G81" s="164"/>
      <c r="H81" s="164"/>
      <c r="I81" s="164"/>
      <c r="J81" s="164"/>
      <c r="K81" s="164"/>
      <c r="L81" s="164"/>
      <c r="M81" s="164"/>
      <c r="N81" s="164"/>
      <c r="O81" s="164"/>
      <c r="P81" s="164"/>
      <c r="Q81" s="164"/>
      <c r="R81" s="164"/>
      <c r="S81" s="165"/>
    </row>
    <row r="82" spans="2:45" ht="22" customHeight="1" x14ac:dyDescent="0.3">
      <c r="B82" s="163"/>
      <c r="C82" s="164"/>
      <c r="D82" s="164"/>
      <c r="E82" s="164"/>
      <c r="F82" s="164"/>
      <c r="G82" s="164"/>
      <c r="H82" s="164"/>
      <c r="I82" s="164"/>
      <c r="J82" s="164"/>
      <c r="K82" s="164"/>
      <c r="L82" s="164"/>
      <c r="M82" s="164"/>
      <c r="N82" s="164"/>
      <c r="O82" s="164"/>
      <c r="P82" s="164"/>
      <c r="Q82" s="164"/>
      <c r="R82" s="164"/>
      <c r="S82" s="165"/>
    </row>
    <row r="83" spans="2:45" ht="22" customHeight="1" x14ac:dyDescent="0.3">
      <c r="B83" s="163"/>
      <c r="C83" s="164"/>
      <c r="D83" s="164"/>
      <c r="E83" s="164"/>
      <c r="F83" s="164"/>
      <c r="G83" s="164"/>
      <c r="H83" s="164"/>
      <c r="I83" s="164"/>
      <c r="J83" s="164"/>
      <c r="K83" s="164"/>
      <c r="L83" s="164"/>
      <c r="M83" s="164"/>
      <c r="N83" s="164"/>
      <c r="O83" s="164"/>
      <c r="P83" s="164"/>
      <c r="Q83" s="164"/>
      <c r="R83" s="164"/>
      <c r="S83" s="165"/>
    </row>
    <row r="84" spans="2:45" ht="22" customHeight="1" x14ac:dyDescent="0.3">
      <c r="B84" s="163"/>
      <c r="C84" s="164"/>
      <c r="D84" s="164"/>
      <c r="E84" s="164"/>
      <c r="F84" s="164"/>
      <c r="G84" s="164"/>
      <c r="H84" s="164"/>
      <c r="I84" s="164"/>
      <c r="J84" s="164"/>
      <c r="K84" s="164"/>
      <c r="L84" s="164"/>
      <c r="M84" s="164"/>
      <c r="N84" s="164"/>
      <c r="O84" s="164"/>
      <c r="P84" s="164"/>
      <c r="Q84" s="164"/>
      <c r="R84" s="164"/>
      <c r="S84" s="165"/>
    </row>
    <row r="85" spans="2:45" ht="22" customHeight="1" x14ac:dyDescent="0.3">
      <c r="B85" s="163"/>
      <c r="C85" s="164"/>
      <c r="D85" s="164"/>
      <c r="E85" s="164"/>
      <c r="F85" s="164"/>
      <c r="G85" s="164"/>
      <c r="H85" s="164"/>
      <c r="I85" s="164"/>
      <c r="J85" s="164"/>
      <c r="K85" s="164"/>
      <c r="L85" s="164"/>
      <c r="M85" s="164"/>
      <c r="N85" s="164"/>
      <c r="O85" s="164"/>
      <c r="P85" s="164"/>
      <c r="Q85" s="164"/>
      <c r="R85" s="164"/>
      <c r="S85" s="165"/>
    </row>
    <row r="86" spans="2:45" ht="22" customHeight="1" x14ac:dyDescent="0.3">
      <c r="B86" s="163"/>
      <c r="C86" s="164"/>
      <c r="D86" s="164"/>
      <c r="E86" s="164"/>
      <c r="F86" s="164"/>
      <c r="G86" s="164"/>
      <c r="H86" s="164"/>
      <c r="I86" s="164"/>
      <c r="J86" s="164"/>
      <c r="K86" s="164"/>
      <c r="L86" s="164"/>
      <c r="M86" s="164"/>
      <c r="N86" s="164"/>
      <c r="O86" s="164"/>
      <c r="P86" s="164"/>
      <c r="Q86" s="164"/>
      <c r="R86" s="164"/>
      <c r="S86" s="165"/>
    </row>
    <row r="87" spans="2:45" ht="22" customHeight="1" x14ac:dyDescent="0.3">
      <c r="B87" s="163"/>
      <c r="C87" s="164"/>
      <c r="D87" s="164"/>
      <c r="E87" s="164"/>
      <c r="F87" s="164"/>
      <c r="G87" s="164"/>
      <c r="H87" s="164"/>
      <c r="I87" s="164"/>
      <c r="J87" s="164"/>
      <c r="K87" s="164"/>
      <c r="L87" s="164"/>
      <c r="M87" s="164"/>
      <c r="N87" s="164"/>
      <c r="O87" s="164"/>
      <c r="P87" s="164"/>
      <c r="Q87" s="164"/>
      <c r="R87" s="164"/>
      <c r="S87" s="165"/>
    </row>
    <row r="88" spans="2:45" ht="22" customHeight="1" x14ac:dyDescent="0.3">
      <c r="B88" s="163"/>
      <c r="C88" s="164"/>
      <c r="D88" s="164"/>
      <c r="E88" s="164"/>
      <c r="F88" s="164"/>
      <c r="G88" s="164"/>
      <c r="H88" s="164"/>
      <c r="I88" s="164"/>
      <c r="J88" s="164"/>
      <c r="K88" s="164"/>
      <c r="L88" s="164"/>
      <c r="M88" s="164"/>
      <c r="N88" s="164"/>
      <c r="O88" s="164"/>
      <c r="P88" s="164"/>
      <c r="Q88" s="164"/>
      <c r="R88" s="164"/>
      <c r="S88" s="165"/>
    </row>
    <row r="89" spans="2:45" ht="22" customHeight="1" x14ac:dyDescent="0.3">
      <c r="B89" s="163"/>
      <c r="C89" s="164"/>
      <c r="D89" s="164"/>
      <c r="E89" s="164"/>
      <c r="F89" s="164"/>
      <c r="G89" s="164"/>
      <c r="H89" s="164"/>
      <c r="I89" s="164"/>
      <c r="J89" s="164"/>
      <c r="K89" s="164"/>
      <c r="L89" s="164"/>
      <c r="M89" s="164"/>
      <c r="N89" s="164"/>
      <c r="O89" s="164"/>
      <c r="P89" s="164"/>
      <c r="Q89" s="164"/>
      <c r="R89" s="164"/>
      <c r="S89" s="165"/>
    </row>
    <row r="90" spans="2:45" ht="22" customHeight="1" x14ac:dyDescent="0.3">
      <c r="B90" s="163"/>
      <c r="C90" s="164"/>
      <c r="D90" s="164"/>
      <c r="E90" s="164"/>
      <c r="F90" s="164"/>
      <c r="G90" s="164"/>
      <c r="H90" s="164"/>
      <c r="I90" s="164"/>
      <c r="J90" s="164"/>
      <c r="K90" s="164"/>
      <c r="L90" s="164"/>
      <c r="M90" s="164"/>
      <c r="N90" s="164"/>
      <c r="O90" s="164"/>
      <c r="P90" s="164"/>
      <c r="Q90" s="164"/>
      <c r="R90" s="164"/>
      <c r="S90" s="165"/>
    </row>
    <row r="91" spans="2:45" ht="22" customHeight="1" x14ac:dyDescent="0.3">
      <c r="B91" s="163"/>
      <c r="C91" s="164"/>
      <c r="D91" s="164"/>
      <c r="E91" s="164"/>
      <c r="F91" s="164"/>
      <c r="G91" s="164"/>
      <c r="H91" s="164"/>
      <c r="I91" s="164"/>
      <c r="J91" s="164"/>
      <c r="K91" s="164"/>
      <c r="L91" s="164"/>
      <c r="M91" s="164"/>
      <c r="N91" s="164"/>
      <c r="O91" s="164"/>
      <c r="P91" s="164"/>
      <c r="Q91" s="164"/>
      <c r="R91" s="164"/>
      <c r="S91" s="165"/>
      <c r="AI91" s="415" t="s">
        <v>19</v>
      </c>
      <c r="AJ91" s="416"/>
      <c r="AK91" s="417"/>
    </row>
    <row r="92" spans="2:45" ht="22" customHeight="1" x14ac:dyDescent="0.3">
      <c r="B92" s="163"/>
      <c r="C92" s="164"/>
      <c r="D92" s="164"/>
      <c r="E92" s="164"/>
      <c r="F92" s="164"/>
      <c r="G92" s="164"/>
      <c r="H92" s="164"/>
      <c r="I92" s="164"/>
      <c r="J92" s="164"/>
      <c r="K92" s="164"/>
      <c r="L92" s="164"/>
      <c r="M92" s="164"/>
      <c r="N92" s="164"/>
      <c r="O92" s="164"/>
      <c r="P92" s="164"/>
      <c r="Q92" s="164"/>
      <c r="R92" s="164"/>
      <c r="S92" s="165"/>
      <c r="AI92" s="54" t="s">
        <v>192</v>
      </c>
      <c r="AM92" s="166" t="s">
        <v>193</v>
      </c>
      <c r="AP92" s="54" t="s">
        <v>194</v>
      </c>
      <c r="AQ92" s="54" t="s">
        <v>195</v>
      </c>
      <c r="AS92" s="54" t="s">
        <v>196</v>
      </c>
    </row>
    <row r="93" spans="2:45" ht="22" customHeight="1" x14ac:dyDescent="0.3">
      <c r="B93" s="163"/>
      <c r="C93" s="164"/>
      <c r="D93" s="164"/>
      <c r="E93" s="164"/>
      <c r="F93" s="164"/>
      <c r="G93" s="164"/>
      <c r="H93" s="164"/>
      <c r="I93" s="164"/>
      <c r="J93" s="164"/>
      <c r="K93" s="164"/>
      <c r="L93" s="164"/>
      <c r="M93" s="164"/>
      <c r="N93" s="164"/>
      <c r="O93" s="164"/>
      <c r="P93" s="164"/>
      <c r="Q93" s="164"/>
      <c r="R93" s="164"/>
      <c r="S93" s="165"/>
      <c r="AI93" s="54" t="s">
        <v>197</v>
      </c>
      <c r="AM93" s="54" t="s">
        <v>198</v>
      </c>
      <c r="AP93" s="54" t="s">
        <v>199</v>
      </c>
      <c r="AQ93" s="54" t="s">
        <v>200</v>
      </c>
      <c r="AS93" s="54" t="s">
        <v>201</v>
      </c>
    </row>
    <row r="94" spans="2:45" ht="22" customHeight="1" x14ac:dyDescent="0.3">
      <c r="B94" s="163"/>
      <c r="C94" s="164"/>
      <c r="D94" s="164"/>
      <c r="E94" s="164"/>
      <c r="F94" s="164"/>
      <c r="G94" s="164"/>
      <c r="H94" s="164"/>
      <c r="I94" s="164"/>
      <c r="J94" s="164"/>
      <c r="K94" s="164"/>
      <c r="L94" s="164"/>
      <c r="M94" s="164"/>
      <c r="N94" s="164"/>
      <c r="O94" s="164"/>
      <c r="P94" s="164"/>
      <c r="Q94" s="164"/>
      <c r="R94" s="164"/>
      <c r="S94" s="165"/>
      <c r="AI94" s="54" t="s">
        <v>202</v>
      </c>
      <c r="AM94" s="54" t="s">
        <v>203</v>
      </c>
      <c r="AP94" s="54" t="s">
        <v>155</v>
      </c>
      <c r="AQ94" s="54" t="s">
        <v>155</v>
      </c>
      <c r="AS94" s="54" t="s">
        <v>204</v>
      </c>
    </row>
    <row r="95" spans="2:45" ht="22" customHeight="1" x14ac:dyDescent="0.3">
      <c r="B95" s="163"/>
      <c r="C95" s="164"/>
      <c r="D95" s="164"/>
      <c r="E95" s="164"/>
      <c r="F95" s="164"/>
      <c r="G95" s="164"/>
      <c r="H95" s="164"/>
      <c r="I95" s="164"/>
      <c r="J95" s="164"/>
      <c r="K95" s="164"/>
      <c r="L95" s="164"/>
      <c r="M95" s="164"/>
      <c r="N95" s="164"/>
      <c r="O95" s="164"/>
      <c r="P95" s="164"/>
      <c r="Q95" s="164"/>
      <c r="R95" s="164"/>
      <c r="S95" s="165"/>
      <c r="AI95" s="54" t="s">
        <v>205</v>
      </c>
      <c r="AM95" s="54" t="s">
        <v>206</v>
      </c>
    </row>
    <row r="96" spans="2:45" ht="22" customHeight="1" x14ac:dyDescent="0.3">
      <c r="B96" s="163"/>
      <c r="C96" s="164"/>
      <c r="D96" s="164"/>
      <c r="E96" s="164"/>
      <c r="F96" s="164"/>
      <c r="G96" s="164"/>
      <c r="H96" s="164"/>
      <c r="I96" s="164"/>
      <c r="J96" s="164"/>
      <c r="K96" s="164"/>
      <c r="L96" s="164"/>
      <c r="M96" s="164"/>
      <c r="N96" s="164"/>
      <c r="O96" s="164"/>
      <c r="P96" s="164"/>
      <c r="Q96" s="164"/>
      <c r="R96" s="164"/>
      <c r="S96" s="165"/>
      <c r="AI96" s="54" t="s">
        <v>207</v>
      </c>
    </row>
    <row r="97" spans="2:56" ht="22" customHeight="1" x14ac:dyDescent="0.3">
      <c r="B97" s="163"/>
      <c r="C97" s="164"/>
      <c r="D97" s="164"/>
      <c r="E97" s="164"/>
      <c r="F97" s="164"/>
      <c r="G97" s="164"/>
      <c r="H97" s="164"/>
      <c r="I97" s="164"/>
      <c r="J97" s="164"/>
      <c r="K97" s="164"/>
      <c r="L97" s="164"/>
      <c r="M97" s="164"/>
      <c r="N97" s="164"/>
      <c r="O97" s="164"/>
      <c r="P97" s="164"/>
      <c r="Q97" s="164"/>
      <c r="R97" s="164"/>
      <c r="S97" s="165"/>
      <c r="AI97" s="54" t="s">
        <v>208</v>
      </c>
      <c r="AU97" s="54" t="s">
        <v>209</v>
      </c>
    </row>
    <row r="98" spans="2:56" ht="22" customHeight="1" thickBot="1" x14ac:dyDescent="0.35">
      <c r="B98" s="167"/>
      <c r="C98" s="70"/>
      <c r="D98" s="70"/>
      <c r="E98" s="70"/>
      <c r="F98" s="70"/>
      <c r="G98" s="70"/>
      <c r="H98" s="70"/>
      <c r="I98" s="70"/>
      <c r="J98" s="70"/>
      <c r="K98" s="70"/>
      <c r="L98" s="70"/>
      <c r="M98" s="70"/>
      <c r="N98" s="70"/>
      <c r="O98" s="70"/>
      <c r="P98" s="70"/>
      <c r="Q98" s="70"/>
      <c r="R98" s="70"/>
      <c r="S98" s="168"/>
      <c r="AI98" s="45" t="s">
        <v>121</v>
      </c>
      <c r="AJ98" s="45" t="s">
        <v>122</v>
      </c>
      <c r="AK98" s="46" t="s">
        <v>210</v>
      </c>
      <c r="AL98" s="45" t="s">
        <v>211</v>
      </c>
      <c r="AM98" s="47" t="s">
        <v>143</v>
      </c>
      <c r="AN98" s="49"/>
      <c r="AP98" s="169" t="s">
        <v>212</v>
      </c>
      <c r="AQ98" s="48" t="s">
        <v>213</v>
      </c>
      <c r="AR98" s="48" t="s">
        <v>214</v>
      </c>
      <c r="AS98" s="49" t="s">
        <v>215</v>
      </c>
      <c r="AT98" s="170"/>
      <c r="AU98" s="170" t="s">
        <v>216</v>
      </c>
      <c r="AV98" s="50"/>
    </row>
    <row r="99" spans="2:56" ht="27" x14ac:dyDescent="0.3">
      <c r="AI99" s="51"/>
      <c r="AJ99" s="51" t="s">
        <v>150</v>
      </c>
      <c r="AK99" s="171"/>
      <c r="AL99" s="51" t="s">
        <v>129</v>
      </c>
      <c r="AM99" s="271"/>
      <c r="AN99" s="53"/>
      <c r="AP99" s="172" t="s">
        <v>86</v>
      </c>
      <c r="AQ99" s="52" t="s">
        <v>217</v>
      </c>
      <c r="AR99" s="52" t="s">
        <v>218</v>
      </c>
      <c r="AS99" s="53"/>
      <c r="AT99" s="170"/>
      <c r="AU99" s="170" t="s">
        <v>219</v>
      </c>
      <c r="AV99" s="50" t="s">
        <v>220</v>
      </c>
      <c r="AW99" s="50"/>
      <c r="AZ99" s="413" t="s">
        <v>221</v>
      </c>
      <c r="BA99" s="414"/>
      <c r="BB99" s="414"/>
      <c r="BC99" s="173"/>
    </row>
    <row r="100" spans="2:56" ht="19.5" customHeight="1" x14ac:dyDescent="0.3">
      <c r="AI100" s="71">
        <v>1</v>
      </c>
      <c r="AJ100" s="130" t="str">
        <f>IF('HOJA DE CÁLCULO HI-VOL'!G$22="Másico",'HOJA DE CÁLCULO HI-VOL'!D35,"N/A")</f>
        <v>N/A</v>
      </c>
      <c r="AK100" s="174" t="str">
        <f>IF('HOJA DE CÁLCULO HI-VOL'!G$22="Másico",'HOJA DE CÁLCULO HI-VOL'!F35,"N/A")</f>
        <v>N/A</v>
      </c>
      <c r="AL100" s="76" t="str">
        <f>IF('HOJA DE CÁLCULO HI-VOL'!G$22="Másico",'HOJA DE CÁLCULO HI-VOL'!H33,"N/A")</f>
        <v>N/A</v>
      </c>
      <c r="AM100" s="76" t="str">
        <f>IF('HOJA DE CÁLCULO HI-VOL'!G$22="Másico",'HOJA DE CÁLCULO HI-VOL'!J33,"N/A")</f>
        <v>N/A</v>
      </c>
      <c r="AP100" s="54" t="s">
        <v>222</v>
      </c>
      <c r="AQ100" s="54">
        <v>3</v>
      </c>
      <c r="AR100" s="54">
        <v>2</v>
      </c>
      <c r="AU100" s="54" t="s">
        <v>223</v>
      </c>
      <c r="AW100" s="50"/>
      <c r="AZ100" s="54" t="s">
        <v>224</v>
      </c>
      <c r="BA100" s="54" t="s">
        <v>225</v>
      </c>
      <c r="BB100" s="54" t="s">
        <v>226</v>
      </c>
      <c r="BD100" s="54" t="s">
        <v>227</v>
      </c>
    </row>
    <row r="101" spans="2:56" ht="19.5" customHeight="1" x14ac:dyDescent="0.3">
      <c r="AI101" s="71">
        <v>2</v>
      </c>
      <c r="AJ101" s="130" t="str">
        <f>IF('HOJA DE CÁLCULO HI-VOL'!G$22="Másico",'HOJA DE CÁLCULO HI-VOL'!D36,"N/A")</f>
        <v>N/A</v>
      </c>
      <c r="AK101" s="174" t="str">
        <f>IF('HOJA DE CÁLCULO HI-VOL'!G$22="Másico",'HOJA DE CÁLCULO HI-VOL'!F36,"N/A")</f>
        <v>N/A</v>
      </c>
      <c r="AL101" s="76" t="str">
        <f>IF('HOJA DE CÁLCULO HI-VOL'!G$22="Másico",'HOJA DE CÁLCULO HI-VOL'!H34,"N/A")</f>
        <v>N/A</v>
      </c>
      <c r="AM101" s="76" t="str">
        <f>IF('HOJA DE CÁLCULO HI-VOL'!G$22="Másico",'HOJA DE CÁLCULO HI-VOL'!J34,"N/A")</f>
        <v>N/A</v>
      </c>
      <c r="AP101" s="54" t="s">
        <v>228</v>
      </c>
      <c r="AQ101" s="54">
        <v>4</v>
      </c>
      <c r="AR101" s="54">
        <v>2</v>
      </c>
      <c r="AU101" s="54" t="s">
        <v>229</v>
      </c>
      <c r="AZ101" s="54" t="s">
        <v>230</v>
      </c>
      <c r="BA101" s="54" t="s">
        <v>225</v>
      </c>
      <c r="BB101" s="54" t="s">
        <v>231</v>
      </c>
    </row>
    <row r="102" spans="2:56" ht="19.5" customHeight="1" x14ac:dyDescent="0.3">
      <c r="AI102" s="71">
        <v>3</v>
      </c>
      <c r="AJ102" s="130" t="str">
        <f>IF('HOJA DE CÁLCULO HI-VOL'!G$22="Másico",'HOJA DE CÁLCULO HI-VOL'!D37,"N/A")</f>
        <v>N/A</v>
      </c>
      <c r="AK102" s="174" t="str">
        <f>IF('HOJA DE CÁLCULO HI-VOL'!G$22="Másico",'HOJA DE CÁLCULO HI-VOL'!F37,"N/A")</f>
        <v>N/A</v>
      </c>
      <c r="AL102" s="76" t="str">
        <f>IF('HOJA DE CÁLCULO HI-VOL'!G$22="Másico",'HOJA DE CÁLCULO HI-VOL'!H35,"N/A")</f>
        <v>N/A</v>
      </c>
      <c r="AM102" s="76" t="str">
        <f>IF('HOJA DE CÁLCULO HI-VOL'!G$22="Másico",'HOJA DE CÁLCULO HI-VOL'!J35,"N/A")</f>
        <v>N/A</v>
      </c>
      <c r="AP102" s="54" t="s">
        <v>232</v>
      </c>
      <c r="AQ102" s="54">
        <v>3</v>
      </c>
      <c r="AR102" s="54">
        <v>3</v>
      </c>
      <c r="AS102" s="54" t="s">
        <v>233</v>
      </c>
      <c r="AU102" s="54" t="s">
        <v>234</v>
      </c>
      <c r="BB102" s="54" t="s">
        <v>235</v>
      </c>
    </row>
    <row r="103" spans="2:56" ht="19.5" customHeight="1" x14ac:dyDescent="0.3">
      <c r="AI103" s="71">
        <v>4</v>
      </c>
      <c r="AJ103" s="130" t="str">
        <f>IF('HOJA DE CÁLCULO HI-VOL'!G$22="Másico",'HOJA DE CÁLCULO HI-VOL'!D38,"N/A")</f>
        <v>N/A</v>
      </c>
      <c r="AK103" s="174" t="str">
        <f>IF('HOJA DE CÁLCULO HI-VOL'!G$22="Másico",'HOJA DE CÁLCULO HI-VOL'!F38,"N/A")</f>
        <v>N/A</v>
      </c>
      <c r="AL103" s="76" t="str">
        <f>IF('HOJA DE CÁLCULO HI-VOL'!G$22="Másico",'HOJA DE CÁLCULO HI-VOL'!H36,"N/A")</f>
        <v>N/A</v>
      </c>
      <c r="AM103" s="76" t="str">
        <f>IF('HOJA DE CÁLCULO HI-VOL'!G$22="Másico",'HOJA DE CÁLCULO HI-VOL'!J36,"N/A")</f>
        <v>N/A</v>
      </c>
      <c r="AP103" s="54" t="s">
        <v>236</v>
      </c>
      <c r="AQ103" s="54">
        <v>3</v>
      </c>
      <c r="AR103" s="54">
        <v>4</v>
      </c>
      <c r="AS103" s="54" t="s">
        <v>195</v>
      </c>
      <c r="AU103" s="54" t="s">
        <v>237</v>
      </c>
      <c r="BB103" s="54" t="s">
        <v>238</v>
      </c>
    </row>
    <row r="104" spans="2:56" ht="19.5" customHeight="1" x14ac:dyDescent="0.3">
      <c r="AI104" s="71">
        <v>5</v>
      </c>
      <c r="AJ104" s="130" t="str">
        <f>IF('HOJA DE CÁLCULO HI-VOL'!G$22="Másico",'HOJA DE CÁLCULO HI-VOL'!D39,"N/A")</f>
        <v>N/A</v>
      </c>
      <c r="AK104" s="174" t="str">
        <f>IF('HOJA DE CÁLCULO HI-VOL'!G$22="Másico",'HOJA DE CÁLCULO HI-VOL'!F39,"N/A")</f>
        <v>N/A</v>
      </c>
      <c r="AL104" s="76" t="str">
        <f>IF('HOJA DE CÁLCULO HI-VOL'!G$22="Másico",'HOJA DE CÁLCULO HI-VOL'!H37,"N/A")</f>
        <v>N/A</v>
      </c>
      <c r="AM104" s="76" t="str">
        <f>IF('HOJA DE CÁLCULO HI-VOL'!G$22="Másico",'HOJA DE CÁLCULO HI-VOL'!J37,"N/A")</f>
        <v>N/A</v>
      </c>
      <c r="AP104" s="54" t="s">
        <v>239</v>
      </c>
      <c r="AQ104" s="54">
        <v>2</v>
      </c>
      <c r="AR104" s="54">
        <v>2</v>
      </c>
      <c r="BB104" s="54" t="s">
        <v>240</v>
      </c>
    </row>
    <row r="105" spans="2:56" ht="19.5" customHeight="1" x14ac:dyDescent="0.3">
      <c r="AJ105" s="130"/>
      <c r="AP105" s="54" t="s">
        <v>241</v>
      </c>
      <c r="AQ105" s="54">
        <v>2</v>
      </c>
      <c r="AR105" s="54">
        <v>0</v>
      </c>
      <c r="BB105" s="54" t="s">
        <v>242</v>
      </c>
    </row>
    <row r="106" spans="2:56" ht="19.5" customHeight="1" x14ac:dyDescent="0.3"/>
    <row r="107" spans="2:56" ht="19.5" customHeight="1" x14ac:dyDescent="0.3"/>
    <row r="108" spans="2:56" ht="19.5" customHeight="1" x14ac:dyDescent="0.3">
      <c r="AI108" s="435" t="s">
        <v>230</v>
      </c>
      <c r="AJ108" s="413"/>
      <c r="AK108" s="413"/>
      <c r="AL108" s="413"/>
    </row>
    <row r="109" spans="2:56" ht="19.5" customHeight="1" x14ac:dyDescent="0.3">
      <c r="AI109" s="54">
        <v>39</v>
      </c>
      <c r="AJ109" s="54">
        <v>60</v>
      </c>
      <c r="AK109" s="54" t="s">
        <v>243</v>
      </c>
      <c r="AV109" s="54">
        <v>5870300</v>
      </c>
    </row>
    <row r="110" spans="2:56" ht="19.5" customHeight="1" x14ac:dyDescent="0.3">
      <c r="AI110" s="54">
        <v>1.1000000000000001</v>
      </c>
      <c r="AJ110" s="54">
        <v>1.7</v>
      </c>
      <c r="AK110" s="54" t="s">
        <v>102</v>
      </c>
    </row>
    <row r="111" spans="2:56" ht="19.5" customHeight="1" x14ac:dyDescent="0.3">
      <c r="AI111" s="54">
        <v>1.1299999999999999</v>
      </c>
      <c r="AJ111" s="54">
        <v>1.7</v>
      </c>
      <c r="AK111" s="54" t="s">
        <v>102</v>
      </c>
      <c r="AL111" s="54" t="s">
        <v>189</v>
      </c>
      <c r="AR111" s="54">
        <v>66</v>
      </c>
    </row>
    <row r="112" spans="2:56" ht="19.5" customHeight="1" x14ac:dyDescent="0.3">
      <c r="AI112" s="175" t="s">
        <v>244</v>
      </c>
      <c r="AJ112" s="173"/>
      <c r="AK112" s="173"/>
      <c r="AL112" s="173"/>
    </row>
    <row r="113" spans="35:45" ht="19.5" customHeight="1" x14ac:dyDescent="0.3">
      <c r="AI113" s="54">
        <v>1.02</v>
      </c>
      <c r="AJ113" s="54">
        <v>1.24</v>
      </c>
      <c r="AK113" s="54" t="s">
        <v>245</v>
      </c>
      <c r="AP113" s="411" t="s">
        <v>246</v>
      </c>
      <c r="AQ113" s="412"/>
      <c r="AR113" s="412"/>
      <c r="AS113" s="412"/>
    </row>
    <row r="114" spans="35:45" ht="19.5" customHeight="1" x14ac:dyDescent="0.3">
      <c r="AP114" s="169" t="s">
        <v>212</v>
      </c>
      <c r="AQ114" s="48" t="s">
        <v>213</v>
      </c>
      <c r="AR114" s="48" t="s">
        <v>214</v>
      </c>
    </row>
    <row r="115" spans="35:45" ht="19.5" customHeight="1" x14ac:dyDescent="0.3">
      <c r="AP115" s="172" t="s">
        <v>86</v>
      </c>
      <c r="AQ115" s="52" t="s">
        <v>217</v>
      </c>
      <c r="AR115" s="52" t="s">
        <v>218</v>
      </c>
    </row>
    <row r="116" spans="35:45" ht="19.5" customHeight="1" x14ac:dyDescent="0.3">
      <c r="AI116" s="413" t="s">
        <v>127</v>
      </c>
      <c r="AJ116" s="414"/>
      <c r="AK116" s="414"/>
      <c r="AL116" s="414"/>
      <c r="AP116" s="54" t="s">
        <v>222</v>
      </c>
      <c r="AQ116" s="54">
        <v>3</v>
      </c>
      <c r="AR116" s="54">
        <v>0</v>
      </c>
    </row>
    <row r="117" spans="35:45" ht="19.5" customHeight="1" x14ac:dyDescent="0.3">
      <c r="AP117" s="54" t="s">
        <v>228</v>
      </c>
      <c r="AQ117" s="54">
        <v>4</v>
      </c>
      <c r="AR117" s="54">
        <v>0</v>
      </c>
    </row>
    <row r="118" spans="35:45" ht="19.5" customHeight="1" x14ac:dyDescent="0.3">
      <c r="AP118" s="54" t="s">
        <v>232</v>
      </c>
      <c r="AQ118" s="54">
        <v>3</v>
      </c>
      <c r="AR118" s="54">
        <v>1</v>
      </c>
    </row>
    <row r="119" spans="35:45" ht="19.5" customHeight="1" x14ac:dyDescent="0.3">
      <c r="AP119" s="54" t="s">
        <v>236</v>
      </c>
      <c r="AQ119" s="54">
        <v>3</v>
      </c>
      <c r="AR119" s="54">
        <v>2</v>
      </c>
    </row>
    <row r="120" spans="35:45" ht="19.5" customHeight="1" x14ac:dyDescent="0.3">
      <c r="AP120" s="54" t="s">
        <v>239</v>
      </c>
      <c r="AQ120" s="54">
        <v>2</v>
      </c>
      <c r="AR120" s="54">
        <v>0</v>
      </c>
    </row>
    <row r="121" spans="35:45" ht="19.5" customHeight="1" x14ac:dyDescent="0.3">
      <c r="AP121" s="54" t="s">
        <v>241</v>
      </c>
      <c r="AQ121" s="54">
        <v>2</v>
      </c>
      <c r="AR121" s="54">
        <v>0</v>
      </c>
    </row>
    <row r="122" spans="35:45" ht="19.5" customHeight="1" x14ac:dyDescent="0.3"/>
    <row r="123" spans="35:45" ht="19.5" customHeight="1" x14ac:dyDescent="0.3"/>
    <row r="124" spans="35:45" ht="19.5" customHeight="1" x14ac:dyDescent="0.3"/>
    <row r="125" spans="35:45" ht="19.5" customHeight="1" x14ac:dyDescent="0.3"/>
    <row r="126" spans="35:45" ht="19.5" customHeight="1" x14ac:dyDescent="0.3"/>
    <row r="127" spans="35:45" ht="19.5" customHeight="1" x14ac:dyDescent="0.3"/>
    <row r="128" spans="35:45" ht="19.5" customHeight="1" x14ac:dyDescent="0.3"/>
    <row r="129" ht="19.5" customHeight="1" x14ac:dyDescent="0.3"/>
    <row r="130" ht="19.5" customHeight="1" x14ac:dyDescent="0.3"/>
    <row r="131" ht="19.5" customHeight="1" x14ac:dyDescent="0.3"/>
    <row r="132" ht="19.5" customHeight="1" x14ac:dyDescent="0.3"/>
    <row r="133" ht="19.5" customHeight="1" x14ac:dyDescent="0.3"/>
    <row r="134" ht="19.5" customHeight="1" x14ac:dyDescent="0.3"/>
    <row r="135" ht="19.5" customHeight="1" x14ac:dyDescent="0.3"/>
    <row r="136" ht="19.5" customHeight="1" x14ac:dyDescent="0.3"/>
    <row r="137" ht="19.5" customHeight="1" x14ac:dyDescent="0.3"/>
    <row r="138" ht="19.5" customHeight="1" x14ac:dyDescent="0.3"/>
    <row r="139" ht="19.5" customHeight="1" x14ac:dyDescent="0.3"/>
    <row r="140" ht="19.5" customHeight="1" x14ac:dyDescent="0.3"/>
    <row r="141" ht="19.5" customHeight="1" x14ac:dyDescent="0.3"/>
    <row r="142" ht="19.5" customHeight="1" x14ac:dyDescent="0.3"/>
    <row r="143" ht="19.5" customHeight="1" x14ac:dyDescent="0.3"/>
    <row r="144" ht="19.5" customHeight="1" x14ac:dyDescent="0.3"/>
    <row r="145" ht="19.5" customHeight="1" x14ac:dyDescent="0.3"/>
    <row r="146" ht="19.5" customHeight="1" x14ac:dyDescent="0.3"/>
    <row r="147" ht="19.5" customHeight="1" x14ac:dyDescent="0.3"/>
    <row r="148" ht="19.5" customHeight="1" x14ac:dyDescent="0.3"/>
    <row r="149" ht="19.5" customHeight="1" x14ac:dyDescent="0.3"/>
    <row r="150" ht="19.5" customHeight="1" x14ac:dyDescent="0.3"/>
    <row r="151" ht="19.5" customHeight="1" x14ac:dyDescent="0.3"/>
    <row r="152" ht="19.5" customHeight="1" x14ac:dyDescent="0.3"/>
    <row r="153" ht="19.5" customHeight="1" x14ac:dyDescent="0.3"/>
    <row r="154" ht="19.5" customHeight="1" x14ac:dyDescent="0.3"/>
    <row r="155" ht="19.5" customHeight="1" x14ac:dyDescent="0.3"/>
    <row r="156" ht="19.5" customHeight="1" x14ac:dyDescent="0.3"/>
    <row r="157" ht="19.5" customHeight="1" x14ac:dyDescent="0.3"/>
    <row r="158" ht="19.5" customHeight="1" x14ac:dyDescent="0.3"/>
    <row r="159" ht="19.5" customHeight="1" x14ac:dyDescent="0.3"/>
    <row r="160" ht="19.5" customHeight="1" x14ac:dyDescent="0.3"/>
    <row r="161" ht="19.5" customHeight="1" x14ac:dyDescent="0.3"/>
    <row r="162" ht="19.5" customHeight="1" x14ac:dyDescent="0.3"/>
    <row r="163" ht="19.5" customHeight="1" x14ac:dyDescent="0.3"/>
    <row r="164" ht="19.5" customHeight="1" x14ac:dyDescent="0.3"/>
    <row r="165" ht="19.5" customHeight="1" x14ac:dyDescent="0.3"/>
    <row r="166" ht="19.5" customHeight="1" x14ac:dyDescent="0.3"/>
    <row r="167" ht="19.5" customHeight="1" x14ac:dyDescent="0.3"/>
    <row r="168" ht="19.5" customHeight="1" x14ac:dyDescent="0.3"/>
    <row r="169" ht="19.5" customHeight="1" x14ac:dyDescent="0.3"/>
    <row r="170" ht="19.5" customHeight="1" x14ac:dyDescent="0.3"/>
    <row r="171" ht="19.5" customHeight="1" x14ac:dyDescent="0.3"/>
    <row r="172" ht="19.5" customHeight="1" x14ac:dyDescent="0.3"/>
    <row r="173" ht="19.5" customHeight="1" x14ac:dyDescent="0.3"/>
    <row r="174" ht="19.5" customHeight="1" x14ac:dyDescent="0.3"/>
    <row r="175" ht="19.5" customHeight="1" x14ac:dyDescent="0.3"/>
    <row r="176" ht="19.5" customHeight="1" x14ac:dyDescent="0.3"/>
    <row r="177" ht="19.5" customHeight="1" x14ac:dyDescent="0.3"/>
    <row r="178" ht="19.5" customHeight="1" x14ac:dyDescent="0.3"/>
    <row r="179" ht="19.5" customHeight="1" x14ac:dyDescent="0.3"/>
    <row r="180" ht="19.5" customHeight="1" x14ac:dyDescent="0.3"/>
    <row r="181" ht="19.5" customHeight="1" x14ac:dyDescent="0.3"/>
    <row r="182" ht="19.5" customHeight="1" x14ac:dyDescent="0.3"/>
    <row r="183" ht="19.5" customHeight="1" x14ac:dyDescent="0.3"/>
    <row r="184" ht="19.5" customHeight="1" x14ac:dyDescent="0.3"/>
    <row r="185" ht="19.5" customHeight="1" x14ac:dyDescent="0.3"/>
    <row r="186" ht="19.5" customHeight="1" x14ac:dyDescent="0.3"/>
    <row r="187" ht="19.5" customHeight="1" x14ac:dyDescent="0.3"/>
    <row r="188" ht="19.5" customHeight="1" x14ac:dyDescent="0.3"/>
    <row r="189" ht="19.5" customHeight="1" x14ac:dyDescent="0.3"/>
    <row r="190" ht="19.5" customHeight="1" x14ac:dyDescent="0.3"/>
    <row r="191" ht="19.5" customHeight="1" x14ac:dyDescent="0.3"/>
    <row r="192" ht="19.5" customHeight="1" x14ac:dyDescent="0.3"/>
    <row r="193" ht="19.5" customHeight="1" x14ac:dyDescent="0.3"/>
    <row r="194" ht="19.5" customHeight="1" x14ac:dyDescent="0.3"/>
    <row r="195" ht="19.5" customHeight="1" x14ac:dyDescent="0.3"/>
    <row r="196" ht="19.5" customHeight="1" x14ac:dyDescent="0.3"/>
    <row r="197" ht="19.5" customHeight="1" x14ac:dyDescent="0.3"/>
    <row r="198" ht="19.5" customHeight="1" x14ac:dyDescent="0.3"/>
    <row r="199" ht="19.5" customHeight="1" x14ac:dyDescent="0.3"/>
    <row r="200" ht="19.5" customHeight="1" x14ac:dyDescent="0.3"/>
    <row r="201" ht="19.5" customHeight="1" x14ac:dyDescent="0.3"/>
    <row r="202" ht="19.5" customHeight="1" x14ac:dyDescent="0.3"/>
    <row r="203" ht="19.5" customHeight="1" x14ac:dyDescent="0.3"/>
    <row r="204" ht="19.5" customHeight="1" x14ac:dyDescent="0.3"/>
    <row r="205" ht="19.5" customHeight="1" x14ac:dyDescent="0.3"/>
    <row r="206" ht="19.5" customHeight="1" x14ac:dyDescent="0.3"/>
    <row r="207" ht="19.5" customHeight="1" x14ac:dyDescent="0.3"/>
    <row r="208" ht="19.5" customHeight="1" x14ac:dyDescent="0.3"/>
    <row r="209" ht="19.5" customHeight="1" x14ac:dyDescent="0.3"/>
    <row r="210" ht="19.5" customHeight="1" x14ac:dyDescent="0.3"/>
    <row r="211" ht="19.5" customHeight="1" x14ac:dyDescent="0.3"/>
    <row r="212" ht="19.5" customHeight="1" x14ac:dyDescent="0.3"/>
    <row r="213" ht="19.5" customHeight="1" x14ac:dyDescent="0.3"/>
    <row r="214" ht="19.5" customHeight="1" x14ac:dyDescent="0.3"/>
    <row r="215" ht="19.5" customHeight="1" x14ac:dyDescent="0.3"/>
    <row r="216" ht="19.5" customHeight="1" x14ac:dyDescent="0.3"/>
    <row r="217" ht="19.5" customHeight="1" x14ac:dyDescent="0.3"/>
    <row r="218" ht="19.5" customHeight="1" x14ac:dyDescent="0.3"/>
    <row r="219" ht="19.5" customHeight="1" x14ac:dyDescent="0.3"/>
    <row r="220" ht="19.5" customHeight="1" x14ac:dyDescent="0.3"/>
    <row r="221" ht="19.5" customHeight="1" x14ac:dyDescent="0.3"/>
    <row r="222" ht="19.5" customHeight="1" x14ac:dyDescent="0.3"/>
    <row r="223" ht="19.5" customHeight="1" x14ac:dyDescent="0.3"/>
    <row r="224" ht="19.5" customHeight="1" x14ac:dyDescent="0.3"/>
    <row r="225" ht="19.5" customHeight="1" x14ac:dyDescent="0.3"/>
    <row r="226" ht="19.5" customHeight="1" x14ac:dyDescent="0.3"/>
    <row r="227" ht="19.5" customHeight="1" x14ac:dyDescent="0.3"/>
    <row r="228" ht="19.5" customHeight="1" x14ac:dyDescent="0.3"/>
    <row r="229" ht="19.5" customHeight="1" x14ac:dyDescent="0.3"/>
    <row r="230" ht="19.5" customHeight="1" x14ac:dyDescent="0.3"/>
    <row r="231" ht="19.5" customHeight="1" x14ac:dyDescent="0.3"/>
    <row r="232" ht="19.5" customHeight="1" x14ac:dyDescent="0.3"/>
    <row r="233" ht="19.5" customHeight="1" x14ac:dyDescent="0.3"/>
    <row r="234" ht="19.5" customHeight="1" x14ac:dyDescent="0.3"/>
    <row r="235" ht="19.5" customHeight="1" x14ac:dyDescent="0.3"/>
    <row r="236" ht="19.5" customHeight="1" x14ac:dyDescent="0.3"/>
    <row r="237" ht="19.5" customHeight="1" x14ac:dyDescent="0.3"/>
    <row r="238" ht="19.5" customHeight="1" x14ac:dyDescent="0.3"/>
    <row r="239" ht="19.5" customHeight="1" x14ac:dyDescent="0.3"/>
    <row r="240" ht="19.5" customHeight="1" x14ac:dyDescent="0.3"/>
    <row r="241" ht="19.5" customHeight="1" x14ac:dyDescent="0.3"/>
    <row r="242" ht="19.5" customHeight="1" x14ac:dyDescent="0.3"/>
    <row r="243" ht="19.5" customHeight="1" x14ac:dyDescent="0.3"/>
    <row r="244" ht="19.5" customHeight="1" x14ac:dyDescent="0.3"/>
    <row r="245" ht="19.5" customHeight="1" x14ac:dyDescent="0.3"/>
    <row r="246" ht="19.5" customHeight="1" x14ac:dyDescent="0.3"/>
    <row r="247" ht="19.5" customHeight="1" x14ac:dyDescent="0.3"/>
    <row r="248" ht="19.5" customHeight="1" x14ac:dyDescent="0.3"/>
    <row r="249" ht="19.5" customHeight="1" x14ac:dyDescent="0.3"/>
    <row r="250" ht="19.5" customHeight="1" x14ac:dyDescent="0.3"/>
    <row r="251" ht="19.5" customHeight="1" x14ac:dyDescent="0.3"/>
    <row r="252" ht="19.5" customHeight="1" x14ac:dyDescent="0.3"/>
    <row r="253" ht="19.5" customHeight="1" x14ac:dyDescent="0.3"/>
    <row r="254" ht="19.5" customHeight="1" x14ac:dyDescent="0.3"/>
    <row r="255" ht="19.5" customHeight="1" x14ac:dyDescent="0.3"/>
    <row r="256" ht="19.5" customHeight="1" x14ac:dyDescent="0.3"/>
    <row r="257" ht="19.5" customHeight="1" x14ac:dyDescent="0.3"/>
    <row r="258" ht="19.5" customHeight="1" x14ac:dyDescent="0.3"/>
    <row r="259" ht="19.5" customHeight="1" x14ac:dyDescent="0.3"/>
    <row r="260" ht="19.5" customHeight="1" x14ac:dyDescent="0.3"/>
    <row r="261" ht="19.5" customHeight="1" x14ac:dyDescent="0.3"/>
    <row r="262" ht="19.5" customHeight="1" x14ac:dyDescent="0.3"/>
    <row r="263" ht="19.5" customHeight="1" x14ac:dyDescent="0.3"/>
    <row r="264" ht="19.5" customHeight="1" x14ac:dyDescent="0.3"/>
    <row r="265" ht="19.5" customHeight="1" x14ac:dyDescent="0.3"/>
    <row r="266" ht="19.5" customHeight="1" x14ac:dyDescent="0.3"/>
    <row r="267" ht="19.5" customHeight="1" x14ac:dyDescent="0.3"/>
    <row r="268" ht="19.5" customHeight="1" x14ac:dyDescent="0.3"/>
    <row r="269" ht="19.5" customHeight="1" x14ac:dyDescent="0.3"/>
    <row r="270" ht="19.5" customHeight="1" x14ac:dyDescent="0.3"/>
    <row r="271" ht="19.5" customHeight="1" x14ac:dyDescent="0.3"/>
    <row r="272" ht="19.5" customHeight="1" x14ac:dyDescent="0.3"/>
    <row r="273" ht="19.5" customHeight="1" x14ac:dyDescent="0.3"/>
    <row r="274" ht="19.5" customHeight="1" x14ac:dyDescent="0.3"/>
    <row r="275" ht="19.5" customHeight="1" x14ac:dyDescent="0.3"/>
    <row r="276" ht="19.5" customHeight="1" x14ac:dyDescent="0.3"/>
    <row r="277" ht="19.5" customHeight="1" x14ac:dyDescent="0.3"/>
    <row r="278" ht="19.5" customHeight="1" x14ac:dyDescent="0.3"/>
    <row r="279" ht="19.5" customHeight="1" x14ac:dyDescent="0.3"/>
    <row r="280" ht="19.5" customHeight="1" x14ac:dyDescent="0.3"/>
    <row r="281" ht="19.5" customHeight="1" x14ac:dyDescent="0.3"/>
    <row r="282" ht="19.5" customHeight="1" x14ac:dyDescent="0.3"/>
    <row r="283" ht="19.5" customHeight="1" x14ac:dyDescent="0.3"/>
    <row r="284" ht="19.5" customHeight="1" x14ac:dyDescent="0.3"/>
    <row r="285" ht="19.5" customHeight="1" x14ac:dyDescent="0.3"/>
    <row r="286" ht="19.5" customHeight="1" x14ac:dyDescent="0.3"/>
    <row r="287" ht="19.5" customHeight="1" x14ac:dyDescent="0.3"/>
    <row r="288" ht="19.5" customHeight="1" x14ac:dyDescent="0.3"/>
    <row r="289" ht="19.5" customHeight="1" x14ac:dyDescent="0.3"/>
    <row r="290" ht="19.5" customHeight="1" x14ac:dyDescent="0.3"/>
    <row r="291" ht="19.5" customHeight="1" x14ac:dyDescent="0.3"/>
    <row r="292" ht="19.5" customHeight="1" x14ac:dyDescent="0.3"/>
    <row r="293" ht="19.5" customHeight="1" x14ac:dyDescent="0.3"/>
    <row r="294" ht="19.5" customHeight="1" x14ac:dyDescent="0.3"/>
    <row r="295" ht="19.5" customHeight="1" x14ac:dyDescent="0.3"/>
    <row r="296" ht="19.5" customHeight="1" x14ac:dyDescent="0.3"/>
    <row r="297" ht="19.5" customHeight="1" x14ac:dyDescent="0.3"/>
    <row r="298" ht="19.5" customHeight="1" x14ac:dyDescent="0.3"/>
    <row r="299" ht="19.5" customHeight="1" x14ac:dyDescent="0.3"/>
    <row r="300" ht="16.5" customHeight="1" x14ac:dyDescent="0.3"/>
    <row r="301" ht="16.5" customHeight="1" x14ac:dyDescent="0.3"/>
    <row r="302" ht="16.5" customHeight="1" x14ac:dyDescent="0.3"/>
    <row r="303" ht="16.5" customHeight="1" x14ac:dyDescent="0.3"/>
    <row r="304" ht="16.5" customHeight="1" x14ac:dyDescent="0.3"/>
    <row r="305" ht="16.5" customHeight="1" x14ac:dyDescent="0.3"/>
    <row r="306" ht="16.5" customHeight="1" x14ac:dyDescent="0.3"/>
    <row r="307" ht="16.5" customHeight="1" x14ac:dyDescent="0.3"/>
    <row r="308" ht="16.5" customHeight="1" x14ac:dyDescent="0.3"/>
    <row r="309" ht="16.5" customHeight="1" x14ac:dyDescent="0.3"/>
    <row r="310" ht="16.5" customHeight="1" x14ac:dyDescent="0.3"/>
    <row r="311" ht="16.5" customHeight="1" x14ac:dyDescent="0.3"/>
    <row r="312" ht="16.5" customHeight="1" x14ac:dyDescent="0.3"/>
    <row r="313" ht="16.5" customHeight="1" x14ac:dyDescent="0.3"/>
    <row r="314" ht="16.5" customHeight="1" x14ac:dyDescent="0.3"/>
    <row r="315" ht="16.5" customHeight="1" x14ac:dyDescent="0.3"/>
    <row r="316" ht="16.5" customHeight="1" x14ac:dyDescent="0.3"/>
    <row r="317" ht="16.5" customHeight="1" x14ac:dyDescent="0.3"/>
    <row r="318" ht="16.5" customHeight="1" x14ac:dyDescent="0.3"/>
    <row r="319" ht="16.5" customHeight="1" x14ac:dyDescent="0.3"/>
    <row r="320" ht="16.5" customHeight="1" x14ac:dyDescent="0.3"/>
    <row r="321" ht="16.5" customHeight="1" x14ac:dyDescent="0.3"/>
    <row r="322" ht="16.5" customHeight="1" x14ac:dyDescent="0.3"/>
    <row r="323" ht="16.5" customHeight="1" x14ac:dyDescent="0.3"/>
    <row r="324" ht="16.5" customHeight="1" x14ac:dyDescent="0.3"/>
    <row r="325" ht="16.5" customHeight="1" x14ac:dyDescent="0.3"/>
    <row r="326" ht="16.5" customHeight="1" x14ac:dyDescent="0.3"/>
    <row r="327" ht="16.5" customHeight="1" x14ac:dyDescent="0.3"/>
    <row r="328" ht="16.5" customHeight="1" x14ac:dyDescent="0.3"/>
    <row r="329" ht="16.5" customHeight="1" x14ac:dyDescent="0.3"/>
    <row r="330" ht="16.5" customHeight="1" x14ac:dyDescent="0.3"/>
    <row r="331" ht="16.5" customHeight="1" x14ac:dyDescent="0.3"/>
    <row r="332" ht="16.5" customHeight="1" x14ac:dyDescent="0.3"/>
    <row r="333" ht="16.5" customHeight="1" x14ac:dyDescent="0.3"/>
    <row r="334" ht="16.5" customHeight="1" x14ac:dyDescent="0.3"/>
    <row r="335" ht="16.5" customHeight="1" x14ac:dyDescent="0.3"/>
    <row r="336" ht="16.5" customHeight="1" x14ac:dyDescent="0.3"/>
    <row r="337" ht="16.5" customHeight="1" x14ac:dyDescent="0.3"/>
    <row r="338" ht="16.5" customHeight="1" x14ac:dyDescent="0.3"/>
    <row r="339" ht="16.5" customHeight="1" x14ac:dyDescent="0.3"/>
    <row r="340" ht="16.5" customHeight="1" x14ac:dyDescent="0.3"/>
    <row r="341" ht="16.5" customHeight="1" x14ac:dyDescent="0.3"/>
    <row r="342" ht="16.5" customHeight="1" x14ac:dyDescent="0.3"/>
    <row r="343" ht="16.5" customHeight="1" x14ac:dyDescent="0.3"/>
    <row r="344" ht="16.5" customHeight="1" x14ac:dyDescent="0.3"/>
    <row r="345" ht="16.5" customHeight="1" x14ac:dyDescent="0.3"/>
    <row r="346" ht="16.5" customHeight="1" x14ac:dyDescent="0.3"/>
    <row r="347" ht="16.5" customHeight="1" x14ac:dyDescent="0.3"/>
    <row r="348" ht="16.5" customHeight="1" x14ac:dyDescent="0.3"/>
    <row r="349" ht="16.5" customHeight="1" x14ac:dyDescent="0.3"/>
    <row r="350" ht="16.5" customHeight="1" x14ac:dyDescent="0.3"/>
    <row r="351" ht="16.5" customHeight="1" x14ac:dyDescent="0.3"/>
    <row r="352" ht="16.5" customHeight="1" x14ac:dyDescent="0.3"/>
    <row r="353" ht="16.5" customHeight="1" x14ac:dyDescent="0.3"/>
    <row r="354" ht="16.5" customHeight="1" x14ac:dyDescent="0.3"/>
    <row r="355" ht="16.5" customHeight="1" x14ac:dyDescent="0.3"/>
    <row r="356" ht="16.5" customHeight="1" x14ac:dyDescent="0.3"/>
    <row r="357" ht="16.5" customHeight="1" x14ac:dyDescent="0.3"/>
    <row r="358" ht="16.5" customHeight="1" x14ac:dyDescent="0.3"/>
    <row r="359" ht="16.5" customHeight="1" x14ac:dyDescent="0.3"/>
    <row r="360" ht="16.5" customHeight="1" x14ac:dyDescent="0.3"/>
    <row r="361" ht="16.5" customHeight="1" x14ac:dyDescent="0.3"/>
    <row r="362" ht="16.5" customHeight="1" x14ac:dyDescent="0.3"/>
    <row r="363" ht="16.5" customHeight="1" x14ac:dyDescent="0.3"/>
    <row r="364" ht="16.5" customHeight="1" x14ac:dyDescent="0.3"/>
    <row r="365" ht="16.5" customHeight="1" x14ac:dyDescent="0.3"/>
    <row r="366" ht="16.5" customHeight="1" x14ac:dyDescent="0.3"/>
    <row r="367" ht="16.5" customHeight="1" x14ac:dyDescent="0.3"/>
    <row r="368" ht="16.5" customHeight="1" x14ac:dyDescent="0.3"/>
    <row r="369" ht="16.5" customHeight="1" x14ac:dyDescent="0.3"/>
    <row r="370" ht="16.5" customHeight="1" x14ac:dyDescent="0.3"/>
    <row r="371" ht="16.5" customHeight="1" x14ac:dyDescent="0.3"/>
    <row r="372" ht="16.5" customHeight="1" x14ac:dyDescent="0.3"/>
    <row r="373" ht="16.5" customHeight="1" x14ac:dyDescent="0.3"/>
    <row r="374" ht="16.5" customHeight="1" x14ac:dyDescent="0.3"/>
    <row r="375" ht="16.5" customHeight="1" x14ac:dyDescent="0.3"/>
    <row r="376" ht="16.5" customHeight="1" x14ac:dyDescent="0.3"/>
    <row r="377" ht="16.5" customHeight="1" x14ac:dyDescent="0.3"/>
    <row r="378" ht="16.5" customHeight="1" x14ac:dyDescent="0.3"/>
    <row r="379" ht="16.5" customHeight="1" x14ac:dyDescent="0.3"/>
    <row r="380" ht="16.5" customHeight="1" x14ac:dyDescent="0.3"/>
    <row r="381" ht="16.5" customHeight="1" x14ac:dyDescent="0.3"/>
    <row r="382" ht="16.5" customHeight="1" x14ac:dyDescent="0.3"/>
    <row r="383" ht="16.5" customHeight="1" x14ac:dyDescent="0.3"/>
    <row r="384" ht="16.5" customHeight="1" x14ac:dyDescent="0.3"/>
    <row r="385" ht="16.5" customHeight="1" x14ac:dyDescent="0.3"/>
    <row r="386" ht="16.5" customHeight="1" x14ac:dyDescent="0.3"/>
    <row r="387" ht="16.5" customHeight="1" x14ac:dyDescent="0.3"/>
    <row r="388" ht="16.5" customHeight="1" x14ac:dyDescent="0.3"/>
    <row r="389" ht="16.5" customHeight="1" x14ac:dyDescent="0.3"/>
    <row r="390" ht="16.5" customHeight="1" x14ac:dyDescent="0.3"/>
    <row r="391" ht="16.5" customHeight="1" x14ac:dyDescent="0.3"/>
    <row r="392" ht="16.5" customHeight="1" x14ac:dyDescent="0.3"/>
    <row r="393" ht="16.5" customHeight="1" x14ac:dyDescent="0.3"/>
    <row r="394" ht="16.5" customHeight="1" x14ac:dyDescent="0.3"/>
    <row r="395" ht="16.5" customHeight="1" x14ac:dyDescent="0.3"/>
    <row r="396" ht="16.5" customHeight="1" x14ac:dyDescent="0.3"/>
    <row r="397" ht="16.5" customHeight="1" x14ac:dyDescent="0.3"/>
    <row r="398" ht="16.5" customHeight="1" x14ac:dyDescent="0.3"/>
    <row r="399" ht="16.5" customHeight="1" x14ac:dyDescent="0.3"/>
    <row r="400" ht="16.5" customHeight="1" x14ac:dyDescent="0.3"/>
    <row r="401" ht="16.5" customHeight="1" x14ac:dyDescent="0.3"/>
    <row r="402" ht="16.5" customHeight="1" x14ac:dyDescent="0.3"/>
    <row r="403" ht="16.5" customHeight="1" x14ac:dyDescent="0.3"/>
    <row r="404" ht="16.5" customHeight="1" x14ac:dyDescent="0.3"/>
    <row r="405" ht="16.5" customHeight="1" x14ac:dyDescent="0.3"/>
    <row r="406" ht="16.5" customHeight="1" x14ac:dyDescent="0.3"/>
    <row r="407" ht="16.5" customHeight="1" x14ac:dyDescent="0.3"/>
    <row r="408" ht="16.5" customHeight="1" x14ac:dyDescent="0.3"/>
    <row r="409" ht="16.5" customHeight="1" x14ac:dyDescent="0.3"/>
    <row r="410" ht="16.5" customHeight="1" x14ac:dyDescent="0.3"/>
    <row r="411" ht="16.5" customHeight="1" x14ac:dyDescent="0.3"/>
    <row r="412" ht="16.5" customHeight="1" x14ac:dyDescent="0.3"/>
    <row r="413" ht="16.5" customHeight="1" x14ac:dyDescent="0.3"/>
    <row r="414" ht="16.5" customHeight="1" x14ac:dyDescent="0.3"/>
    <row r="415" ht="16.5" customHeight="1" x14ac:dyDescent="0.3"/>
    <row r="416" ht="16.5" customHeight="1" x14ac:dyDescent="0.3"/>
    <row r="417" ht="16.5" customHeight="1" x14ac:dyDescent="0.3"/>
    <row r="418" ht="16.5" customHeight="1" x14ac:dyDescent="0.3"/>
    <row r="419" ht="16.5" customHeight="1" x14ac:dyDescent="0.3"/>
    <row r="420" ht="16.5" customHeight="1" x14ac:dyDescent="0.3"/>
    <row r="421" ht="16.5" customHeight="1" x14ac:dyDescent="0.3"/>
    <row r="422" ht="16.5" customHeight="1" x14ac:dyDescent="0.3"/>
    <row r="423" ht="16.5" customHeight="1" x14ac:dyDescent="0.3"/>
    <row r="424" ht="16.5" customHeight="1" x14ac:dyDescent="0.3"/>
    <row r="425" ht="16.5" customHeight="1" x14ac:dyDescent="0.3"/>
    <row r="426" ht="16.5" customHeight="1" x14ac:dyDescent="0.3"/>
    <row r="427" ht="16.5" customHeight="1" x14ac:dyDescent="0.3"/>
    <row r="428" ht="16.5" customHeight="1" x14ac:dyDescent="0.3"/>
    <row r="429" ht="16.5" customHeight="1" x14ac:dyDescent="0.3"/>
    <row r="430" ht="16.5" customHeight="1" x14ac:dyDescent="0.3"/>
    <row r="431" ht="16.5" customHeight="1" x14ac:dyDescent="0.3"/>
    <row r="432" ht="16.5" customHeight="1" x14ac:dyDescent="0.3"/>
    <row r="433" ht="16.5" customHeight="1" x14ac:dyDescent="0.3"/>
    <row r="434" ht="16.5" customHeight="1" x14ac:dyDescent="0.3"/>
    <row r="435" ht="16.5" customHeight="1" x14ac:dyDescent="0.3"/>
    <row r="436" ht="16.5" customHeight="1" x14ac:dyDescent="0.3"/>
    <row r="437" ht="16.5" customHeight="1" x14ac:dyDescent="0.3"/>
    <row r="438" ht="16.5" customHeight="1" x14ac:dyDescent="0.3"/>
    <row r="439" ht="16.5" customHeight="1" x14ac:dyDescent="0.3"/>
    <row r="440" ht="16.5" customHeight="1" x14ac:dyDescent="0.3"/>
    <row r="441" ht="16.5" customHeight="1" x14ac:dyDescent="0.3"/>
    <row r="442" ht="16.5" customHeight="1" x14ac:dyDescent="0.3"/>
    <row r="443" ht="16.5" customHeight="1" x14ac:dyDescent="0.3"/>
    <row r="444" ht="16.5" customHeight="1" x14ac:dyDescent="0.3"/>
    <row r="445" ht="16.5" customHeight="1" x14ac:dyDescent="0.3"/>
    <row r="446" ht="16.5" customHeight="1" x14ac:dyDescent="0.3"/>
    <row r="447" ht="16.5" customHeight="1" x14ac:dyDescent="0.3"/>
    <row r="448" ht="16.5" customHeight="1" x14ac:dyDescent="0.3"/>
    <row r="449" ht="16.5" customHeight="1" x14ac:dyDescent="0.3"/>
    <row r="450" ht="16.5" customHeight="1" x14ac:dyDescent="0.3"/>
    <row r="451" ht="16.5" customHeight="1" x14ac:dyDescent="0.3"/>
    <row r="452" ht="16.5" customHeight="1" x14ac:dyDescent="0.3"/>
    <row r="453" ht="16.5" customHeight="1" x14ac:dyDescent="0.3"/>
    <row r="454" ht="16.5" customHeight="1" x14ac:dyDescent="0.3"/>
    <row r="455" ht="16.5" customHeight="1" x14ac:dyDescent="0.3"/>
    <row r="456" ht="16.5" customHeight="1" x14ac:dyDescent="0.3"/>
    <row r="457" ht="16.5" customHeight="1" x14ac:dyDescent="0.3"/>
    <row r="458" ht="16.5" customHeight="1" x14ac:dyDescent="0.3"/>
    <row r="459" ht="16.5" customHeight="1" x14ac:dyDescent="0.3"/>
    <row r="460" ht="16.5" customHeight="1" x14ac:dyDescent="0.3"/>
    <row r="461" ht="16.5" customHeight="1" x14ac:dyDescent="0.3"/>
    <row r="462" ht="16.5" customHeight="1" x14ac:dyDescent="0.3"/>
    <row r="463" ht="16.5" customHeight="1" x14ac:dyDescent="0.3"/>
    <row r="464" ht="16.5" customHeight="1" x14ac:dyDescent="0.3"/>
    <row r="465" ht="16.5" customHeight="1" x14ac:dyDescent="0.3"/>
    <row r="466" ht="16.5" customHeight="1" x14ac:dyDescent="0.3"/>
    <row r="467" ht="16.5" customHeight="1" x14ac:dyDescent="0.3"/>
    <row r="468" ht="16.5" customHeight="1" x14ac:dyDescent="0.3"/>
    <row r="469" ht="16.5" customHeight="1" x14ac:dyDescent="0.3"/>
    <row r="470" ht="16.5" customHeight="1" x14ac:dyDescent="0.3"/>
    <row r="471" ht="16.5" customHeight="1" x14ac:dyDescent="0.3"/>
    <row r="472" ht="16.5" customHeight="1" x14ac:dyDescent="0.3"/>
    <row r="473" ht="16.5" customHeight="1" x14ac:dyDescent="0.3"/>
    <row r="474" ht="16.5" customHeight="1" x14ac:dyDescent="0.3"/>
    <row r="475" ht="16.5" customHeight="1" x14ac:dyDescent="0.3"/>
    <row r="476" ht="16.5" customHeight="1" x14ac:dyDescent="0.3"/>
    <row r="477" ht="16.5" customHeight="1" x14ac:dyDescent="0.3"/>
    <row r="478" ht="16.5" customHeight="1" x14ac:dyDescent="0.3"/>
    <row r="479" ht="16.5" customHeight="1" x14ac:dyDescent="0.3"/>
    <row r="480" ht="16.5" customHeight="1" x14ac:dyDescent="0.3"/>
    <row r="481" ht="16.5" customHeight="1" x14ac:dyDescent="0.3"/>
    <row r="482" ht="16.5" customHeight="1" x14ac:dyDescent="0.3"/>
    <row r="483" ht="16.5" customHeight="1" x14ac:dyDescent="0.3"/>
    <row r="484" ht="16.5" customHeight="1" x14ac:dyDescent="0.3"/>
    <row r="485" ht="16.5" customHeight="1" x14ac:dyDescent="0.3"/>
    <row r="486" ht="16.5" customHeight="1" x14ac:dyDescent="0.3"/>
    <row r="487" ht="16.5" customHeight="1" x14ac:dyDescent="0.3"/>
    <row r="488" ht="16.5" customHeight="1" x14ac:dyDescent="0.3"/>
    <row r="489" ht="16.5" customHeight="1" x14ac:dyDescent="0.3"/>
    <row r="490" ht="16.5" customHeight="1" x14ac:dyDescent="0.3"/>
    <row r="491" ht="16.5" customHeight="1" x14ac:dyDescent="0.3"/>
    <row r="492" ht="16.5" customHeight="1" x14ac:dyDescent="0.3"/>
    <row r="493" ht="16.5" customHeight="1" x14ac:dyDescent="0.3"/>
    <row r="494" ht="16.5" customHeight="1" x14ac:dyDescent="0.3"/>
    <row r="495" ht="16.5" customHeight="1" x14ac:dyDescent="0.3"/>
    <row r="496" ht="16.5" customHeight="1" x14ac:dyDescent="0.3"/>
    <row r="497" ht="16.5" customHeight="1" x14ac:dyDescent="0.3"/>
    <row r="498" ht="16.5" customHeight="1" x14ac:dyDescent="0.3"/>
    <row r="499" ht="16.5" customHeight="1" x14ac:dyDescent="0.3"/>
    <row r="500" ht="16.5" customHeight="1" x14ac:dyDescent="0.3"/>
    <row r="501" ht="16.5" customHeight="1" x14ac:dyDescent="0.3"/>
    <row r="502" ht="16.5" customHeight="1" x14ac:dyDescent="0.3"/>
    <row r="503" ht="16.5" customHeight="1" x14ac:dyDescent="0.3"/>
    <row r="504" ht="16.5" customHeight="1" x14ac:dyDescent="0.3"/>
    <row r="505" ht="16.5" customHeight="1" x14ac:dyDescent="0.3"/>
    <row r="506" ht="16.5" customHeight="1" x14ac:dyDescent="0.3"/>
    <row r="507" ht="16.5" customHeight="1" x14ac:dyDescent="0.3"/>
    <row r="508" ht="16.5" customHeight="1" x14ac:dyDescent="0.3"/>
    <row r="509" ht="16.5" customHeight="1" x14ac:dyDescent="0.3"/>
    <row r="510" ht="16.5" customHeight="1" x14ac:dyDescent="0.3"/>
    <row r="511" ht="16.5" customHeight="1" x14ac:dyDescent="0.3"/>
    <row r="512" ht="16.5" customHeight="1" x14ac:dyDescent="0.3"/>
    <row r="513" ht="16.5" customHeight="1" x14ac:dyDescent="0.3"/>
    <row r="514" ht="16.5" customHeight="1" x14ac:dyDescent="0.3"/>
    <row r="515" ht="16.5" customHeight="1" x14ac:dyDescent="0.3"/>
    <row r="516" ht="16.5" customHeight="1" x14ac:dyDescent="0.3"/>
    <row r="517" ht="16.5" customHeight="1" x14ac:dyDescent="0.3"/>
    <row r="518" ht="16.5" customHeight="1" x14ac:dyDescent="0.3"/>
    <row r="519" ht="16.5" customHeight="1" x14ac:dyDescent="0.3"/>
    <row r="520" ht="16.5" customHeight="1" x14ac:dyDescent="0.3"/>
    <row r="521" ht="16.5" customHeight="1" x14ac:dyDescent="0.3"/>
    <row r="522" ht="16.5" customHeight="1" x14ac:dyDescent="0.3"/>
    <row r="523" ht="16.5" customHeight="1" x14ac:dyDescent="0.3"/>
    <row r="524" ht="16.5" customHeight="1" x14ac:dyDescent="0.3"/>
    <row r="525" ht="16.5" customHeight="1" x14ac:dyDescent="0.3"/>
    <row r="526" ht="16.5" customHeight="1" x14ac:dyDescent="0.3"/>
    <row r="527" ht="16.5" customHeight="1" x14ac:dyDescent="0.3"/>
    <row r="528" ht="16.5" customHeight="1" x14ac:dyDescent="0.3"/>
    <row r="529" ht="16.5" customHeight="1" x14ac:dyDescent="0.3"/>
    <row r="530" ht="16.5" customHeight="1" x14ac:dyDescent="0.3"/>
    <row r="531" ht="16.5" customHeight="1" x14ac:dyDescent="0.3"/>
    <row r="532" ht="16.5" customHeight="1" x14ac:dyDescent="0.3"/>
    <row r="533" ht="16.5" customHeight="1" x14ac:dyDescent="0.3"/>
    <row r="534" ht="16.5" customHeight="1" x14ac:dyDescent="0.3"/>
    <row r="535" ht="16.5" customHeight="1" x14ac:dyDescent="0.3"/>
    <row r="536" ht="16.5" customHeight="1" x14ac:dyDescent="0.3"/>
    <row r="537" ht="16.5" customHeight="1" x14ac:dyDescent="0.3"/>
    <row r="538" ht="16.5" customHeight="1" x14ac:dyDescent="0.3"/>
    <row r="539" ht="16.5" customHeight="1" x14ac:dyDescent="0.3"/>
    <row r="540" ht="16.5" customHeight="1" x14ac:dyDescent="0.3"/>
    <row r="541" ht="16.5" customHeight="1" x14ac:dyDescent="0.3"/>
    <row r="542" ht="16.5" customHeight="1" x14ac:dyDescent="0.3"/>
    <row r="543" ht="16.5" customHeight="1" x14ac:dyDescent="0.3"/>
    <row r="544" ht="16.5" customHeight="1" x14ac:dyDescent="0.3"/>
    <row r="545" ht="16.5" customHeight="1" x14ac:dyDescent="0.3"/>
    <row r="546" ht="16.5" customHeight="1" x14ac:dyDescent="0.3"/>
    <row r="547" ht="16.5" customHeight="1" x14ac:dyDescent="0.3"/>
    <row r="548" ht="16.5" customHeight="1" x14ac:dyDescent="0.3"/>
    <row r="549" ht="16.5" customHeight="1" x14ac:dyDescent="0.3"/>
    <row r="550" ht="16.5" customHeight="1" x14ac:dyDescent="0.3"/>
    <row r="551" ht="16.5" customHeight="1" x14ac:dyDescent="0.3"/>
    <row r="552" ht="16.5" customHeight="1" x14ac:dyDescent="0.3"/>
    <row r="553" ht="16.5" customHeight="1" x14ac:dyDescent="0.3"/>
    <row r="554" ht="16.5" customHeight="1" x14ac:dyDescent="0.3"/>
    <row r="555" ht="16.5" customHeight="1" x14ac:dyDescent="0.3"/>
    <row r="556" ht="16.5" customHeight="1" x14ac:dyDescent="0.3"/>
    <row r="557" ht="16.5" customHeight="1" x14ac:dyDescent="0.3"/>
    <row r="558" ht="16.5" customHeight="1" x14ac:dyDescent="0.3"/>
    <row r="559" ht="16.5" customHeight="1" x14ac:dyDescent="0.3"/>
    <row r="560" ht="16.5" customHeight="1" x14ac:dyDescent="0.3"/>
    <row r="561" ht="16.5" customHeight="1" x14ac:dyDescent="0.3"/>
    <row r="562" ht="16.5" customHeight="1" x14ac:dyDescent="0.3"/>
    <row r="563" ht="16.5" customHeight="1" x14ac:dyDescent="0.3"/>
    <row r="564" ht="16.5" customHeight="1" x14ac:dyDescent="0.3"/>
    <row r="565" ht="16.5" customHeight="1" x14ac:dyDescent="0.3"/>
    <row r="566" ht="16.5" customHeight="1" x14ac:dyDescent="0.3"/>
    <row r="567" ht="16.5" customHeight="1" x14ac:dyDescent="0.3"/>
    <row r="568" ht="16.5" customHeight="1" x14ac:dyDescent="0.3"/>
    <row r="569" ht="16.5" customHeight="1" x14ac:dyDescent="0.3"/>
    <row r="570" ht="16.5" customHeight="1" x14ac:dyDescent="0.3"/>
    <row r="571" ht="16.5" customHeight="1" x14ac:dyDescent="0.3"/>
    <row r="572" ht="16.5" customHeight="1" x14ac:dyDescent="0.3"/>
    <row r="573" ht="16.5" customHeight="1" x14ac:dyDescent="0.3"/>
    <row r="574" ht="16.5" customHeight="1" x14ac:dyDescent="0.3"/>
    <row r="575" ht="16.5" customHeight="1" x14ac:dyDescent="0.3"/>
    <row r="576" ht="16.5" customHeight="1" x14ac:dyDescent="0.3"/>
    <row r="577" ht="16.5" customHeight="1" x14ac:dyDescent="0.3"/>
    <row r="578" ht="16.5" customHeight="1" x14ac:dyDescent="0.3"/>
    <row r="579" ht="16.5" customHeight="1" x14ac:dyDescent="0.3"/>
    <row r="580" ht="16.5" customHeight="1" x14ac:dyDescent="0.3"/>
    <row r="581" ht="16.5" customHeight="1" x14ac:dyDescent="0.3"/>
    <row r="582" ht="16.5" customHeight="1" x14ac:dyDescent="0.3"/>
    <row r="583" ht="16.5" customHeight="1" x14ac:dyDescent="0.3"/>
    <row r="584" ht="16.5" customHeight="1" x14ac:dyDescent="0.3"/>
    <row r="585" ht="16.5" customHeight="1" x14ac:dyDescent="0.3"/>
    <row r="586" ht="16.5" customHeight="1" x14ac:dyDescent="0.3"/>
    <row r="587" ht="16.5" customHeight="1" x14ac:dyDescent="0.3"/>
    <row r="588" ht="16.5" customHeight="1" x14ac:dyDescent="0.3"/>
    <row r="589" ht="16.5" customHeight="1" x14ac:dyDescent="0.3"/>
    <row r="590" ht="16.5" customHeight="1" x14ac:dyDescent="0.3"/>
    <row r="591" ht="16.5" customHeight="1" x14ac:dyDescent="0.3"/>
    <row r="592" ht="16.5" customHeight="1" x14ac:dyDescent="0.3"/>
    <row r="593" ht="16.5" customHeight="1" x14ac:dyDescent="0.3"/>
    <row r="594" ht="16.5" customHeight="1" x14ac:dyDescent="0.3"/>
    <row r="595" ht="16.5" customHeight="1" x14ac:dyDescent="0.3"/>
    <row r="596" ht="16.5" customHeight="1" x14ac:dyDescent="0.3"/>
    <row r="597" ht="16.5" customHeight="1" x14ac:dyDescent="0.3"/>
    <row r="598" ht="16.5" customHeight="1" x14ac:dyDescent="0.3"/>
    <row r="599" ht="16.5" customHeight="1" x14ac:dyDescent="0.3"/>
    <row r="600" ht="16.5" customHeight="1" x14ac:dyDescent="0.3"/>
    <row r="601" ht="16.5" customHeight="1" x14ac:dyDescent="0.3"/>
    <row r="602" ht="16.5" customHeight="1" x14ac:dyDescent="0.3"/>
    <row r="603" ht="16.5" customHeight="1" x14ac:dyDescent="0.3"/>
    <row r="604" ht="16.5" customHeight="1" x14ac:dyDescent="0.3"/>
    <row r="605" ht="16.5" customHeight="1" x14ac:dyDescent="0.3"/>
    <row r="606" ht="16.5" customHeight="1" x14ac:dyDescent="0.3"/>
    <row r="607" ht="16.5" customHeight="1" x14ac:dyDescent="0.3"/>
    <row r="608" ht="16.5" customHeight="1" x14ac:dyDescent="0.3"/>
    <row r="609" ht="16.5" customHeight="1" x14ac:dyDescent="0.3"/>
    <row r="610" ht="16.5" customHeight="1" x14ac:dyDescent="0.3"/>
    <row r="611" ht="16.5" customHeight="1" x14ac:dyDescent="0.3"/>
    <row r="612" ht="16.5" customHeight="1" x14ac:dyDescent="0.3"/>
    <row r="613" ht="16.5" customHeight="1" x14ac:dyDescent="0.3"/>
    <row r="614" ht="16.5" customHeight="1" x14ac:dyDescent="0.3"/>
    <row r="615" ht="16.5" customHeight="1" x14ac:dyDescent="0.3"/>
    <row r="616" ht="16.5" customHeight="1" x14ac:dyDescent="0.3"/>
    <row r="617" ht="16.5" customHeight="1" x14ac:dyDescent="0.3"/>
    <row r="618" ht="16.5" customHeight="1" x14ac:dyDescent="0.3"/>
    <row r="619" ht="16.5" customHeight="1" x14ac:dyDescent="0.3"/>
    <row r="620" ht="16.5" customHeight="1" x14ac:dyDescent="0.3"/>
    <row r="621" ht="16.5" customHeight="1" x14ac:dyDescent="0.3"/>
    <row r="622" ht="16.5" customHeight="1" x14ac:dyDescent="0.3"/>
    <row r="623" ht="16.5" customHeight="1" x14ac:dyDescent="0.3"/>
    <row r="624" ht="16.5" customHeight="1" x14ac:dyDescent="0.3"/>
    <row r="625" ht="16.5" customHeight="1" x14ac:dyDescent="0.3"/>
    <row r="626" ht="16.5" customHeight="1" x14ac:dyDescent="0.3"/>
    <row r="627" ht="16.5" customHeight="1" x14ac:dyDescent="0.3"/>
    <row r="628" ht="16.5" customHeight="1" x14ac:dyDescent="0.3"/>
    <row r="629" ht="16.5" customHeight="1" x14ac:dyDescent="0.3"/>
    <row r="630" ht="16.5" customHeight="1" x14ac:dyDescent="0.3"/>
    <row r="631" ht="16.5" customHeight="1" x14ac:dyDescent="0.3"/>
    <row r="632" ht="16.5" customHeight="1" x14ac:dyDescent="0.3"/>
    <row r="633" ht="16.5" customHeight="1" x14ac:dyDescent="0.3"/>
    <row r="634" ht="16.5" customHeight="1" x14ac:dyDescent="0.3"/>
    <row r="635" ht="16.5" customHeight="1" x14ac:dyDescent="0.3"/>
    <row r="636" ht="16.5" customHeight="1" x14ac:dyDescent="0.3"/>
    <row r="637" ht="16.5" customHeight="1" x14ac:dyDescent="0.3"/>
    <row r="638" ht="16.5" customHeight="1" x14ac:dyDescent="0.3"/>
    <row r="639" ht="16.5" customHeight="1" x14ac:dyDescent="0.3"/>
    <row r="640" ht="16.5" customHeight="1" x14ac:dyDescent="0.3"/>
    <row r="641" ht="16.5" customHeight="1" x14ac:dyDescent="0.3"/>
    <row r="642" ht="16.5" customHeight="1" x14ac:dyDescent="0.3"/>
    <row r="643" ht="16.5" customHeight="1" x14ac:dyDescent="0.3"/>
    <row r="644" ht="16.5" customHeight="1" x14ac:dyDescent="0.3"/>
    <row r="645" ht="16.5" customHeight="1" x14ac:dyDescent="0.3"/>
    <row r="646" ht="16.5" customHeight="1" x14ac:dyDescent="0.3"/>
    <row r="647" ht="16.5" customHeight="1" x14ac:dyDescent="0.3"/>
    <row r="648" ht="16.5" customHeight="1" x14ac:dyDescent="0.3"/>
    <row r="649" ht="16.5" customHeight="1" x14ac:dyDescent="0.3"/>
    <row r="650" ht="16.5" customHeight="1" x14ac:dyDescent="0.3"/>
    <row r="651" ht="16.5" customHeight="1" x14ac:dyDescent="0.3"/>
    <row r="652" ht="16.5" customHeight="1" x14ac:dyDescent="0.3"/>
    <row r="653" ht="16.5" customHeight="1" x14ac:dyDescent="0.3"/>
    <row r="654" ht="16.5" customHeight="1" x14ac:dyDescent="0.3"/>
    <row r="655" ht="16.5" customHeight="1" x14ac:dyDescent="0.3"/>
    <row r="656" ht="16.5" customHeight="1" x14ac:dyDescent="0.3"/>
    <row r="657" ht="16.5" customHeight="1" x14ac:dyDescent="0.3"/>
    <row r="658" ht="16.5" customHeight="1" x14ac:dyDescent="0.3"/>
    <row r="659" ht="16.5" customHeight="1" x14ac:dyDescent="0.3"/>
    <row r="660" ht="16.5" customHeight="1" x14ac:dyDescent="0.3"/>
    <row r="661" ht="16.5" customHeight="1" x14ac:dyDescent="0.3"/>
    <row r="662" ht="16.5" customHeight="1" x14ac:dyDescent="0.3"/>
    <row r="663" ht="16.5" customHeight="1" x14ac:dyDescent="0.3"/>
    <row r="664" ht="16.5" customHeight="1" x14ac:dyDescent="0.3"/>
    <row r="665" ht="16.5" customHeight="1" x14ac:dyDescent="0.3"/>
    <row r="666" ht="16.5" customHeight="1" x14ac:dyDescent="0.3"/>
    <row r="667" ht="16.5" customHeight="1" x14ac:dyDescent="0.3"/>
    <row r="668" ht="16.5" customHeight="1" x14ac:dyDescent="0.3"/>
    <row r="669" ht="16.5" customHeight="1" x14ac:dyDescent="0.3"/>
    <row r="670" ht="16.5" customHeight="1" x14ac:dyDescent="0.3"/>
    <row r="671" ht="16.5" customHeight="1" x14ac:dyDescent="0.3"/>
    <row r="672" ht="16.5" customHeight="1" x14ac:dyDescent="0.3"/>
    <row r="673" ht="16.5" customHeight="1" x14ac:dyDescent="0.3"/>
    <row r="674" ht="16.5" customHeight="1" x14ac:dyDescent="0.3"/>
    <row r="675" ht="16.5" customHeight="1" x14ac:dyDescent="0.3"/>
    <row r="676" ht="16.5" customHeight="1" x14ac:dyDescent="0.3"/>
    <row r="677" ht="16.5" customHeight="1" x14ac:dyDescent="0.3"/>
    <row r="678" ht="16.5" customHeight="1" x14ac:dyDescent="0.3"/>
    <row r="679" ht="16.5" customHeight="1" x14ac:dyDescent="0.3"/>
    <row r="680" ht="16.5" customHeight="1" x14ac:dyDescent="0.3"/>
    <row r="681" ht="16.5" customHeight="1" x14ac:dyDescent="0.3"/>
    <row r="682" ht="16.5" customHeight="1" x14ac:dyDescent="0.3"/>
    <row r="683" ht="16.5" customHeight="1" x14ac:dyDescent="0.3"/>
    <row r="684" ht="16.5" customHeight="1" x14ac:dyDescent="0.3"/>
    <row r="685" ht="16.5" customHeight="1" x14ac:dyDescent="0.3"/>
    <row r="686" ht="16.5" customHeight="1" x14ac:dyDescent="0.3"/>
    <row r="687" ht="16.5" customHeight="1" x14ac:dyDescent="0.3"/>
    <row r="688" ht="16.5" customHeight="1" x14ac:dyDescent="0.3"/>
    <row r="689" ht="16.5" customHeight="1" x14ac:dyDescent="0.3"/>
    <row r="690" ht="16.5" customHeight="1" x14ac:dyDescent="0.3"/>
    <row r="691" ht="16.5" customHeight="1" x14ac:dyDescent="0.3"/>
    <row r="692" ht="16.5" customHeight="1" x14ac:dyDescent="0.3"/>
    <row r="693" ht="16.5" customHeight="1" x14ac:dyDescent="0.3"/>
    <row r="694" ht="16.5" customHeight="1" x14ac:dyDescent="0.3"/>
    <row r="695" ht="16.5" customHeight="1" x14ac:dyDescent="0.3"/>
    <row r="696" ht="16.5" customHeight="1" x14ac:dyDescent="0.3"/>
    <row r="697" ht="16.5" customHeight="1" x14ac:dyDescent="0.3"/>
    <row r="698" ht="16.5" customHeight="1" x14ac:dyDescent="0.3"/>
    <row r="699" ht="16.5" customHeight="1" x14ac:dyDescent="0.3"/>
    <row r="700" ht="16.5" customHeight="1" x14ac:dyDescent="0.3"/>
    <row r="701" ht="16.5" customHeight="1" x14ac:dyDescent="0.3"/>
    <row r="702" ht="16.5" customHeight="1" x14ac:dyDescent="0.3"/>
    <row r="703" ht="16.5" customHeight="1" x14ac:dyDescent="0.3"/>
    <row r="704" ht="16.5" customHeight="1" x14ac:dyDescent="0.3"/>
    <row r="705" ht="16.5" customHeight="1" x14ac:dyDescent="0.3"/>
    <row r="706" ht="16.5" customHeight="1" x14ac:dyDescent="0.3"/>
    <row r="707" ht="16.5" customHeight="1" x14ac:dyDescent="0.3"/>
    <row r="708" ht="16.5" customHeight="1" x14ac:dyDescent="0.3"/>
    <row r="709" ht="16.5" customHeight="1" x14ac:dyDescent="0.3"/>
    <row r="710" ht="16.5" customHeight="1" x14ac:dyDescent="0.3"/>
    <row r="711" ht="16.5" customHeight="1" x14ac:dyDescent="0.3"/>
    <row r="712" ht="16.5" customHeight="1" x14ac:dyDescent="0.3"/>
    <row r="713" ht="16.5" customHeight="1" x14ac:dyDescent="0.3"/>
    <row r="714" ht="16.5" customHeight="1" x14ac:dyDescent="0.3"/>
    <row r="715" ht="16.5" customHeight="1" x14ac:dyDescent="0.3"/>
    <row r="716" ht="16.5" customHeight="1" x14ac:dyDescent="0.3"/>
    <row r="717" ht="16.5" customHeight="1" x14ac:dyDescent="0.3"/>
    <row r="718" ht="16.5" customHeight="1" x14ac:dyDescent="0.3"/>
    <row r="719" ht="16.5" customHeight="1" x14ac:dyDescent="0.3"/>
    <row r="720" ht="16.5" customHeight="1" x14ac:dyDescent="0.3"/>
    <row r="721" ht="16.5" customHeight="1" x14ac:dyDescent="0.3"/>
    <row r="722" ht="16.5" customHeight="1" x14ac:dyDescent="0.3"/>
    <row r="723" ht="16.5" customHeight="1" x14ac:dyDescent="0.3"/>
    <row r="724" ht="16.5" customHeight="1" x14ac:dyDescent="0.3"/>
    <row r="725" ht="16.5" customHeight="1" x14ac:dyDescent="0.3"/>
    <row r="726" ht="16.5" customHeight="1" x14ac:dyDescent="0.3"/>
    <row r="727" ht="16.5" customHeight="1" x14ac:dyDescent="0.3"/>
    <row r="728" ht="16.5" customHeight="1" x14ac:dyDescent="0.3"/>
    <row r="729" ht="16.5" customHeight="1" x14ac:dyDescent="0.3"/>
    <row r="730" ht="16.5" customHeight="1" x14ac:dyDescent="0.3"/>
    <row r="731" ht="16.5" customHeight="1" x14ac:dyDescent="0.3"/>
    <row r="732" ht="16.5" customHeight="1" x14ac:dyDescent="0.3"/>
    <row r="733" ht="16.5" customHeight="1" x14ac:dyDescent="0.3"/>
    <row r="734" ht="16.5" customHeight="1" x14ac:dyDescent="0.3"/>
    <row r="735" ht="16.5" customHeight="1" x14ac:dyDescent="0.3"/>
    <row r="736" ht="16.5" customHeight="1" x14ac:dyDescent="0.3"/>
    <row r="737" ht="16.5" customHeight="1" x14ac:dyDescent="0.3"/>
    <row r="738" ht="16.5" customHeight="1" x14ac:dyDescent="0.3"/>
    <row r="739" ht="16.5" customHeight="1" x14ac:dyDescent="0.3"/>
    <row r="740" ht="16.5" customHeight="1" x14ac:dyDescent="0.3"/>
    <row r="741" ht="16.5" customHeight="1" x14ac:dyDescent="0.3"/>
    <row r="742" ht="16.5" customHeight="1" x14ac:dyDescent="0.3"/>
    <row r="743" ht="16.5" customHeight="1" x14ac:dyDescent="0.3"/>
    <row r="744" ht="16.5" customHeight="1" x14ac:dyDescent="0.3"/>
    <row r="745" ht="16.5" customHeight="1" x14ac:dyDescent="0.3"/>
    <row r="746" ht="16.5" customHeight="1" x14ac:dyDescent="0.3"/>
    <row r="747" ht="16.5" customHeight="1" x14ac:dyDescent="0.3"/>
    <row r="748" ht="16.5" customHeight="1" x14ac:dyDescent="0.3"/>
    <row r="749" ht="16.5" customHeight="1" x14ac:dyDescent="0.3"/>
    <row r="750" ht="16.5" customHeight="1" x14ac:dyDescent="0.3"/>
    <row r="751" ht="16.5" customHeight="1" x14ac:dyDescent="0.3"/>
    <row r="752" ht="16.5" customHeight="1" x14ac:dyDescent="0.3"/>
    <row r="753" ht="16.5" customHeight="1" x14ac:dyDescent="0.3"/>
    <row r="754" ht="16.5" customHeight="1" x14ac:dyDescent="0.3"/>
    <row r="755" ht="16.5" customHeight="1" x14ac:dyDescent="0.3"/>
    <row r="756" ht="16.5" customHeight="1" x14ac:dyDescent="0.3"/>
    <row r="757" ht="16.5" customHeight="1" x14ac:dyDescent="0.3"/>
    <row r="758" ht="16.5" customHeight="1" x14ac:dyDescent="0.3"/>
    <row r="759" ht="16.5" customHeight="1" x14ac:dyDescent="0.3"/>
    <row r="760" ht="16.5" customHeight="1" x14ac:dyDescent="0.3"/>
    <row r="761" ht="16.5" customHeight="1" x14ac:dyDescent="0.3"/>
    <row r="762" ht="16.5" customHeight="1" x14ac:dyDescent="0.3"/>
    <row r="763" ht="16.5" customHeight="1" x14ac:dyDescent="0.3"/>
    <row r="764" ht="16.5" customHeight="1" x14ac:dyDescent="0.3"/>
    <row r="765" ht="16.5" customHeight="1" x14ac:dyDescent="0.3"/>
    <row r="766" ht="16.5" customHeight="1" x14ac:dyDescent="0.3"/>
    <row r="767" ht="16.5" customHeight="1" x14ac:dyDescent="0.3"/>
    <row r="768" ht="16.5" customHeight="1" x14ac:dyDescent="0.3"/>
    <row r="769" ht="16.5" customHeight="1" x14ac:dyDescent="0.3"/>
    <row r="770" ht="16.5" customHeight="1" x14ac:dyDescent="0.3"/>
    <row r="771" ht="16.5" customHeight="1" x14ac:dyDescent="0.3"/>
    <row r="772" ht="16.5" customHeight="1" x14ac:dyDescent="0.3"/>
    <row r="773" ht="16.5" customHeight="1" x14ac:dyDescent="0.3"/>
    <row r="774" ht="16.5" customHeight="1" x14ac:dyDescent="0.3"/>
    <row r="775" ht="16.5" customHeight="1" x14ac:dyDescent="0.3"/>
    <row r="776" ht="16.5" customHeight="1" x14ac:dyDescent="0.3"/>
    <row r="777" ht="16.5" customHeight="1" x14ac:dyDescent="0.3"/>
    <row r="778" ht="16.5" customHeight="1" x14ac:dyDescent="0.3"/>
    <row r="779" ht="16.5" customHeight="1" x14ac:dyDescent="0.3"/>
    <row r="780" ht="16.5" customHeight="1" x14ac:dyDescent="0.3"/>
    <row r="781" ht="16.5" customHeight="1" x14ac:dyDescent="0.3"/>
    <row r="782" ht="16.5" customHeight="1" x14ac:dyDescent="0.3"/>
    <row r="783" ht="16.5" customHeight="1" x14ac:dyDescent="0.3"/>
    <row r="784" ht="16.5" customHeight="1" x14ac:dyDescent="0.3"/>
    <row r="785" ht="16.5" customHeight="1" x14ac:dyDescent="0.3"/>
    <row r="786" ht="16.5" customHeight="1" x14ac:dyDescent="0.3"/>
    <row r="787" ht="16.5" customHeight="1" x14ac:dyDescent="0.3"/>
    <row r="788" ht="16.5" customHeight="1" x14ac:dyDescent="0.3"/>
    <row r="789" ht="16.5" customHeight="1" x14ac:dyDescent="0.3"/>
    <row r="790" ht="16.5" customHeight="1" x14ac:dyDescent="0.3"/>
    <row r="791" ht="16.5" customHeight="1" x14ac:dyDescent="0.3"/>
    <row r="792" ht="16.5" customHeight="1" x14ac:dyDescent="0.3"/>
    <row r="793" ht="16.5" customHeight="1" x14ac:dyDescent="0.3"/>
    <row r="794" ht="16.5" customHeight="1" x14ac:dyDescent="0.3"/>
    <row r="795" ht="16.5" customHeight="1" x14ac:dyDescent="0.3"/>
    <row r="796" ht="16.5" customHeight="1" x14ac:dyDescent="0.3"/>
    <row r="797" ht="16.5" customHeight="1" x14ac:dyDescent="0.3"/>
    <row r="798" ht="16.5" customHeight="1" x14ac:dyDescent="0.3"/>
    <row r="799" ht="16.5" customHeight="1" x14ac:dyDescent="0.3"/>
    <row r="800" ht="16.5" customHeight="1" x14ac:dyDescent="0.3"/>
    <row r="801" ht="16.5" customHeight="1" x14ac:dyDescent="0.3"/>
    <row r="802" ht="16.5" customHeight="1" x14ac:dyDescent="0.3"/>
    <row r="803" ht="16.5" customHeight="1" x14ac:dyDescent="0.3"/>
    <row r="804" ht="16.5" customHeight="1" x14ac:dyDescent="0.3"/>
    <row r="805" ht="16.5" customHeight="1" x14ac:dyDescent="0.3"/>
    <row r="806" ht="16.5" customHeight="1" x14ac:dyDescent="0.3"/>
    <row r="807" ht="16.5" customHeight="1" x14ac:dyDescent="0.3"/>
    <row r="808" ht="16.5" customHeight="1" x14ac:dyDescent="0.3"/>
    <row r="809" ht="16.5" customHeight="1" x14ac:dyDescent="0.3"/>
    <row r="810" ht="16.5" customHeight="1" x14ac:dyDescent="0.3"/>
    <row r="811" ht="16.5" customHeight="1" x14ac:dyDescent="0.3"/>
    <row r="812" ht="16.5" customHeight="1" x14ac:dyDescent="0.3"/>
    <row r="813" ht="16.5" customHeight="1" x14ac:dyDescent="0.3"/>
    <row r="814" ht="16.5" customHeight="1" x14ac:dyDescent="0.3"/>
    <row r="815" ht="16.5" customHeight="1" x14ac:dyDescent="0.3"/>
    <row r="816" ht="16.5" customHeight="1" x14ac:dyDescent="0.3"/>
    <row r="817" ht="16.5" customHeight="1" x14ac:dyDescent="0.3"/>
    <row r="818" ht="16.5" customHeight="1" x14ac:dyDescent="0.3"/>
    <row r="819" ht="16.5" customHeight="1" x14ac:dyDescent="0.3"/>
    <row r="820" ht="16.5" customHeight="1" x14ac:dyDescent="0.3"/>
    <row r="821" ht="16.5" customHeight="1" x14ac:dyDescent="0.3"/>
    <row r="822" ht="16.5" customHeight="1" x14ac:dyDescent="0.3"/>
    <row r="823" ht="16.5" customHeight="1" x14ac:dyDescent="0.3"/>
    <row r="824" ht="16.5" customHeight="1" x14ac:dyDescent="0.3"/>
    <row r="825" ht="16.5" customHeight="1" x14ac:dyDescent="0.3"/>
    <row r="826" ht="16.5" customHeight="1" x14ac:dyDescent="0.3"/>
    <row r="827" ht="16.5" customHeight="1" x14ac:dyDescent="0.3"/>
    <row r="828" ht="16.5" customHeight="1" x14ac:dyDescent="0.3"/>
    <row r="829" ht="16.5" customHeight="1" x14ac:dyDescent="0.3"/>
    <row r="830" ht="16.5" customHeight="1" x14ac:dyDescent="0.3"/>
    <row r="831" ht="16.5" customHeight="1" x14ac:dyDescent="0.3"/>
    <row r="832" ht="16.5" customHeight="1" x14ac:dyDescent="0.3"/>
    <row r="833" ht="16.5" customHeight="1" x14ac:dyDescent="0.3"/>
    <row r="834" ht="16.5" customHeight="1" x14ac:dyDescent="0.3"/>
    <row r="835" ht="16.5" customHeight="1" x14ac:dyDescent="0.3"/>
    <row r="836" ht="16.5" customHeight="1" x14ac:dyDescent="0.3"/>
    <row r="837" ht="16.5" customHeight="1" x14ac:dyDescent="0.3"/>
    <row r="838" ht="16.5" customHeight="1" x14ac:dyDescent="0.3"/>
    <row r="839" ht="16.5" customHeight="1" x14ac:dyDescent="0.3"/>
    <row r="840" ht="16.5" customHeight="1" x14ac:dyDescent="0.3"/>
    <row r="841" ht="16.5" customHeight="1" x14ac:dyDescent="0.3"/>
    <row r="842" ht="16.5" customHeight="1" x14ac:dyDescent="0.3"/>
    <row r="843" ht="16.5" customHeight="1" x14ac:dyDescent="0.3"/>
    <row r="844" ht="16.5" customHeight="1" x14ac:dyDescent="0.3"/>
    <row r="845" ht="16.5" customHeight="1" x14ac:dyDescent="0.3"/>
    <row r="846" ht="16.5" customHeight="1" x14ac:dyDescent="0.3"/>
    <row r="847" ht="16.5" customHeight="1" x14ac:dyDescent="0.3"/>
    <row r="848" ht="16.5" customHeight="1" x14ac:dyDescent="0.3"/>
    <row r="849" ht="16.5" customHeight="1" x14ac:dyDescent="0.3"/>
    <row r="850" ht="16.5" customHeight="1" x14ac:dyDescent="0.3"/>
    <row r="851" ht="16.5" customHeight="1" x14ac:dyDescent="0.3"/>
    <row r="852" ht="16.5" customHeight="1" x14ac:dyDescent="0.3"/>
    <row r="853" ht="16.5" customHeight="1" x14ac:dyDescent="0.3"/>
    <row r="854" ht="16.5" customHeight="1" x14ac:dyDescent="0.3"/>
    <row r="855" ht="16.5" customHeight="1" x14ac:dyDescent="0.3"/>
    <row r="856" ht="16.5" customHeight="1" x14ac:dyDescent="0.3"/>
    <row r="857" ht="16.5" customHeight="1" x14ac:dyDescent="0.3"/>
    <row r="858" ht="16.5" customHeight="1" x14ac:dyDescent="0.3"/>
    <row r="859" ht="16.5" customHeight="1" x14ac:dyDescent="0.3"/>
    <row r="860" ht="16.5" customHeight="1" x14ac:dyDescent="0.3"/>
    <row r="861" ht="16.5" customHeight="1" x14ac:dyDescent="0.3"/>
    <row r="862" ht="16.5" customHeight="1" x14ac:dyDescent="0.3"/>
    <row r="863" ht="16.5" customHeight="1" x14ac:dyDescent="0.3"/>
    <row r="864" ht="16.5" customHeight="1" x14ac:dyDescent="0.3"/>
    <row r="865" ht="16.5" customHeight="1" x14ac:dyDescent="0.3"/>
    <row r="866" ht="16.5" customHeight="1" x14ac:dyDescent="0.3"/>
    <row r="867" ht="16.5" customHeight="1" x14ac:dyDescent="0.3"/>
    <row r="868" ht="16.5" customHeight="1" x14ac:dyDescent="0.3"/>
    <row r="869" ht="16.5" customHeight="1" x14ac:dyDescent="0.3"/>
    <row r="870" ht="16.5" customHeight="1" x14ac:dyDescent="0.3"/>
    <row r="871" ht="16.5" customHeight="1" x14ac:dyDescent="0.3"/>
    <row r="872" ht="16.5" customHeight="1" x14ac:dyDescent="0.3"/>
    <row r="873" ht="16.5" customHeight="1" x14ac:dyDescent="0.3"/>
    <row r="874" ht="16.5" customHeight="1" x14ac:dyDescent="0.3"/>
    <row r="875" ht="16.5" customHeight="1" x14ac:dyDescent="0.3"/>
    <row r="876" ht="16.5" customHeight="1" x14ac:dyDescent="0.3"/>
    <row r="877" ht="16.5" customHeight="1" x14ac:dyDescent="0.3"/>
    <row r="878" ht="16.5" customHeight="1" x14ac:dyDescent="0.3"/>
    <row r="879" ht="16.5" customHeight="1" x14ac:dyDescent="0.3"/>
    <row r="880" ht="16.5" customHeight="1" x14ac:dyDescent="0.3"/>
    <row r="881" ht="16.5" customHeight="1" x14ac:dyDescent="0.3"/>
    <row r="882" ht="16.5" customHeight="1" x14ac:dyDescent="0.3"/>
    <row r="883" ht="16.5" customHeight="1" x14ac:dyDescent="0.3"/>
    <row r="884" ht="16.5" customHeight="1" x14ac:dyDescent="0.3"/>
    <row r="885" ht="16.5" customHeight="1" x14ac:dyDescent="0.3"/>
    <row r="886" ht="16.5" customHeight="1" x14ac:dyDescent="0.3"/>
    <row r="887" ht="16.5" customHeight="1" x14ac:dyDescent="0.3"/>
    <row r="888" ht="16.5" customHeight="1" x14ac:dyDescent="0.3"/>
    <row r="889" ht="16.5" customHeight="1" x14ac:dyDescent="0.3"/>
    <row r="890" ht="16.5" customHeight="1" x14ac:dyDescent="0.3"/>
    <row r="891" ht="16.5" customHeight="1" x14ac:dyDescent="0.3"/>
    <row r="892" ht="16.5" customHeight="1" x14ac:dyDescent="0.3"/>
    <row r="893" ht="16.5" customHeight="1" x14ac:dyDescent="0.3"/>
    <row r="894" ht="16.5" customHeight="1" x14ac:dyDescent="0.3"/>
    <row r="895" ht="16.5" customHeight="1" x14ac:dyDescent="0.3"/>
    <row r="896" ht="16.5" customHeight="1" x14ac:dyDescent="0.3"/>
    <row r="897" ht="16.5" customHeight="1" x14ac:dyDescent="0.3"/>
    <row r="898" ht="16.5" customHeight="1" x14ac:dyDescent="0.3"/>
    <row r="899" ht="16.5" customHeight="1" x14ac:dyDescent="0.3"/>
    <row r="900" ht="16.5" customHeight="1" x14ac:dyDescent="0.3"/>
    <row r="901" ht="16.5" customHeight="1" x14ac:dyDescent="0.3"/>
    <row r="902" ht="16.5" customHeight="1" x14ac:dyDescent="0.3"/>
    <row r="903" ht="16.5" customHeight="1" x14ac:dyDescent="0.3"/>
    <row r="904" ht="16.5" customHeight="1" x14ac:dyDescent="0.3"/>
    <row r="905" ht="16.5" customHeight="1" x14ac:dyDescent="0.3"/>
    <row r="906" ht="16.5" customHeight="1" x14ac:dyDescent="0.3"/>
    <row r="907" ht="16.5" customHeight="1" x14ac:dyDescent="0.3"/>
    <row r="908" ht="16.5" customHeight="1" x14ac:dyDescent="0.3"/>
    <row r="909" ht="16.5" customHeight="1" x14ac:dyDescent="0.3"/>
    <row r="910" ht="16.5" customHeight="1" x14ac:dyDescent="0.3"/>
    <row r="911" ht="16.5" customHeight="1" x14ac:dyDescent="0.3"/>
    <row r="912" ht="16.5" customHeight="1" x14ac:dyDescent="0.3"/>
    <row r="913" ht="16.5" customHeight="1" x14ac:dyDescent="0.3"/>
    <row r="914" ht="16.5" customHeight="1" x14ac:dyDescent="0.3"/>
    <row r="915" ht="16.5" customHeight="1" x14ac:dyDescent="0.3"/>
    <row r="916" ht="16.5" customHeight="1" x14ac:dyDescent="0.3"/>
    <row r="917" ht="16.5" customHeight="1" x14ac:dyDescent="0.3"/>
    <row r="918" ht="16.5" customHeight="1" x14ac:dyDescent="0.3"/>
    <row r="919" ht="16.5" customHeight="1" x14ac:dyDescent="0.3"/>
    <row r="920" ht="16.5" customHeight="1" x14ac:dyDescent="0.3"/>
    <row r="921" ht="16.5" customHeight="1" x14ac:dyDescent="0.3"/>
    <row r="922" ht="16.5" customHeight="1" x14ac:dyDescent="0.3"/>
    <row r="923" ht="16.5" customHeight="1" x14ac:dyDescent="0.3"/>
    <row r="924" ht="16.5" customHeight="1" x14ac:dyDescent="0.3"/>
    <row r="925" ht="16.5" customHeight="1" x14ac:dyDescent="0.3"/>
    <row r="926" ht="16.5" customHeight="1" x14ac:dyDescent="0.3"/>
    <row r="927" ht="16.5" customHeight="1" x14ac:dyDescent="0.3"/>
    <row r="928" ht="16.5" customHeight="1" x14ac:dyDescent="0.3"/>
    <row r="929" ht="16.5" customHeight="1" x14ac:dyDescent="0.3"/>
    <row r="930" ht="16.5" customHeight="1" x14ac:dyDescent="0.3"/>
    <row r="931" ht="16.5" customHeight="1" x14ac:dyDescent="0.3"/>
    <row r="932" ht="16.5" customHeight="1" x14ac:dyDescent="0.3"/>
    <row r="933" ht="16.5" customHeight="1" x14ac:dyDescent="0.3"/>
    <row r="934" ht="16.5" customHeight="1" x14ac:dyDescent="0.3"/>
    <row r="935" ht="16.5" customHeight="1" x14ac:dyDescent="0.3"/>
    <row r="936" ht="16.5" customHeight="1" x14ac:dyDescent="0.3"/>
    <row r="937" ht="16.5" customHeight="1" x14ac:dyDescent="0.3"/>
    <row r="938" ht="16.5" customHeight="1" x14ac:dyDescent="0.3"/>
    <row r="939" ht="16.5" customHeight="1" x14ac:dyDescent="0.3"/>
    <row r="940" ht="16.5" customHeight="1" x14ac:dyDescent="0.3"/>
    <row r="941" ht="16.5" customHeight="1" x14ac:dyDescent="0.3"/>
    <row r="942" ht="16.5" customHeight="1" x14ac:dyDescent="0.3"/>
    <row r="943" ht="16.5" customHeight="1" x14ac:dyDescent="0.3"/>
    <row r="944" ht="16.5" customHeight="1" x14ac:dyDescent="0.3"/>
    <row r="945" ht="16.5" customHeight="1" x14ac:dyDescent="0.3"/>
    <row r="946" ht="16.5" customHeight="1" x14ac:dyDescent="0.3"/>
    <row r="947" ht="16.5" customHeight="1" x14ac:dyDescent="0.3"/>
    <row r="948" ht="16.5" customHeight="1" x14ac:dyDescent="0.3"/>
    <row r="949" ht="16.5" customHeight="1" x14ac:dyDescent="0.3"/>
    <row r="950" ht="16.5" customHeight="1" x14ac:dyDescent="0.3"/>
    <row r="951" ht="16.5" customHeight="1" x14ac:dyDescent="0.3"/>
    <row r="952" ht="16.5" customHeight="1" x14ac:dyDescent="0.3"/>
    <row r="953" ht="16.5" customHeight="1" x14ac:dyDescent="0.3"/>
    <row r="954" ht="16.5" customHeight="1" x14ac:dyDescent="0.3"/>
    <row r="955" ht="16.5" customHeight="1" x14ac:dyDescent="0.3"/>
    <row r="956" ht="16.5" customHeight="1" x14ac:dyDescent="0.3"/>
    <row r="957" ht="16.5" customHeight="1" x14ac:dyDescent="0.3"/>
    <row r="958" ht="16.5" customHeight="1" x14ac:dyDescent="0.3"/>
    <row r="959" ht="16.5" customHeight="1" x14ac:dyDescent="0.3"/>
    <row r="960" ht="16.5" customHeight="1" x14ac:dyDescent="0.3"/>
    <row r="961" ht="16.5" customHeight="1" x14ac:dyDescent="0.3"/>
    <row r="962" ht="16.5" customHeight="1" x14ac:dyDescent="0.3"/>
    <row r="963" ht="16.5" customHeight="1" x14ac:dyDescent="0.3"/>
    <row r="964" ht="16.5" customHeight="1" x14ac:dyDescent="0.3"/>
    <row r="965" ht="16.5" customHeight="1" x14ac:dyDescent="0.3"/>
    <row r="966" ht="16.5" customHeight="1" x14ac:dyDescent="0.3"/>
    <row r="967" ht="16.5" customHeight="1" x14ac:dyDescent="0.3"/>
    <row r="968" ht="16.5" customHeight="1" x14ac:dyDescent="0.3"/>
    <row r="969" ht="16.5" customHeight="1" x14ac:dyDescent="0.3"/>
    <row r="970" ht="16.5" customHeight="1" x14ac:dyDescent="0.3"/>
    <row r="971" ht="16.5" customHeight="1" x14ac:dyDescent="0.3"/>
    <row r="972" ht="16.5" customHeight="1" x14ac:dyDescent="0.3"/>
    <row r="973" ht="16.5" customHeight="1" x14ac:dyDescent="0.3"/>
    <row r="974" ht="16.5" customHeight="1" x14ac:dyDescent="0.3"/>
    <row r="975" ht="16.5" customHeight="1" x14ac:dyDescent="0.3"/>
    <row r="976" ht="16.5" customHeight="1" x14ac:dyDescent="0.3"/>
    <row r="977" ht="16.5" customHeight="1" x14ac:dyDescent="0.3"/>
    <row r="978" ht="16.5" customHeight="1" x14ac:dyDescent="0.3"/>
    <row r="979" ht="16.5" customHeight="1" x14ac:dyDescent="0.3"/>
    <row r="980" ht="16.5" customHeight="1" x14ac:dyDescent="0.3"/>
    <row r="981" ht="16.5" customHeight="1" x14ac:dyDescent="0.3"/>
    <row r="982" ht="16.5" customHeight="1" x14ac:dyDescent="0.3"/>
    <row r="983" ht="16.5" customHeight="1" x14ac:dyDescent="0.3"/>
    <row r="984" ht="16.5" customHeight="1" x14ac:dyDescent="0.3"/>
    <row r="985" ht="16.5" customHeight="1" x14ac:dyDescent="0.3"/>
    <row r="986" ht="16.5" customHeight="1" x14ac:dyDescent="0.3"/>
    <row r="987" ht="16.5" customHeight="1" x14ac:dyDescent="0.3"/>
    <row r="988" ht="16.5" customHeight="1" x14ac:dyDescent="0.3"/>
    <row r="989" ht="16.5" customHeight="1" x14ac:dyDescent="0.3"/>
    <row r="990" ht="16.5" customHeight="1" x14ac:dyDescent="0.3"/>
    <row r="991" ht="16.5" customHeight="1" x14ac:dyDescent="0.3"/>
    <row r="992" ht="16.5" customHeight="1" x14ac:dyDescent="0.3"/>
    <row r="993" ht="16.5" customHeight="1" x14ac:dyDescent="0.3"/>
    <row r="994" ht="16.5" customHeight="1" x14ac:dyDescent="0.3"/>
    <row r="995" ht="16.5" customHeight="1" x14ac:dyDescent="0.3"/>
    <row r="996" ht="16.5" customHeight="1" x14ac:dyDescent="0.3"/>
    <row r="997" ht="16.5" customHeight="1" x14ac:dyDescent="0.3"/>
    <row r="998" ht="16.5" customHeight="1" x14ac:dyDescent="0.3"/>
    <row r="999" ht="16.5" customHeight="1" x14ac:dyDescent="0.3"/>
    <row r="1000" ht="16.5" customHeight="1" x14ac:dyDescent="0.3"/>
    <row r="1001" ht="16.5" customHeight="1" x14ac:dyDescent="0.3"/>
    <row r="1002" ht="16.5" customHeight="1" x14ac:dyDescent="0.3"/>
    <row r="1003" ht="16.5" customHeight="1" x14ac:dyDescent="0.3"/>
    <row r="1004" ht="16.5" customHeight="1" x14ac:dyDescent="0.3"/>
    <row r="1005" ht="16.5" customHeight="1" x14ac:dyDescent="0.3"/>
    <row r="1006" ht="16.5" customHeight="1" x14ac:dyDescent="0.3"/>
    <row r="1007" ht="16.5" customHeight="1" x14ac:dyDescent="0.3"/>
    <row r="1008" ht="16.5" customHeight="1" x14ac:dyDescent="0.3"/>
    <row r="1009" ht="16.5" customHeight="1" x14ac:dyDescent="0.3"/>
    <row r="1010" ht="16.5" customHeight="1" x14ac:dyDescent="0.3"/>
    <row r="1011" ht="16.5" customHeight="1" x14ac:dyDescent="0.3"/>
    <row r="1012" ht="16.5" customHeight="1" x14ac:dyDescent="0.3"/>
  </sheetData>
  <sheetProtection formatCells="0" formatColumns="0" formatRows="0" insertColumns="0" insertRows="0" sort="0"/>
  <mergeCells count="161">
    <mergeCell ref="R12:S13"/>
    <mergeCell ref="I13:J13"/>
    <mergeCell ref="G16:H16"/>
    <mergeCell ref="I16:J16"/>
    <mergeCell ref="G17:H17"/>
    <mergeCell ref="I17:J17"/>
    <mergeCell ref="G15:H15"/>
    <mergeCell ref="G1:O3"/>
    <mergeCell ref="P1:S1"/>
    <mergeCell ref="P2:S2"/>
    <mergeCell ref="P3:S3"/>
    <mergeCell ref="F5:N5"/>
    <mergeCell ref="R6:S6"/>
    <mergeCell ref="R7:S7"/>
    <mergeCell ref="P10:S10"/>
    <mergeCell ref="I11:J11"/>
    <mergeCell ref="P11:Q11"/>
    <mergeCell ref="R11:S11"/>
    <mergeCell ref="I12:J12"/>
    <mergeCell ref="B9:G9"/>
    <mergeCell ref="H9:M9"/>
    <mergeCell ref="N9:S9"/>
    <mergeCell ref="G20:H20"/>
    <mergeCell ref="I20:J20"/>
    <mergeCell ref="G22:J22"/>
    <mergeCell ref="K22:N22"/>
    <mergeCell ref="O22:R22"/>
    <mergeCell ref="G18:H18"/>
    <mergeCell ref="I18:J18"/>
    <mergeCell ref="G19:H19"/>
    <mergeCell ref="I19:J19"/>
    <mergeCell ref="G29:H29"/>
    <mergeCell ref="L29:M29"/>
    <mergeCell ref="R29:S29"/>
    <mergeCell ref="L31:O31"/>
    <mergeCell ref="G27:H27"/>
    <mergeCell ref="K27:M27"/>
    <mergeCell ref="R27:S27"/>
    <mergeCell ref="G28:H28"/>
    <mergeCell ref="K28:M28"/>
    <mergeCell ref="R28:S28"/>
    <mergeCell ref="R33:S33"/>
    <mergeCell ref="B34:C34"/>
    <mergeCell ref="L34:M34"/>
    <mergeCell ref="N34:O34"/>
    <mergeCell ref="R34:S34"/>
    <mergeCell ref="B33:C33"/>
    <mergeCell ref="L33:M33"/>
    <mergeCell ref="N33:O33"/>
    <mergeCell ref="R31:S31"/>
    <mergeCell ref="L32:M32"/>
    <mergeCell ref="N32:O32"/>
    <mergeCell ref="R32:S32"/>
    <mergeCell ref="R37:S37"/>
    <mergeCell ref="B38:C38"/>
    <mergeCell ref="L38:M38"/>
    <mergeCell ref="N38:O38"/>
    <mergeCell ref="R38:S38"/>
    <mergeCell ref="B37:C37"/>
    <mergeCell ref="L37:M37"/>
    <mergeCell ref="N37:O37"/>
    <mergeCell ref="R35:S35"/>
    <mergeCell ref="B36:C36"/>
    <mergeCell ref="L36:M36"/>
    <mergeCell ref="N36:O36"/>
    <mergeCell ref="R36:S36"/>
    <mergeCell ref="B35:C35"/>
    <mergeCell ref="L35:M35"/>
    <mergeCell ref="N35:O35"/>
    <mergeCell ref="AF40:AF41"/>
    <mergeCell ref="BH40:BI40"/>
    <mergeCell ref="B54:S54"/>
    <mergeCell ref="B55:D55"/>
    <mergeCell ref="E55:F55"/>
    <mergeCell ref="G55:H55"/>
    <mergeCell ref="J55:K55"/>
    <mergeCell ref="R39:S39"/>
    <mergeCell ref="B39:C39"/>
    <mergeCell ref="L39:M39"/>
    <mergeCell ref="N39:O39"/>
    <mergeCell ref="L55:M55"/>
    <mergeCell ref="P55:Q55"/>
    <mergeCell ref="R55:S55"/>
    <mergeCell ref="B56:D56"/>
    <mergeCell ref="E56:F56"/>
    <mergeCell ref="G56:H56"/>
    <mergeCell ref="J56:K56"/>
    <mergeCell ref="L56:M56"/>
    <mergeCell ref="P56:Q56"/>
    <mergeCell ref="R56:S56"/>
    <mergeCell ref="C57:D57"/>
    <mergeCell ref="E57:F57"/>
    <mergeCell ref="G57:H57"/>
    <mergeCell ref="J57:K57"/>
    <mergeCell ref="L57:M57"/>
    <mergeCell ref="N57:O57"/>
    <mergeCell ref="P57:Q57"/>
    <mergeCell ref="R57:S57"/>
    <mergeCell ref="G66:H66"/>
    <mergeCell ref="I66:J66"/>
    <mergeCell ref="C63:K63"/>
    <mergeCell ref="N63:S64"/>
    <mergeCell ref="C64:D64"/>
    <mergeCell ref="E64:F64"/>
    <mergeCell ref="G64:H64"/>
    <mergeCell ref="I64:J64"/>
    <mergeCell ref="T57:U57"/>
    <mergeCell ref="C59:D59"/>
    <mergeCell ref="E59:F59"/>
    <mergeCell ref="G59:H59"/>
    <mergeCell ref="P59:Q59"/>
    <mergeCell ref="R59:S59"/>
    <mergeCell ref="C58:D58"/>
    <mergeCell ref="E58:F58"/>
    <mergeCell ref="G58:H58"/>
    <mergeCell ref="J58:K58"/>
    <mergeCell ref="L58:M58"/>
    <mergeCell ref="N58:O58"/>
    <mergeCell ref="P58:Q58"/>
    <mergeCell ref="R58:S58"/>
    <mergeCell ref="AZ99:BB99"/>
    <mergeCell ref="AI108:AL108"/>
    <mergeCell ref="C74:D74"/>
    <mergeCell ref="E74:F74"/>
    <mergeCell ref="G74:H74"/>
    <mergeCell ref="I74:J74"/>
    <mergeCell ref="N74:S75"/>
    <mergeCell ref="N76:S77"/>
    <mergeCell ref="C72:D72"/>
    <mergeCell ref="E72:F72"/>
    <mergeCell ref="G72:H72"/>
    <mergeCell ref="I72:J72"/>
    <mergeCell ref="N72:S73"/>
    <mergeCell ref="C73:D73"/>
    <mergeCell ref="E73:F73"/>
    <mergeCell ref="G73:H73"/>
    <mergeCell ref="I73:J73"/>
    <mergeCell ref="B25:G25"/>
    <mergeCell ref="H25:M25"/>
    <mergeCell ref="N25:S25"/>
    <mergeCell ref="AP113:AS113"/>
    <mergeCell ref="AI116:AL116"/>
    <mergeCell ref="AI91:AK91"/>
    <mergeCell ref="C67:D67"/>
    <mergeCell ref="E67:F67"/>
    <mergeCell ref="G67:H67"/>
    <mergeCell ref="I67:J67"/>
    <mergeCell ref="N67:S68"/>
    <mergeCell ref="C70:K70"/>
    <mergeCell ref="N70:S71"/>
    <mergeCell ref="C71:D71"/>
    <mergeCell ref="E71:F71"/>
    <mergeCell ref="G71:H71"/>
    <mergeCell ref="I71:J71"/>
    <mergeCell ref="C65:D65"/>
    <mergeCell ref="E65:F65"/>
    <mergeCell ref="G65:H65"/>
    <mergeCell ref="I65:J65"/>
    <mergeCell ref="N65:S66"/>
    <mergeCell ref="C66:D66"/>
    <mergeCell ref="E66:F66"/>
  </mergeCells>
  <conditionalFormatting sqref="I11:J13">
    <cfRule type="cellIs" dxfId="29" priority="22" operator="equal">
      <formula>"Cumple"</formula>
    </cfRule>
    <cfRule type="cellIs" dxfId="28" priority="23" operator="equal">
      <formula>"No Cumple"</formula>
    </cfRule>
  </conditionalFormatting>
  <conditionalFormatting sqref="J23">
    <cfRule type="cellIs" dxfId="27" priority="13" operator="equal">
      <formula>"Si"</formula>
    </cfRule>
    <cfRule type="cellIs" dxfId="26" priority="14" operator="equal">
      <formula>"No"</formula>
    </cfRule>
  </conditionalFormatting>
  <conditionalFormatting sqref="J59">
    <cfRule type="expression" dxfId="25" priority="24">
      <formula>G22=AM94</formula>
    </cfRule>
  </conditionalFormatting>
  <conditionalFormatting sqref="K59">
    <cfRule type="expression" dxfId="24" priority="25">
      <formula>G22=AM94</formula>
    </cfRule>
  </conditionalFormatting>
  <conditionalFormatting sqref="L23">
    <cfRule type="expression" dxfId="23" priority="26">
      <formula>G22=AM94</formula>
    </cfRule>
  </conditionalFormatting>
  <conditionalFormatting sqref="L29">
    <cfRule type="expression" dxfId="22" priority="27">
      <formula>G22=AM93</formula>
    </cfRule>
  </conditionalFormatting>
  <conditionalFormatting sqref="M59">
    <cfRule type="expression" dxfId="21" priority="28">
      <formula>G22=AM94</formula>
    </cfRule>
  </conditionalFormatting>
  <conditionalFormatting sqref="M63 M65 M67 M72 M74">
    <cfRule type="cellIs" dxfId="20" priority="7" operator="equal">
      <formula>$AQ$92</formula>
    </cfRule>
    <cfRule type="cellIs" dxfId="19" priority="8" operator="equal">
      <formula>$AQ$93</formula>
    </cfRule>
  </conditionalFormatting>
  <conditionalFormatting sqref="M70">
    <cfRule type="cellIs" dxfId="18" priority="3" operator="equal">
      <formula>$AQ$92</formula>
    </cfRule>
    <cfRule type="cellIs" dxfId="17" priority="4" operator="equal">
      <formula>$AQ$93</formula>
    </cfRule>
  </conditionalFormatting>
  <conditionalFormatting sqref="M76">
    <cfRule type="cellIs" dxfId="16" priority="1" operator="equal">
      <formula>$AQ$92</formula>
    </cfRule>
    <cfRule type="cellIs" dxfId="15" priority="2" operator="equal">
      <formula>$AQ$93</formula>
    </cfRule>
  </conditionalFormatting>
  <conditionalFormatting sqref="N23">
    <cfRule type="expression" dxfId="14" priority="29">
      <formula>G22=AM94</formula>
    </cfRule>
  </conditionalFormatting>
  <conditionalFormatting sqref="N59">
    <cfRule type="expression" dxfId="13" priority="30">
      <formula>G22=AM94</formula>
    </cfRule>
  </conditionalFormatting>
  <conditionalFormatting sqref="P23">
    <cfRule type="expression" dxfId="12" priority="31">
      <formula>G22=AM93</formula>
    </cfRule>
  </conditionalFormatting>
  <conditionalFormatting sqref="R23">
    <cfRule type="expression" dxfId="11" priority="32">
      <formula>G22=AM93</formula>
    </cfRule>
  </conditionalFormatting>
  <conditionalFormatting sqref="R11:S13">
    <cfRule type="cellIs" dxfId="10" priority="11" operator="equal">
      <formula>"Cumple"</formula>
    </cfRule>
    <cfRule type="cellIs" dxfId="9" priority="12" operator="equal">
      <formula>"No cumple"</formula>
    </cfRule>
  </conditionalFormatting>
  <conditionalFormatting sqref="R29:S29">
    <cfRule type="expression" dxfId="8" priority="19">
      <formula>$R$29="N/A"</formula>
    </cfRule>
    <cfRule type="cellIs" dxfId="7" priority="20" operator="lessThan">
      <formula>0.99</formula>
    </cfRule>
    <cfRule type="cellIs" dxfId="6" priority="21" operator="greaterThan">
      <formula>0.99</formula>
    </cfRule>
  </conditionalFormatting>
  <conditionalFormatting sqref="R57:S58">
    <cfRule type="cellIs" dxfId="5" priority="5" operator="equal">
      <formula>"Si"</formula>
    </cfRule>
    <cfRule type="cellIs" dxfId="4" priority="6" operator="equal">
      <formula>"No"</formula>
    </cfRule>
  </conditionalFormatting>
  <conditionalFormatting sqref="T12:AB12 R33:S39">
    <cfRule type="containsText" dxfId="3" priority="15" operator="containsText" text="Si">
      <formula>NOT(ISERROR(SEARCH(("Si"),(R12))))</formula>
    </cfRule>
    <cfRule type="containsText" dxfId="2" priority="16" operator="containsText" text="No">
      <formula>NOT(ISERROR(SEARCH(("No"),(R12))))</formula>
    </cfRule>
    <cfRule type="cellIs" dxfId="1" priority="17" operator="equal">
      <formula>"""Si"""</formula>
    </cfRule>
    <cfRule type="cellIs" dxfId="0" priority="18" operator="equal">
      <formula>"""No"""</formula>
    </cfRule>
  </conditionalFormatting>
  <dataValidations count="11">
    <dataValidation type="list" allowBlank="1" showInputMessage="1" showErrorMessage="1" sqref="P10:S10" xr:uid="{00000000-0002-0000-0200-000000000000}">
      <formula1>$AP$100:$AP$106</formula1>
    </dataValidation>
    <dataValidation type="list" allowBlank="1" showErrorMessage="1" sqref="F5:N5" xr:uid="{00000000-0002-0000-0200-000001000000}">
      <formula1>$AI$92:$AI$97</formula1>
    </dataValidation>
    <dataValidation type="list" allowBlank="1" showErrorMessage="1" sqref="F11:G13 H8:Q8 R9:S9 L9:M9 F8:G9" xr:uid="{00000000-0002-0000-0200-000002000000}">
      <formula1>$BB$100:$BB$104</formula1>
    </dataValidation>
    <dataValidation type="list" allowBlank="1" showErrorMessage="1" sqref="I13" xr:uid="{00000000-0002-0000-0200-000003000000}">
      <formula1>$AP$92:$AP$93</formula1>
    </dataValidation>
    <dataValidation type="list" allowBlank="1" showInputMessage="1" showErrorMessage="1" prompt="Por favor seleccione una opción válida" sqref="J23" xr:uid="{00000000-0002-0000-0200-000004000000}">
      <formula1>$AQ$92:$AQ$94</formula1>
    </dataValidation>
    <dataValidation type="list" allowBlank="1" showInputMessage="1" showErrorMessage="1" sqref="G15:H20" xr:uid="{00000000-0002-0000-0200-000005000000}">
      <formula1>$AS$92:$AS$94</formula1>
    </dataValidation>
    <dataValidation allowBlank="1" showErrorMessage="1" sqref="F15:F20 I14:J20 H11:J13 F10:O10 O12:Q13 P11:Q11" xr:uid="{00000000-0002-0000-0200-000006000000}"/>
    <dataValidation type="list" allowBlank="1" showErrorMessage="1" sqref="G15:H20" xr:uid="{00000000-0002-0000-0200-000007000000}">
      <formula1>$AS$92:$AS$94</formula1>
    </dataValidation>
    <dataValidation type="list" allowBlank="1" showErrorMessage="1" sqref="F6:F7" xr:uid="{00000000-0002-0000-0200-000008000000}">
      <formula1>$BB$100:$BB$105</formula1>
    </dataValidation>
    <dataValidation type="list" allowBlank="1" showErrorMessage="1" sqref="G22:J22" xr:uid="{00000000-0002-0000-0200-000009000000}">
      <formula1>$AM$93:$AM$95</formula1>
    </dataValidation>
    <dataValidation type="list" allowBlank="1" showInputMessage="1" showErrorMessage="1" sqref="M63 M72 M74 M70 M65 M67 M76" xr:uid="{00000000-0002-0000-0200-00000A000000}">
      <formula1>$AQ$92:$AQ$94</formula1>
    </dataValidation>
  </dataValidations>
  <pageMargins left="0.86614173228346458" right="0.39370078740157483" top="0.39370078740157483" bottom="0.39370078740157483" header="0" footer="0"/>
  <pageSetup scale="62" orientation="portrait" r:id="rId1"/>
  <rowBreaks count="1" manualBreakCount="1">
    <brk id="52"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C94DE-D914-6B41-8C56-B18075F21641}">
  <dimension ref="B3:J17"/>
  <sheetViews>
    <sheetView workbookViewId="0">
      <selection activeCell="C14" sqref="C14"/>
    </sheetView>
  </sheetViews>
  <sheetFormatPr baseColWidth="10" defaultColWidth="11.5" defaultRowHeight="13.5" x14ac:dyDescent="0.25"/>
  <cols>
    <col min="1" max="2" width="11.5" style="205"/>
    <col min="3" max="3" width="14.58203125" style="205" bestFit="1" customWidth="1"/>
    <col min="4" max="4" width="11.5" style="205"/>
    <col min="5" max="5" width="14.5" style="205" customWidth="1"/>
    <col min="6" max="6" width="17.83203125" style="205" customWidth="1"/>
    <col min="7" max="7" width="15" style="205" customWidth="1"/>
    <col min="8" max="9" width="11.5" style="205"/>
    <col min="10" max="10" width="26.58203125" style="205" customWidth="1"/>
    <col min="11" max="16384" width="11.5" style="205"/>
  </cols>
  <sheetData>
    <row r="3" spans="2:10" x14ac:dyDescent="0.25">
      <c r="B3" s="566"/>
      <c r="C3" s="567"/>
      <c r="D3" s="568"/>
      <c r="E3" s="575" t="s">
        <v>247</v>
      </c>
      <c r="F3" s="576"/>
      <c r="G3" s="576"/>
      <c r="H3" s="576"/>
      <c r="I3" s="577"/>
      <c r="J3" s="584" t="s">
        <v>11</v>
      </c>
    </row>
    <row r="4" spans="2:10" x14ac:dyDescent="0.25">
      <c r="B4" s="569"/>
      <c r="C4" s="570"/>
      <c r="D4" s="571"/>
      <c r="E4" s="578"/>
      <c r="F4" s="579"/>
      <c r="G4" s="579"/>
      <c r="H4" s="579"/>
      <c r="I4" s="580"/>
      <c r="J4" s="585"/>
    </row>
    <row r="5" spans="2:10" x14ac:dyDescent="0.25">
      <c r="B5" s="569"/>
      <c r="C5" s="570"/>
      <c r="D5" s="571"/>
      <c r="E5" s="578"/>
      <c r="F5" s="579"/>
      <c r="G5" s="579"/>
      <c r="H5" s="579"/>
      <c r="I5" s="580"/>
      <c r="J5" s="586"/>
    </row>
    <row r="6" spans="2:10" ht="23.15" customHeight="1" x14ac:dyDescent="0.25">
      <c r="B6" s="569"/>
      <c r="C6" s="570"/>
      <c r="D6" s="571"/>
      <c r="E6" s="581"/>
      <c r="F6" s="582"/>
      <c r="G6" s="582"/>
      <c r="H6" s="582"/>
      <c r="I6" s="583"/>
      <c r="J6" s="206" t="s">
        <v>248</v>
      </c>
    </row>
    <row r="7" spans="2:10" ht="24" customHeight="1" x14ac:dyDescent="0.25">
      <c r="B7" s="572"/>
      <c r="C7" s="573"/>
      <c r="D7" s="574"/>
      <c r="E7" s="587" t="s">
        <v>249</v>
      </c>
      <c r="F7" s="588"/>
      <c r="G7" s="588"/>
      <c r="H7" s="588"/>
      <c r="I7" s="589"/>
      <c r="J7" s="206" t="s">
        <v>269</v>
      </c>
    </row>
    <row r="8" spans="2:10" x14ac:dyDescent="0.25">
      <c r="B8" s="207" t="s">
        <v>250</v>
      </c>
      <c r="C8" s="208"/>
      <c r="D8" s="208"/>
      <c r="E8" s="208"/>
      <c r="F8" s="208"/>
      <c r="G8" s="208"/>
      <c r="H8" s="208"/>
      <c r="I8" s="208"/>
      <c r="J8" s="209"/>
    </row>
    <row r="9" spans="2:10" x14ac:dyDescent="0.25">
      <c r="B9" s="210" t="s">
        <v>251</v>
      </c>
      <c r="C9" s="211" t="s">
        <v>252</v>
      </c>
      <c r="D9" s="590" t="s">
        <v>253</v>
      </c>
      <c r="E9" s="591"/>
      <c r="F9" s="591"/>
      <c r="G9" s="591"/>
      <c r="H9" s="591"/>
      <c r="I9" s="591"/>
      <c r="J9" s="592"/>
    </row>
    <row r="10" spans="2:10" ht="20.149999999999999" customHeight="1" x14ac:dyDescent="0.25">
      <c r="B10" s="212" t="s">
        <v>254</v>
      </c>
      <c r="C10" s="213">
        <v>43980</v>
      </c>
      <c r="D10" s="593" t="s">
        <v>255</v>
      </c>
      <c r="E10" s="594"/>
      <c r="F10" s="594"/>
      <c r="G10" s="594"/>
      <c r="H10" s="594"/>
      <c r="I10" s="594"/>
      <c r="J10" s="595"/>
    </row>
    <row r="11" spans="2:10" ht="20.149999999999999" customHeight="1" x14ac:dyDescent="0.25">
      <c r="B11" s="214" t="s">
        <v>256</v>
      </c>
      <c r="C11" s="215">
        <v>44770</v>
      </c>
      <c r="D11" s="599" t="s">
        <v>257</v>
      </c>
      <c r="E11" s="594"/>
      <c r="F11" s="594"/>
      <c r="G11" s="594"/>
      <c r="H11" s="594"/>
      <c r="I11" s="594"/>
      <c r="J11" s="595"/>
    </row>
    <row r="12" spans="2:10" ht="39" customHeight="1" x14ac:dyDescent="0.25">
      <c r="B12" s="214" t="s">
        <v>258</v>
      </c>
      <c r="C12" s="215" t="s">
        <v>259</v>
      </c>
      <c r="D12" s="596" t="s">
        <v>260</v>
      </c>
      <c r="E12" s="597"/>
      <c r="F12" s="597"/>
      <c r="G12" s="597"/>
      <c r="H12" s="597"/>
      <c r="I12" s="597"/>
      <c r="J12" s="598"/>
    </row>
    <row r="13" spans="2:10" ht="45" customHeight="1" x14ac:dyDescent="0.25">
      <c r="B13" s="214" t="s">
        <v>261</v>
      </c>
      <c r="C13" s="215" t="s">
        <v>259</v>
      </c>
      <c r="D13" s="599" t="s">
        <v>262</v>
      </c>
      <c r="E13" s="594"/>
      <c r="F13" s="594"/>
      <c r="G13" s="594"/>
      <c r="H13" s="594"/>
      <c r="I13" s="594"/>
      <c r="J13" s="595"/>
    </row>
    <row r="14" spans="2:10" ht="34" customHeight="1" x14ac:dyDescent="0.25">
      <c r="B14" s="214" t="s">
        <v>263</v>
      </c>
      <c r="C14" s="600">
        <v>46167</v>
      </c>
      <c r="D14" s="593" t="s">
        <v>264</v>
      </c>
      <c r="E14" s="594"/>
      <c r="F14" s="594"/>
      <c r="G14" s="594"/>
      <c r="H14" s="594"/>
      <c r="I14" s="594"/>
      <c r="J14" s="595"/>
    </row>
    <row r="15" spans="2:10" x14ac:dyDescent="0.25">
      <c r="C15" s="216"/>
    </row>
    <row r="17" spans="3:3" x14ac:dyDescent="0.25">
      <c r="C17" s="205" t="s">
        <v>3</v>
      </c>
    </row>
  </sheetData>
  <mergeCells count="10">
    <mergeCell ref="D10:J10"/>
    <mergeCell ref="D12:J12"/>
    <mergeCell ref="D11:J11"/>
    <mergeCell ref="D13:J13"/>
    <mergeCell ref="D14:J14"/>
    <mergeCell ref="B3:D7"/>
    <mergeCell ref="E3:I6"/>
    <mergeCell ref="J3:J5"/>
    <mergeCell ref="E7:I7"/>
    <mergeCell ref="D9:J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SharedWithUsers xmlns="ebbd3bfa-2822-4dc4-92ec-5df60f066e9f">
      <UserInfo>
        <DisplayName>Monica Alejandra Nunez Acosta</DisplayName>
        <AccountId>47</AccountId>
        <AccountType/>
      </UserInfo>
      <UserInfo>
        <DisplayName>Victor Alfonso Cadena Moreno</DisplayName>
        <AccountId>44</AccountId>
        <AccountType/>
      </UserInfo>
      <UserInfo>
        <DisplayName>Willian Javier GARZON BEDOYA</DisplayName>
        <AccountId>51</AccountId>
        <AccountType/>
      </UserInfo>
      <UserInfo>
        <DisplayName>Nydia Esperanza Torres Reyes</DisplayName>
        <AccountId>12</AccountId>
        <AccountType/>
      </UserInfo>
      <UserInfo>
        <DisplayName>Viviana Granados Mendoza</DisplayName>
        <AccountId>22</AccountId>
        <AccountType/>
      </UserInfo>
      <UserInfo>
        <DisplayName>Andres Leonardo VARGAS CRUZ</DisplayName>
        <AccountId>52</AccountId>
        <AccountType/>
      </UserInfo>
      <UserInfo>
        <DisplayName>Marian Julieth Hernandez Lopez</DisplayName>
        <AccountId>19</AccountId>
        <AccountType/>
      </UserInfo>
      <UserInfo>
        <DisplayName>Luis Alfonso Cadena Osorio</DisplayName>
        <AccountId>21</AccountId>
        <AccountType/>
      </UserInfo>
      <UserInfo>
        <DisplayName>Andres Felipe Molina Triana</DisplayName>
        <AccountId>49</AccountId>
        <AccountType/>
      </UserInfo>
      <UserInfo>
        <DisplayName>Jeison Duvan Penaloza Bejarano</DisplayName>
        <AccountId>9</AccountId>
        <AccountType/>
      </UserInfo>
      <UserInfo>
        <DisplayName>Maykh Donoban Guzman Valencia</DisplayName>
        <AccountId>18</AccountId>
        <AccountType/>
      </UserInfo>
      <UserInfo>
        <DisplayName>Carol Andrea Bolanos Almeida</DisplayName>
        <AccountId>16</AccountId>
        <AccountType/>
      </UserInfo>
      <UserInfo>
        <DisplayName>Anyi Dayana Gordillo Herrera</DisplayName>
        <AccountId>46</AccountId>
        <AccountType/>
      </UserInfo>
      <UserInfo>
        <DisplayName>Camila Alejandra Torres Salamanca</DisplayName>
        <AccountId>48</AccountId>
        <AccountType/>
      </UserInfo>
      <UserInfo>
        <DisplayName>Hector Fabian Lancheros Nieto</DisplayName>
        <AccountId>157</AccountId>
        <AccountType/>
      </UserInfo>
      <UserInfo>
        <DisplayName>Tania Milena Carpio Galvan</DisplayName>
        <AccountId>14</AccountId>
        <AccountType/>
      </UserInfo>
      <UserInfo>
        <DisplayName>Lady Andrea Fuertes Ramirez</DisplayName>
        <AccountId>23</AccountId>
        <AccountType/>
      </UserInfo>
      <UserInfo>
        <DisplayName>Hector Oswaldo Cardenas Ayala</DisplayName>
        <AccountId>17</AccountId>
        <AccountType/>
      </UserInfo>
      <UserInfo>
        <DisplayName>John Jairo Cardenosa Galindo</DisplayName>
        <AccountId>24</AccountId>
        <AccountType/>
      </UserInfo>
      <UserInfo>
        <DisplayName>Johana Criollo Alvarado</DisplayName>
        <AccountId>31</AccountId>
        <AccountType/>
      </UserInfo>
      <UserInfo>
        <DisplayName>Simon GRUESO CASQUETE</DisplayName>
        <AccountId>61</AccountId>
        <AccountType/>
      </UserInfo>
      <UserInfo>
        <DisplayName>Paula Katherin PABON HERNANDEZ</DisplayName>
        <AccountId>79</AccountId>
        <AccountType/>
      </UserInfo>
      <UserInfo>
        <DisplayName>Nury Alejandra Mesa Buitrago</DisplayName>
        <AccountId>30</AccountId>
        <AccountType/>
      </UserInfo>
      <UserInfo>
        <DisplayName>Diana Vanessa Cuaran Anacona</DisplayName>
        <AccountId>20</AccountId>
        <AccountType/>
      </UserInfo>
      <UserInfo>
        <DisplayName>Maria Fernanda SILVA RUBIO</DisplayName>
        <AccountId>68</AccountId>
        <AccountType/>
      </UserInfo>
      <UserInfo>
        <DisplayName>Nancy Yohanna Velandia Rodriguez</DisplayName>
        <AccountId>13</AccountId>
        <AccountType/>
      </UserInfo>
      <UserInfo>
        <DisplayName>Diana Andrea Cardona Pena</DisplayName>
        <AccountId>45</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7" ma:contentTypeDescription="Crear nuevo documento." ma:contentTypeScope="" ma:versionID="027505c602ed263744d6c8010d73f17d">
  <xsd:schema xmlns:xsd="http://www.w3.org/2001/XMLSchema" xmlns:xs="http://www.w3.org/2001/XMLSchema" xmlns:p="http://schemas.microsoft.com/office/2006/metadata/properties" xmlns:ns1="http://schemas.microsoft.com/sharepoint/v3" xmlns:ns2="ebbd3bfa-2822-4dc4-92ec-5df60f066e9f" xmlns:ns3="41f49eca-df07-441d-8fee-cda4afe53885" targetNamespace="http://schemas.microsoft.com/office/2006/metadata/properties" ma:root="true" ma:fieldsID="58a38258ab55f98276f246d22a04a087" ns1:_="" ns2:_="" ns3:_="">
    <xsd:import namespace="http://schemas.microsoft.com/sharepoint/v3"/>
    <xsd:import namespace="ebbd3bfa-2822-4dc4-92ec-5df60f066e9f"/>
    <xsd:import namespace="41f49eca-df07-441d-8fee-cda4afe538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Propiedades de la Directiva de cumplimiento unificado" ma:hidden="true" ma:internalName="_ip_UnifiedCompliancePolicyProperties">
      <xsd:simpleType>
        <xsd:restriction base="dms:Note"/>
      </xsd:simpleType>
    </xsd:element>
    <xsd:element name="_ip_UnifiedCompliancePolicyUIAction" ma:index="24"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4841dff-0ce7-48ee-868b-f2f3e8088c84}"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3DD6F1-2690-438E-8FE3-7E9533A9A1A6}">
  <ds:schemaRefs>
    <ds:schemaRef ds:uri="http://schemas.microsoft.com/office/2006/metadata/properties"/>
    <ds:schemaRef ds:uri="http://schemas.microsoft.com/office/infopath/2007/PartnerControls"/>
    <ds:schemaRef ds:uri="ebbd3bfa-2822-4dc4-92ec-5df60f066e9f"/>
    <ds:schemaRef ds:uri="41f49eca-df07-441d-8fee-cda4afe53885"/>
    <ds:schemaRef ds:uri="http://schemas.microsoft.com/sharepoint/v3"/>
  </ds:schemaRefs>
</ds:datastoreItem>
</file>

<file path=customXml/itemProps2.xml><?xml version="1.0" encoding="utf-8"?>
<ds:datastoreItem xmlns:ds="http://schemas.openxmlformats.org/officeDocument/2006/customXml" ds:itemID="{DD6807FE-D160-4BFF-911B-13474F8D1687}">
  <ds:schemaRefs>
    <ds:schemaRef ds:uri="http://schemas.microsoft.com/sharepoint/v3/contenttype/forms"/>
  </ds:schemaRefs>
</ds:datastoreItem>
</file>

<file path=customXml/itemProps3.xml><?xml version="1.0" encoding="utf-8"?>
<ds:datastoreItem xmlns:ds="http://schemas.openxmlformats.org/officeDocument/2006/customXml" ds:itemID="{C7EEBFE4-6C35-4D22-ACDE-228C0F11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bbd3bfa-2822-4dc4-92ec-5df60f066e9f"/>
    <ds:schemaRef ds:uri="41f49eca-df07-441d-8fee-cda4afe538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INSTRUCTIVO</vt:lpstr>
      <vt:lpstr>GENERALIDADES</vt:lpstr>
      <vt:lpstr>EQUIPAMIENTO</vt:lpstr>
      <vt:lpstr>HOJA DE CÁLCULO HI-VOL</vt:lpstr>
      <vt:lpstr>CONTROL DE CAMBIOS</vt:lpstr>
      <vt:lpstr>EQUIPAMIENTO!Área_de_impresión</vt:lpstr>
      <vt:lpstr>GENERALIDADES!Área_de_impresión</vt:lpstr>
      <vt:lpstr>'HOJA DE CÁLCULO HI-VOL'!Área_de_impresión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Maykh</dc:creator>
  <cp:keywords/>
  <dc:description/>
  <cp:lastModifiedBy>Nydia Esperanza Torres Reyes</cp:lastModifiedBy>
  <cp:revision/>
  <dcterms:created xsi:type="dcterms:W3CDTF">2020-05-08T20:09:25Z</dcterms:created>
  <dcterms:modified xsi:type="dcterms:W3CDTF">2026-05-25T19:11:49Z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0x010100DC79D8D6360E7E4A80588D15E9806AD9</vt:lpwstr>
  </property>
  <property fmtid="{D5CDD505-2E9C-101B-9397-08002B2CF9AE}" pid="3" name="MediaServiceImageTags">
    <vt:lpwstr/>
  </property>
</Properties>
</file>