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8535" activeTab="1"/>
  </bookViews>
  <sheets>
    <sheet name="FUNCIONAMIENTO" sheetId="1" r:id="rId1"/>
    <sheet name=" INVERSION" sheetId="7" r:id="rId2"/>
  </sheets>
  <externalReferences>
    <externalReference r:id="rId3"/>
    <externalReference r:id="rId4"/>
  </externalReferences>
  <definedNames>
    <definedName name="_xlnm._FilterDatabase" localSheetId="1" hidden="1">' INVERSION'!$A$2:$N$12</definedName>
    <definedName name="_xlnm._FilterDatabase" localSheetId="0" hidden="1">FUNCIONAMIENTO!$A$2:$CU$109</definedName>
    <definedName name="_xlnm.Print_Area" localSheetId="1">' INVERSION'!$B$1:$M$18</definedName>
    <definedName name="_xlnm.Print_Area" localSheetId="0">FUNCIONAMIENTO!$B$1:$L$126</definedName>
    <definedName name="_xlnm.Print_Titles" localSheetId="1">' INVERSION'!$1:$1</definedName>
    <definedName name="_xlnm.Print_Titles" localSheetId="0">FUNCIONAMIENTO!$1:$2</definedName>
  </definedNames>
  <calcPr calcId="145621"/>
</workbook>
</file>

<file path=xl/calcChain.xml><?xml version="1.0" encoding="utf-8"?>
<calcChain xmlns="http://schemas.openxmlformats.org/spreadsheetml/2006/main">
  <c r="G92" i="1" l="1"/>
  <c r="G68" i="1"/>
  <c r="G38" i="1" l="1"/>
  <c r="G35" i="1"/>
  <c r="F66" i="1"/>
  <c r="L66" i="1" s="1"/>
  <c r="F64" i="1"/>
  <c r="G79" i="1"/>
  <c r="G97" i="1"/>
  <c r="G37" i="1"/>
  <c r="G77" i="1"/>
  <c r="G46" i="1"/>
  <c r="K117" i="1"/>
  <c r="F72" i="1"/>
  <c r="G62" i="1"/>
  <c r="G60" i="1" s="1"/>
  <c r="M109" i="1"/>
  <c r="G90" i="1"/>
  <c r="L93" i="1"/>
  <c r="M7" i="7"/>
  <c r="M6" i="7"/>
  <c r="M11" i="7"/>
  <c r="L10" i="7"/>
  <c r="L9" i="7"/>
  <c r="L8" i="7" s="1"/>
  <c r="L12" i="7" s="1"/>
  <c r="K10" i="7"/>
  <c r="K9" i="7" s="1"/>
  <c r="K8" i="7" s="1"/>
  <c r="J10" i="7"/>
  <c r="J9" i="7" s="1"/>
  <c r="J8" i="7" s="1"/>
  <c r="I10" i="7"/>
  <c r="I9" i="7" s="1"/>
  <c r="I8" i="7" s="1"/>
  <c r="H10" i="7"/>
  <c r="H9" i="7" s="1"/>
  <c r="H8" i="7" s="1"/>
  <c r="H12" i="7" s="1"/>
  <c r="G10" i="7"/>
  <c r="G9" i="7" s="1"/>
  <c r="G8" i="7" s="1"/>
  <c r="F10" i="7"/>
  <c r="F9" i="7"/>
  <c r="F8" i="7" s="1"/>
  <c r="E10" i="7"/>
  <c r="E9" i="7" s="1"/>
  <c r="M10" i="7"/>
  <c r="L5" i="7"/>
  <c r="L4" i="7" s="1"/>
  <c r="L3" i="7" s="1"/>
  <c r="K5" i="7"/>
  <c r="K4" i="7" s="1"/>
  <c r="K3" i="7" s="1"/>
  <c r="J5" i="7"/>
  <c r="J4" i="7" s="1"/>
  <c r="J3" i="7" s="1"/>
  <c r="I5" i="7"/>
  <c r="I4" i="7" s="1"/>
  <c r="I3" i="7" s="1"/>
  <c r="H5" i="7"/>
  <c r="H4" i="7" s="1"/>
  <c r="H3" i="7" s="1"/>
  <c r="G5" i="7"/>
  <c r="G4" i="7" s="1"/>
  <c r="G3" i="7" s="1"/>
  <c r="F5" i="7"/>
  <c r="F4" i="7" s="1"/>
  <c r="F3" i="7" s="1"/>
  <c r="E5" i="7"/>
  <c r="N7" i="7"/>
  <c r="E17" i="7"/>
  <c r="E16" i="7"/>
  <c r="E133" i="1"/>
  <c r="E130" i="1"/>
  <c r="L111" i="1"/>
  <c r="E136" i="1"/>
  <c r="G83" i="1"/>
  <c r="G44" i="1"/>
  <c r="G43" i="1" s="1"/>
  <c r="H44" i="1"/>
  <c r="I44" i="1"/>
  <c r="J44" i="1"/>
  <c r="K44" i="1"/>
  <c r="G30" i="1"/>
  <c r="G29" i="1"/>
  <c r="F133" i="1"/>
  <c r="F130" i="1"/>
  <c r="F136" i="1" s="1"/>
  <c r="L52" i="1"/>
  <c r="L50" i="1"/>
  <c r="L47" i="1"/>
  <c r="L46" i="1"/>
  <c r="L45" i="1"/>
  <c r="K51" i="1"/>
  <c r="J51" i="1"/>
  <c r="I51" i="1"/>
  <c r="I48" i="1" s="1"/>
  <c r="H51" i="1"/>
  <c r="H48" i="1" s="1"/>
  <c r="G51" i="1"/>
  <c r="L51" i="1" s="1"/>
  <c r="F51" i="1"/>
  <c r="E51" i="1"/>
  <c r="K105" i="1"/>
  <c r="J105" i="1"/>
  <c r="J98" i="1" s="1"/>
  <c r="I105" i="1"/>
  <c r="H105" i="1"/>
  <c r="G105" i="1"/>
  <c r="F105" i="1"/>
  <c r="L105" i="1" s="1"/>
  <c r="E105" i="1"/>
  <c r="F102" i="1"/>
  <c r="K103" i="1"/>
  <c r="K102" i="1"/>
  <c r="J103" i="1"/>
  <c r="J102" i="1"/>
  <c r="I103" i="1"/>
  <c r="I102" i="1"/>
  <c r="H103" i="1"/>
  <c r="H102" i="1"/>
  <c r="E103" i="1"/>
  <c r="K100" i="1"/>
  <c r="J100" i="1"/>
  <c r="I100" i="1"/>
  <c r="H100" i="1"/>
  <c r="F100" i="1"/>
  <c r="E100" i="1"/>
  <c r="K99" i="1"/>
  <c r="J99" i="1"/>
  <c r="I99" i="1"/>
  <c r="I98" i="1" s="1"/>
  <c r="H99" i="1"/>
  <c r="F99" i="1"/>
  <c r="E99" i="1"/>
  <c r="K94" i="1"/>
  <c r="J94" i="1"/>
  <c r="I94" i="1"/>
  <c r="H94" i="1"/>
  <c r="G94" i="1"/>
  <c r="L94" i="1" s="1"/>
  <c r="F94" i="1"/>
  <c r="E94" i="1"/>
  <c r="G104" i="1"/>
  <c r="L104" i="1"/>
  <c r="N104" i="1" s="1"/>
  <c r="G101" i="1"/>
  <c r="G100" i="1" s="1"/>
  <c r="L100" i="1" s="1"/>
  <c r="F98" i="1"/>
  <c r="L44" i="1"/>
  <c r="K98" i="1"/>
  <c r="H98" i="1"/>
  <c r="G99" i="1"/>
  <c r="L101" i="1"/>
  <c r="G103" i="1"/>
  <c r="G102" i="1" s="1"/>
  <c r="E102" i="1"/>
  <c r="K5" i="1"/>
  <c r="J5" i="1"/>
  <c r="I5" i="1"/>
  <c r="H5" i="1"/>
  <c r="F5" i="1"/>
  <c r="E5" i="1"/>
  <c r="K9" i="1"/>
  <c r="J9" i="1"/>
  <c r="I9" i="1"/>
  <c r="H9" i="1"/>
  <c r="F9" i="1"/>
  <c r="E9" i="1"/>
  <c r="K12" i="1"/>
  <c r="J12" i="1"/>
  <c r="I12" i="1"/>
  <c r="H12" i="1"/>
  <c r="F12" i="1"/>
  <c r="E12" i="1"/>
  <c r="K24" i="1"/>
  <c r="J24" i="1"/>
  <c r="I24" i="1"/>
  <c r="H24" i="1"/>
  <c r="F24" i="1"/>
  <c r="E24" i="1"/>
  <c r="K37" i="1"/>
  <c r="J37" i="1"/>
  <c r="I37" i="1"/>
  <c r="H37" i="1"/>
  <c r="F37" i="1"/>
  <c r="E37" i="1"/>
  <c r="L37" i="1" s="1"/>
  <c r="N37" i="1" s="1"/>
  <c r="K32" i="1"/>
  <c r="J32" i="1"/>
  <c r="I32" i="1"/>
  <c r="H32" i="1"/>
  <c r="F32" i="1"/>
  <c r="E32" i="1"/>
  <c r="K28" i="1"/>
  <c r="N43" i="1"/>
  <c r="L43" i="1"/>
  <c r="E31" i="1"/>
  <c r="L31" i="1" s="1"/>
  <c r="N31" i="1" s="1"/>
  <c r="E98" i="1"/>
  <c r="H31" i="1"/>
  <c r="H3" i="1" s="1"/>
  <c r="I31" i="1"/>
  <c r="F31" i="1"/>
  <c r="J31" i="1"/>
  <c r="K31" i="1"/>
  <c r="F88" i="1"/>
  <c r="G88" i="1"/>
  <c r="L88" i="1" s="1"/>
  <c r="H88" i="1"/>
  <c r="I88" i="1"/>
  <c r="J88" i="1"/>
  <c r="K88" i="1"/>
  <c r="E88" i="1"/>
  <c r="L41" i="1"/>
  <c r="L40" i="1"/>
  <c r="L39" i="1"/>
  <c r="L36" i="1"/>
  <c r="L35" i="1"/>
  <c r="L34" i="1"/>
  <c r="G27" i="1"/>
  <c r="L27" i="1" s="1"/>
  <c r="L26" i="1"/>
  <c r="G25" i="1"/>
  <c r="L25" i="1" s="1"/>
  <c r="G23" i="1"/>
  <c r="L23" i="1" s="1"/>
  <c r="G22" i="1"/>
  <c r="L22" i="1" s="1"/>
  <c r="G21" i="1"/>
  <c r="L21" i="1" s="1"/>
  <c r="G20" i="1"/>
  <c r="L20" i="1" s="1"/>
  <c r="G19" i="1"/>
  <c r="L19" i="1" s="1"/>
  <c r="G18" i="1"/>
  <c r="L18" i="1" s="1"/>
  <c r="L17" i="1"/>
  <c r="G16" i="1"/>
  <c r="L16" i="1" s="1"/>
  <c r="G15" i="1"/>
  <c r="L15" i="1"/>
  <c r="G14" i="1"/>
  <c r="L14" i="1" s="1"/>
  <c r="G13" i="1"/>
  <c r="L13" i="1" s="1"/>
  <c r="L11" i="1"/>
  <c r="G10" i="1"/>
  <c r="G9" i="1" s="1"/>
  <c r="L9" i="1" s="1"/>
  <c r="N9" i="1" s="1"/>
  <c r="G8" i="1"/>
  <c r="L8" i="1" s="1"/>
  <c r="G7" i="1"/>
  <c r="L7" i="1" s="1"/>
  <c r="L33" i="1"/>
  <c r="G32" i="1"/>
  <c r="G31" i="1"/>
  <c r="N40" i="1" s="1"/>
  <c r="L38" i="1"/>
  <c r="L6" i="1"/>
  <c r="L32" i="1"/>
  <c r="N32" i="1" s="1"/>
  <c r="H28" i="1"/>
  <c r="I28" i="1"/>
  <c r="I3" i="1"/>
  <c r="E28" i="1"/>
  <c r="L106" i="1"/>
  <c r="H96" i="1"/>
  <c r="H42" i="1" s="1"/>
  <c r="H109" i="1" s="1"/>
  <c r="I96" i="1"/>
  <c r="K96" i="1"/>
  <c r="E96" i="1"/>
  <c r="K49" i="1"/>
  <c r="J49" i="1"/>
  <c r="I49" i="1"/>
  <c r="H49" i="1"/>
  <c r="F49" i="1"/>
  <c r="E49" i="1"/>
  <c r="L59" i="1"/>
  <c r="F96" i="1"/>
  <c r="J96" i="1"/>
  <c r="L30" i="1"/>
  <c r="G75" i="1"/>
  <c r="L68" i="1"/>
  <c r="J60" i="1"/>
  <c r="L61" i="1"/>
  <c r="E122" i="1"/>
  <c r="G96" i="1"/>
  <c r="L62" i="1"/>
  <c r="G73" i="1"/>
  <c r="F69" i="1"/>
  <c r="L64" i="1"/>
  <c r="F60" i="1"/>
  <c r="L97" i="1"/>
  <c r="L55" i="1"/>
  <c r="G85" i="1"/>
  <c r="E18" i="7"/>
  <c r="L72" i="1"/>
  <c r="F53" i="1"/>
  <c r="E53" i="1"/>
  <c r="H53" i="1"/>
  <c r="I53" i="1"/>
  <c r="J53" i="1"/>
  <c r="L95" i="1"/>
  <c r="L56" i="1"/>
  <c r="L86" i="1"/>
  <c r="L67" i="1"/>
  <c r="L71" i="1"/>
  <c r="L54" i="1"/>
  <c r="L65" i="1"/>
  <c r="E120" i="1" s="1"/>
  <c r="L74" i="1"/>
  <c r="L89" i="1"/>
  <c r="L77" i="1"/>
  <c r="L78" i="1"/>
  <c r="L79" i="1"/>
  <c r="L80" i="1"/>
  <c r="L76" i="1"/>
  <c r="G53" i="1"/>
  <c r="G49" i="1"/>
  <c r="L57" i="1"/>
  <c r="L84" i="1"/>
  <c r="L92" i="1"/>
  <c r="G69" i="1"/>
  <c r="L91" i="1"/>
  <c r="J85" i="1"/>
  <c r="J69" i="1"/>
  <c r="L70" i="1"/>
  <c r="L87" i="1"/>
  <c r="L58" i="1"/>
  <c r="G81" i="1"/>
  <c r="G28" i="1"/>
  <c r="L28" i="1" s="1"/>
  <c r="N28" i="1" s="1"/>
  <c r="J28" i="1"/>
  <c r="J3" i="1" s="1"/>
  <c r="K3" i="1"/>
  <c r="L82" i="1"/>
  <c r="K53" i="1"/>
  <c r="L53" i="1"/>
  <c r="K90" i="1"/>
  <c r="J90" i="1"/>
  <c r="I90" i="1"/>
  <c r="H90" i="1"/>
  <c r="F90" i="1"/>
  <c r="E90" i="1"/>
  <c r="K85" i="1"/>
  <c r="I85" i="1"/>
  <c r="H85" i="1"/>
  <c r="F85" i="1"/>
  <c r="L85" i="1" s="1"/>
  <c r="E85" i="1"/>
  <c r="K83" i="1"/>
  <c r="J83" i="1"/>
  <c r="I83" i="1"/>
  <c r="L83" i="1" s="1"/>
  <c r="H83" i="1"/>
  <c r="F83" i="1"/>
  <c r="E83" i="1"/>
  <c r="K81" i="1"/>
  <c r="J81" i="1"/>
  <c r="I81" i="1"/>
  <c r="H81" i="1"/>
  <c r="F81" i="1"/>
  <c r="L81" i="1" s="1"/>
  <c r="E81" i="1"/>
  <c r="K75" i="1"/>
  <c r="J75" i="1"/>
  <c r="I75" i="1"/>
  <c r="F75" i="1"/>
  <c r="E75" i="1"/>
  <c r="K73" i="1"/>
  <c r="J73" i="1"/>
  <c r="I73" i="1"/>
  <c r="H73" i="1"/>
  <c r="F73" i="1"/>
  <c r="L73" i="1" s="1"/>
  <c r="K69" i="1"/>
  <c r="I69" i="1"/>
  <c r="H69" i="1"/>
  <c r="E69" i="1"/>
  <c r="L69" i="1" s="1"/>
  <c r="K60" i="1"/>
  <c r="I60" i="1"/>
  <c r="H60" i="1"/>
  <c r="E60" i="1"/>
  <c r="E42" i="1" s="1"/>
  <c r="F44" i="1"/>
  <c r="E44" i="1"/>
  <c r="I42" i="1"/>
  <c r="F28" i="1"/>
  <c r="L29" i="1"/>
  <c r="F3" i="1"/>
  <c r="N6" i="7"/>
  <c r="L10" i="1" l="1"/>
  <c r="F12" i="7"/>
  <c r="N5" i="7"/>
  <c r="J12" i="7"/>
  <c r="J42" i="1"/>
  <c r="J48" i="1"/>
  <c r="L90" i="1"/>
  <c r="L60" i="1"/>
  <c r="G42" i="1"/>
  <c r="L75" i="1"/>
  <c r="I12" i="7"/>
  <c r="E48" i="1"/>
  <c r="F48" i="1"/>
  <c r="F42" i="1"/>
  <c r="K42" i="1"/>
  <c r="K109" i="1" s="1"/>
  <c r="G12" i="7"/>
  <c r="K12" i="7"/>
  <c r="L102" i="1"/>
  <c r="G98" i="1"/>
  <c r="I109" i="1"/>
  <c r="J109" i="1"/>
  <c r="K48" i="1"/>
  <c r="E119" i="1"/>
  <c r="M9" i="7"/>
  <c r="E8" i="7"/>
  <c r="E4" i="7"/>
  <c r="E3" i="7" s="1"/>
  <c r="F109" i="1"/>
  <c r="L49" i="1"/>
  <c r="G48" i="1"/>
  <c r="G24" i="1"/>
  <c r="L24" i="1" s="1"/>
  <c r="N24" i="1" s="1"/>
  <c r="L103" i="1"/>
  <c r="M5" i="7"/>
  <c r="M4" i="7" s="1"/>
  <c r="M3" i="7" s="1"/>
  <c r="L96" i="1"/>
  <c r="E3" i="1"/>
  <c r="E109" i="1" s="1"/>
  <c r="G12" i="1"/>
  <c r="L12" i="1" s="1"/>
  <c r="N12" i="1" s="1"/>
  <c r="N10" i="7"/>
  <c r="G5" i="1"/>
  <c r="L5" i="1" s="1"/>
  <c r="N5" i="1" s="1"/>
  <c r="L99" i="1"/>
  <c r="L42" i="1" l="1"/>
  <c r="M8" i="7"/>
  <c r="E12" i="7"/>
  <c r="M12" i="7" s="1"/>
  <c r="M15" i="7" s="1"/>
  <c r="E118" i="1"/>
  <c r="E116" i="1" s="1"/>
  <c r="E121" i="1"/>
  <c r="L48" i="1"/>
  <c r="N48" i="1" s="1"/>
  <c r="G4" i="1"/>
  <c r="L98" i="1"/>
  <c r="G3" i="1" l="1"/>
  <c r="L4" i="1"/>
  <c r="N4" i="1" s="1"/>
  <c r="G109" i="1" l="1"/>
  <c r="L109" i="1" s="1"/>
  <c r="L3" i="1"/>
  <c r="E114" i="1" s="1"/>
  <c r="L113" i="1" l="1"/>
  <c r="L117" i="1"/>
  <c r="E115" i="1"/>
  <c r="E126" i="1"/>
</calcChain>
</file>

<file path=xl/sharedStrings.xml><?xml version="1.0" encoding="utf-8"?>
<sst xmlns="http://schemas.openxmlformats.org/spreadsheetml/2006/main" count="327" uniqueCount="254">
  <si>
    <t>RUBRO2</t>
  </si>
  <si>
    <t>RUBRO</t>
  </si>
  <si>
    <t>DESCRIPCION</t>
  </si>
  <si>
    <t>REC.</t>
  </si>
  <si>
    <t>IDEAM-GG-DG.OFICINA DEL SERVICIO DE PRONOSTICOS Y ALERTAS</t>
  </si>
  <si>
    <t>IDEAM-GG-DG.OFICINA INFORMATICA</t>
  </si>
  <si>
    <t>IDEAM-GG-OFICINA ASESORA DE PLANEACION</t>
  </si>
  <si>
    <t>IDEAM-GG-SECRETARIA GENERAL</t>
  </si>
  <si>
    <t>IDEAM-GG-SUBDIRECCION ECOSISTEMAS E INFORMACION AMBIENTAL</t>
  </si>
  <si>
    <t>IDEAM-GG-SUBDIRECCION ESTUDIOS AMBIENTALES</t>
  </si>
  <si>
    <t>IDEAM-GG-SUBDIRECCION HIDROLOGIA</t>
  </si>
  <si>
    <t>IDEAM-GG-SUBDIRECCION METEOROLOGIA</t>
  </si>
  <si>
    <t>SERVICIOS PERSONALES INDIRECTOS</t>
  </si>
  <si>
    <t>A-1-0-2-12</t>
  </si>
  <si>
    <t>HONORARIOS</t>
  </si>
  <si>
    <t>IMPUESTOS Y MULTAS</t>
  </si>
  <si>
    <t>A-2-0-3-50-2</t>
  </si>
  <si>
    <t>IMPUESTO DE VEHICULO</t>
  </si>
  <si>
    <t>A-2-0-3-50-3</t>
  </si>
  <si>
    <t>IMPUESTO PREDIAL</t>
  </si>
  <si>
    <t>A-2-0-3-50-90</t>
  </si>
  <si>
    <t>OTROS IMPUESTOS</t>
  </si>
  <si>
    <t>COMPRA DE EQUIPO</t>
  </si>
  <si>
    <t>A-2-0-4-1-25</t>
  </si>
  <si>
    <t>OTRAS COMPRAS DE EQUIPOS</t>
  </si>
  <si>
    <t>MATERIALES Y SUMINISTROS</t>
  </si>
  <si>
    <t>A-2-0-4-4-1</t>
  </si>
  <si>
    <t>COMBUSTIBLE Y LUBRICANTES</t>
  </si>
  <si>
    <t>A-2-0-4-4-12</t>
  </si>
  <si>
    <t>MATERIALES REACTIVOS DE LABORATORIO Y QUÍMICOS</t>
  </si>
  <si>
    <t>A-2-0-4-4-15</t>
  </si>
  <si>
    <t>PAPELERIA, UTILES DE ESCRITORIO Y OFICINA</t>
  </si>
  <si>
    <t>A-2-0-4-4-2</t>
  </si>
  <si>
    <t>DOTACION</t>
  </si>
  <si>
    <t>A-2-0-4-4-23</t>
  </si>
  <si>
    <t>OTROS MATERIALES Y SUMINISTROS</t>
  </si>
  <si>
    <t>A-2-0-4-4-6</t>
  </si>
  <si>
    <t>LLANTAS Y ACCESORIOS</t>
  </si>
  <si>
    <t>MANTENIMIENTO</t>
  </si>
  <si>
    <t>A-2-0-4-5-1</t>
  </si>
  <si>
    <t>MANTENIMIENTO DE BIENES INMUEBLES</t>
  </si>
  <si>
    <t>A-2-0-4-5-10</t>
  </si>
  <si>
    <t>SERVICIO DE SEGURIDAD Y VIGILANCIA</t>
  </si>
  <si>
    <t>A-2-0-4-5-13</t>
  </si>
  <si>
    <t>MANTENIMIENTO DE SOFTWARE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</si>
  <si>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</si>
  <si>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</si>
  <si>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</si>
  <si>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</si>
  <si>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</si>
  <si>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</si>
  <si>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</si>
  <si>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</si>
  <si>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COMUNICACIONES Y TRANSPORTE</t>
  </si>
  <si>
    <t>A-2-0-4-6-2</t>
  </si>
  <si>
    <t>CORREO</t>
  </si>
  <si>
    <t>A-2-0-4-6-3</t>
  </si>
  <si>
    <t>EMBALAJE Y ACARREO</t>
  </si>
  <si>
    <t>A-2-0-4-6-5</t>
  </si>
  <si>
    <t>SERVICIOS DE TRANSMISION DE INFORMACION</t>
  </si>
  <si>
    <t>IMPRESOS Y PUBLICACIONES</t>
  </si>
  <si>
    <t>A-2-0-4-7-6</t>
  </si>
  <si>
    <t>OTROS GASTOS POR IMPRESOS Y PUBLICACIONES</t>
  </si>
  <si>
    <t>SERVICIOS PUBLICOS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</si>
  <si>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</si>
  <si>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</si>
  <si>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</si>
  <si>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</si>
  <si>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</si>
  <si>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</si>
  <si>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</si>
  <si>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</si>
  <si>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</si>
  <si>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</si>
  <si>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SEGUROS</t>
  </si>
  <si>
    <t>A-2-0-4-9-11</t>
  </si>
  <si>
    <t>SEGUROS GENERALES</t>
  </si>
  <si>
    <t>ARRENDAMIENTOS</t>
  </si>
  <si>
    <t>A-2-0-4-10-2</t>
  </si>
  <si>
    <t>ARRENDAMIENTOS BIENES INMUEBLES</t>
  </si>
  <si>
    <t>VIATICOS Y GASTOS DE VIAJE</t>
  </si>
  <si>
    <t>A-2-0-4-11-2</t>
  </si>
  <si>
    <t>VIATICOS Y GASTOS DE VIAJE AL EXTERIOR</t>
  </si>
  <si>
    <t>VIATICOS Y GASTOS DE VIAJE AL INTERIOR</t>
  </si>
  <si>
    <t>CAPACITACION, BIENESTAR SOCIAL Y ESTIMULOS</t>
  </si>
  <si>
    <t>A-2-0-4-21-4</t>
  </si>
  <si>
    <t>SERVICIOS DE BIENESTAR SOCIAL</t>
  </si>
  <si>
    <t>A-2-0-4-21-5</t>
  </si>
  <si>
    <t>SERVICIOS DE CAPACITACION</t>
  </si>
  <si>
    <t>OTROS GASTOS POR ADQUISICION DE SERVICIOS</t>
  </si>
  <si>
    <t>A-2-0-4-41-13</t>
  </si>
  <si>
    <t>A-1-0-2</t>
  </si>
  <si>
    <t>A-2-0-3-50</t>
  </si>
  <si>
    <t>A-2-0-4-1</t>
  </si>
  <si>
    <t>A-2-0-4-4</t>
  </si>
  <si>
    <t>A-2-0-4-5</t>
  </si>
  <si>
    <t>A-2-0-4-6</t>
  </si>
  <si>
    <t>A-2-0-4-9</t>
  </si>
  <si>
    <t>A-2-0-4-10</t>
  </si>
  <si>
    <t>A-2-0-4-11</t>
  </si>
  <si>
    <t>A-2-0-4-11-1</t>
  </si>
  <si>
    <t>A-2-0-4-21</t>
  </si>
  <si>
    <t>A-2-0-4-41</t>
  </si>
  <si>
    <t>TOTAL GENERAL</t>
  </si>
  <si>
    <t>PRESUPUESTO ASIGNADO</t>
  </si>
  <si>
    <t>ADQUISICIÓN DE BIENES Y SERVICIOS</t>
  </si>
  <si>
    <t>Recurso</t>
  </si>
  <si>
    <t>SUBTOTAL</t>
  </si>
  <si>
    <t xml:space="preserve">TOTAL ASIGNADO </t>
  </si>
  <si>
    <t>TOTALES</t>
  </si>
  <si>
    <t>TRANSFERENCIAS CORRIENTES</t>
  </si>
  <si>
    <t>GASTOS GENERALES</t>
  </si>
  <si>
    <t>CONCEPTO</t>
  </si>
  <si>
    <t>GASTOS DE PERSONAL</t>
  </si>
  <si>
    <t>OTROS</t>
  </si>
  <si>
    <t>ADMINISTRADAS POR EL SECTOR PRIVADO</t>
  </si>
  <si>
    <t>APORTES AL ICBF</t>
  </si>
  <si>
    <t>APORTES AL SENA</t>
  </si>
  <si>
    <t>INGRESOS CORRIENTES</t>
  </si>
  <si>
    <t>TRANSFERENCIAS AL SECTOR PÚBLICO</t>
  </si>
  <si>
    <t>OTROS RECURSOS DEL TESORO</t>
  </si>
  <si>
    <t>ORGANISMOS INTERNACIONALES</t>
  </si>
  <si>
    <t>OTRAS TRANSFERENCIAS</t>
  </si>
  <si>
    <t>MOBILIARIO Y ENSERES</t>
  </si>
  <si>
    <t>A-2-0-4-14</t>
  </si>
  <si>
    <t xml:space="preserve">GASTOS JUDICIALES </t>
  </si>
  <si>
    <t>A-2-0-4-14-</t>
  </si>
  <si>
    <t xml:space="preserve">COMISIONES BANCARIAS </t>
  </si>
  <si>
    <t>COMISIONES BANCARIAS</t>
  </si>
  <si>
    <t>C32040900 1</t>
  </si>
  <si>
    <t xml:space="preserve">GESTION DE LA INFORMACIÓN Y EL CONOCIMIENTO AMBIENTAL </t>
  </si>
  <si>
    <t>C. INVERSION</t>
  </si>
  <si>
    <t>COMPROBACIÓN</t>
  </si>
  <si>
    <t>A-1-0-2-14</t>
  </si>
  <si>
    <t>REMUNERACION SERVICIOS TECNICOS</t>
  </si>
  <si>
    <t>RECURSO</t>
  </si>
  <si>
    <t>A-2-0-4-22</t>
  </si>
  <si>
    <t>A-2-0-4-22-1</t>
  </si>
  <si>
    <t>A-2-0-4-2</t>
  </si>
  <si>
    <t>A-2-0-4-2-2</t>
  </si>
  <si>
    <t>A-1</t>
  </si>
  <si>
    <t>A-1-0-1</t>
  </si>
  <si>
    <t>SERVICIOS PERSONALES ASOCIADOS A NOMINA</t>
  </si>
  <si>
    <t>A-1-0-1-1</t>
  </si>
  <si>
    <t>SUELDOS DE PERSONAL DE NOMINA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</si>
  <si>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</si>
  <si>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</si>
  <si>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</si>
  <si>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</si>
  <si>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</si>
  <si>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</si>
  <si>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</t>
  </si>
  <si>
    <t>PRIMA TECNICA</t>
  </si>
  <si>
    <t>A-1-0-1-4-1</t>
  </si>
  <si>
    <t>PRIMA TECNICA SALARIAL</t>
  </si>
  <si>
    <t>A-1-0-1-4-2</t>
  </si>
  <si>
    <t>PRIMA TECNICA NO SALARIAL</t>
  </si>
  <si>
    <t>A-1-0-1-5</t>
  </si>
  <si>
    <t>A-1-0-1-5-12</t>
  </si>
  <si>
    <t>SUBSIDIO DE ALIMENTACION</t>
  </si>
  <si>
    <t>A-1-0-1-5-13</t>
  </si>
  <si>
    <t>AUXILIO DE TRANSPORTE</t>
  </si>
  <si>
    <t>A-1-0-1-5-14</t>
  </si>
  <si>
    <t>PRIMA DE SERVICIO</t>
  </si>
  <si>
    <t>A-1-0-1-5-15</t>
  </si>
  <si>
    <t>PRIMA DE VACACIONES</t>
  </si>
  <si>
    <t>A-1-0-1-5-16</t>
  </si>
  <si>
    <t>PRIMA DE NAVIDAD</t>
  </si>
  <si>
    <t>A-1-0-1-5-2</t>
  </si>
  <si>
    <t>BONIFICACION POR SERVICIOS PRESTADOS</t>
  </si>
  <si>
    <t>A-1-0-1-5-37</t>
  </si>
  <si>
    <t>QUINQUENIOS</t>
  </si>
  <si>
    <t>A-1-0-1-5-45</t>
  </si>
  <si>
    <t>PRIMAS EXTRALEGALES PROVISIONADAS</t>
  </si>
  <si>
    <t>A-1-0-1-5-47</t>
  </si>
  <si>
    <t>PRIMA DE COORDINACION</t>
  </si>
  <si>
    <t>A-1-0-1-5-5</t>
  </si>
  <si>
    <t>BONIFICACION ESPECIAL DE RECREACION</t>
  </si>
  <si>
    <t>A-1-0-1-5-92</t>
  </si>
  <si>
    <t>BONIFICACION DE DIRECCION</t>
  </si>
  <si>
    <t>HORAS EXTRAS, DIAS FESTIVOS E INDEMNIZACION POR VACACIONES</t>
  </si>
  <si>
    <t>A-1-0-1-9-1</t>
  </si>
  <si>
    <t>HORAS EXTRAS</t>
  </si>
  <si>
    <t>A-1-0-1-9-2</t>
  </si>
  <si>
    <t>RECARGOS NOCTURNOS Y FESTIVOS</t>
  </si>
  <si>
    <t>A-1-0-1-9-3</t>
  </si>
  <si>
    <t>INDEMNIZACION POR VACACIONES</t>
  </si>
  <si>
    <t>A-1-0-5</t>
  </si>
  <si>
    <t>CONTRIBUCIONES INHERENTES A LA NOMINA SECTOR PRIVADO Y PÚBLICO</t>
  </si>
  <si>
    <t>A-1-0-5-1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</si>
  <si>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</si>
  <si>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</si>
  <si>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</si>
  <si>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</si>
  <si>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</si>
  <si>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</si>
  <si>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A-1-0-5-1-5</t>
  </si>
  <si>
    <t>ADMINISTRADORAS PRIVADAS DE APORTES PARA ACCIDENTES DE TRABAJO Y ENFERMEDADES PROFESIONALES</t>
  </si>
  <si>
    <t>A-1-0-5-2</t>
  </si>
  <si>
    <t>ADMINISTRADAS POR EL SECTOR PUBLICO</t>
  </si>
  <si>
    <t>A-1-0-5-2-2</t>
  </si>
  <si>
    <t>FONDO NACIONAL DEL AHORRO</t>
  </si>
  <si>
    <t>A-1-0-5-2-3</t>
  </si>
  <si>
    <t>FONDOS ADMINISTRADORES DE PENSIONES PUBLICOS</t>
  </si>
  <si>
    <t>A-1-0-5-6</t>
  </si>
  <si>
    <t>A-1-0-5-7</t>
  </si>
  <si>
    <t>A-1-0-1-9</t>
  </si>
  <si>
    <t>TRANSFERENCIAS SECTOR PUBLICO - CUOTA DE AUDITAJE</t>
  </si>
  <si>
    <t>TRANSFERENCIAS AL EXTERIOR - CONTRIBUCION IIAI</t>
  </si>
  <si>
    <t>VALOR OFICIAL 2018</t>
  </si>
  <si>
    <t>VALOR OFICIAL 2019</t>
  </si>
  <si>
    <t>A-3</t>
  </si>
  <si>
    <t>A-2</t>
  </si>
  <si>
    <t>A-3-6</t>
  </si>
  <si>
    <t xml:space="preserve">TRANSFERENCIAS AL EXTERIOR </t>
  </si>
  <si>
    <t>A-3-2-1-1</t>
  </si>
  <si>
    <t>A-3-2</t>
  </si>
  <si>
    <t>A-3-2-1</t>
  </si>
  <si>
    <t>A-3-4-1</t>
  </si>
  <si>
    <t>A-3-4</t>
  </si>
  <si>
    <t>A-3-4-1-73</t>
  </si>
  <si>
    <t xml:space="preserve">GASTOS GENERALES </t>
  </si>
  <si>
    <t>DEL ORDEN NACIONAL</t>
  </si>
  <si>
    <t>A-3-6-1</t>
  </si>
  <si>
    <t xml:space="preserve">SENTENCIAS Y CONCILIACIONES </t>
  </si>
  <si>
    <t xml:space="preserve">TOTAL FUNCIONAMIENTO </t>
  </si>
  <si>
    <t>CÓDIGO</t>
  </si>
  <si>
    <t xml:space="preserve"> VALOR </t>
  </si>
  <si>
    <t>I. INGRESOS DE LOS ESTABLECIMIENTOS PÚBLICOS</t>
  </si>
  <si>
    <t>A.  INGRESOS CORRIENTES</t>
  </si>
  <si>
    <t xml:space="preserve">B.  RECURSOS DE CAPITAL </t>
  </si>
  <si>
    <t>II. APORTES DE LA NACIÓN</t>
  </si>
  <si>
    <t>FUNCIONAMIENTO</t>
  </si>
  <si>
    <t>INVERSIÓN</t>
  </si>
  <si>
    <t>TOTAL PRESUPUESTO INGRESOS</t>
  </si>
  <si>
    <t>DEFICIT</t>
  </si>
  <si>
    <t>FORTALECIMIENTO DE LA GESTIÓN Y DIRECCIÓN DEL SECTOR AMBIENTE Y DESARROLLO SOSTENIBLE</t>
  </si>
  <si>
    <t>C3299900 1</t>
  </si>
  <si>
    <t>RUBRO PRESUPUESTAL</t>
  </si>
  <si>
    <t>TOTAL INVERSIÓN</t>
  </si>
  <si>
    <t>A-2-0-4-21-8</t>
  </si>
  <si>
    <t>SERVICIOS PARA ESTIMULOS</t>
  </si>
  <si>
    <t>A-2-0-3</t>
  </si>
  <si>
    <t>A-2-0-4</t>
  </si>
  <si>
    <t>CONCILIACIONES</t>
  </si>
  <si>
    <t>SENTENCIAS</t>
  </si>
  <si>
    <t>A-3-6-1-1</t>
  </si>
  <si>
    <t>A-3-6-1-2</t>
  </si>
  <si>
    <t>FORTALECIMIENTO DE LA GESTIÓN DEL CONOCIMIENTO HIDROLÓGICO, METEOROLÓGICO Y AMBIENTAL  NACIONAL</t>
  </si>
  <si>
    <t>FORTALECIMIENTO DE  LA GESTIÓN Y DIRECCIÓN DEL INSTITUTO DE HIDROLOGÍA, METEOROLOGÍA Y ESTUDIOS AMBIENTALES NACIONAL-</t>
  </si>
  <si>
    <t>INTERSUBSECTORIAL  AMBIENTE</t>
  </si>
  <si>
    <t>ANEXO RESOLUCIÓN No. 3135 del 29 de dicieembre de 2017 - "POR LA CUAL SE INCORPORA Y DISTRIBUYE EL PRESUPUESTO DE INGRESOS Y GASTOS DE FUNCIONAMIENTO E ASIGNADO AL IDEAM PARA LA VIGENCIA 2018 Y SE DEFINEN UNOS RUBROS PRESUPUESTALES”</t>
  </si>
  <si>
    <t>INTERSUBSECTORIAL AMBIENTE</t>
  </si>
  <si>
    <t>ANEXO RESOLUCIÓN No. 3135 del 29 de diciembre de 2017 - "POR LA CUAL SE INCORPORA Y DISTRIBUYE EL PRESUPUESTO DE INVERSIÓN ASIGNADO AL IDEAM PARA LA VIGENCIA 2018 Y SE DEFINEN UNOS RUBROS PRESUPUESTALES”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</si>
</sst>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;[Red]\-&quot;$&quot;#,##0"/>
    <numFmt numFmtId="165" formatCode="_-&quot;$&quot;* #,##0_-;\-&quot;$&quot;* #,##0_-;_-&quot;$&quot;* &quot;-&quot;_-;_-@_-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theme="4"/>
      </patternFill>
    </fill>
    <fill>
      <patternFill patternType="solid">
        <fgColor theme="6" tint="0.79998168889431442"/>
        <bgColor theme="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6"/>
        <bgColor theme="4"/>
      </patternFill>
    </fill>
    <fill>
      <patternFill patternType="solid">
        <fgColor rgb="FFCCFFCC"/>
        <bgColor theme="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6">
    <border>
      <left/>
      <right/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</cellStyleXfs>
  <cellXfs count="264">
    <xf numFmtId="0" fontId="0" fillId="0" borderId="0" xfId="0"/>
    <xf numFmtId="0" fontId="4" fillId="0" borderId="0" xfId="0" applyFont="1"/>
    <xf numFmtId="0" fontId="4" fillId="0" borderId="0" xfId="0" applyFont="1" applyFill="1"/>
    <xf numFmtId="167" fontId="4" fillId="0" borderId="0" xfId="0" applyNumberFormat="1" applyFont="1" applyFill="1"/>
    <xf numFmtId="43" fontId="4" fillId="0" borderId="0" xfId="1" applyFont="1" applyFill="1"/>
    <xf numFmtId="0" fontId="6" fillId="2" borderId="0" xfId="0" applyFont="1" applyFill="1" applyAlignment="1">
      <alignment horizontal="center" vertical="center" wrapText="1"/>
    </xf>
    <xf numFmtId="0" fontId="3" fillId="5" borderId="0" xfId="0" applyFont="1" applyFill="1"/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167" fontId="3" fillId="7" borderId="2" xfId="1" applyNumberFormat="1" applyFont="1" applyFill="1" applyBorder="1" applyAlignment="1">
      <alignment vertical="center"/>
    </xf>
    <xf numFmtId="0" fontId="3" fillId="3" borderId="0" xfId="0" applyFont="1" applyFill="1"/>
    <xf numFmtId="167" fontId="4" fillId="6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7" fontId="4" fillId="7" borderId="2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0" fontId="4" fillId="0" borderId="0" xfId="0" applyFont="1" applyBorder="1"/>
    <xf numFmtId="0" fontId="7" fillId="4" borderId="2" xfId="0" applyFont="1" applyFill="1" applyBorder="1" applyAlignment="1">
      <alignment horizontal="left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21" borderId="2" xfId="0" applyFont="1" applyFill="1" applyBorder="1" applyAlignment="1">
      <alignment horizontal="center" vertical="center" wrapText="1"/>
    </xf>
    <xf numFmtId="167" fontId="4" fillId="21" borderId="2" xfId="1" applyNumberFormat="1" applyFont="1" applyFill="1" applyBorder="1" applyAlignment="1">
      <alignment vertical="center"/>
    </xf>
    <xf numFmtId="0" fontId="4" fillId="21" borderId="2" xfId="0" applyFont="1" applyFill="1" applyBorder="1" applyAlignment="1">
      <alignment horizontal="center" vertical="center"/>
    </xf>
    <xf numFmtId="0" fontId="3" fillId="21" borderId="19" xfId="0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3" fillId="21" borderId="35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4" fillId="7" borderId="19" xfId="0" applyFont="1" applyFill="1" applyBorder="1" applyAlignment="1">
      <alignment vertical="center"/>
    </xf>
    <xf numFmtId="0" fontId="3" fillId="7" borderId="36" xfId="0" applyFont="1" applyFill="1" applyBorder="1" applyAlignment="1">
      <alignment vertical="center"/>
    </xf>
    <xf numFmtId="0" fontId="3" fillId="21" borderId="2" xfId="0" applyFont="1" applyFill="1" applyBorder="1" applyAlignment="1">
      <alignment horizontal="center" vertical="center"/>
    </xf>
    <xf numFmtId="167" fontId="3" fillId="21" borderId="2" xfId="1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wrapText="1"/>
    </xf>
    <xf numFmtId="0" fontId="4" fillId="0" borderId="8" xfId="0" applyFont="1" applyBorder="1"/>
    <xf numFmtId="0" fontId="4" fillId="0" borderId="8" xfId="0" applyFont="1" applyFill="1" applyBorder="1"/>
    <xf numFmtId="0" fontId="3" fillId="21" borderId="8" xfId="0" applyFont="1" applyFill="1" applyBorder="1" applyAlignment="1">
      <alignment wrapText="1"/>
    </xf>
    <xf numFmtId="0" fontId="3" fillId="7" borderId="8" xfId="0" applyFont="1" applyFill="1" applyBorder="1"/>
    <xf numFmtId="0" fontId="3" fillId="18" borderId="8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3" fillId="7" borderId="8" xfId="0" applyFont="1" applyFill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center" vertical="center"/>
    </xf>
    <xf numFmtId="0" fontId="4" fillId="19" borderId="2" xfId="0" applyFont="1" applyFill="1" applyBorder="1"/>
    <xf numFmtId="0" fontId="7" fillId="16" borderId="2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4" fillId="0" borderId="26" xfId="0" applyFont="1" applyFill="1" applyBorder="1"/>
    <xf numFmtId="0" fontId="3" fillId="3" borderId="2" xfId="0" applyFont="1" applyFill="1" applyBorder="1" applyAlignment="1">
      <alignment horizontal="center" wrapText="1"/>
    </xf>
    <xf numFmtId="0" fontId="3" fillId="23" borderId="7" xfId="0" applyFont="1" applyFill="1" applyBorder="1" applyAlignment="1">
      <alignment wrapText="1"/>
    </xf>
    <xf numFmtId="0" fontId="7" fillId="17" borderId="4" xfId="0" applyFont="1" applyFill="1" applyBorder="1" applyAlignment="1">
      <alignment horizontal="center" vertical="center"/>
    </xf>
    <xf numFmtId="167" fontId="7" fillId="22" borderId="4" xfId="0" applyNumberFormat="1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/>
    </xf>
    <xf numFmtId="0" fontId="3" fillId="22" borderId="8" xfId="0" applyFont="1" applyFill="1" applyBorder="1"/>
    <xf numFmtId="0" fontId="3" fillId="22" borderId="2" xfId="0" applyFont="1" applyFill="1" applyBorder="1" applyAlignment="1">
      <alignment horizontal="center" vertical="center"/>
    </xf>
    <xf numFmtId="167" fontId="3" fillId="22" borderId="2" xfId="1" applyNumberFormat="1" applyFont="1" applyFill="1" applyBorder="1" applyAlignment="1">
      <alignment vertical="center"/>
    </xf>
    <xf numFmtId="0" fontId="3" fillId="23" borderId="8" xfId="0" applyFont="1" applyFill="1" applyBorder="1" applyAlignment="1">
      <alignment wrapText="1"/>
    </xf>
    <xf numFmtId="0" fontId="3" fillId="22" borderId="15" xfId="0" applyFont="1" applyFill="1" applyBorder="1" applyAlignment="1">
      <alignment horizontal="center" vertical="center"/>
    </xf>
    <xf numFmtId="0" fontId="3" fillId="22" borderId="19" xfId="0" applyFont="1" applyFill="1" applyBorder="1" applyAlignment="1">
      <alignment horizontal="center" vertical="center"/>
    </xf>
    <xf numFmtId="0" fontId="3" fillId="24" borderId="0" xfId="0" applyFont="1" applyFill="1"/>
    <xf numFmtId="0" fontId="3" fillId="24" borderId="8" xfId="0" applyFont="1" applyFill="1" applyBorder="1" applyAlignment="1">
      <alignment wrapText="1"/>
    </xf>
    <xf numFmtId="167" fontId="3" fillId="6" borderId="2" xfId="1" applyNumberFormat="1" applyFont="1" applyFill="1" applyBorder="1" applyAlignment="1">
      <alignment vertical="center"/>
    </xf>
    <xf numFmtId="0" fontId="3" fillId="24" borderId="37" xfId="0" applyFont="1" applyFill="1" applyBorder="1" applyAlignment="1">
      <alignment wrapText="1"/>
    </xf>
    <xf numFmtId="0" fontId="3" fillId="22" borderId="35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left" vertical="center"/>
    </xf>
    <xf numFmtId="0" fontId="4" fillId="6" borderId="35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3" fillId="0" borderId="0" xfId="0" applyFont="1"/>
    <xf numFmtId="0" fontId="4" fillId="5" borderId="0" xfId="0" applyFont="1" applyFill="1"/>
    <xf numFmtId="0" fontId="9" fillId="0" borderId="37" xfId="0" applyFont="1" applyFill="1" applyBorder="1" applyAlignment="1">
      <alignment horizontal="left"/>
    </xf>
    <xf numFmtId="0" fontId="7" fillId="0" borderId="37" xfId="0" applyFont="1" applyFill="1" applyBorder="1" applyAlignment="1">
      <alignment horizontal="left"/>
    </xf>
    <xf numFmtId="0" fontId="4" fillId="6" borderId="0" xfId="0" applyFont="1" applyFill="1"/>
    <xf numFmtId="0" fontId="3" fillId="19" borderId="16" xfId="0" applyFont="1" applyFill="1" applyBorder="1" applyAlignment="1">
      <alignment horizontal="center" vertical="center"/>
    </xf>
    <xf numFmtId="0" fontId="3" fillId="19" borderId="9" xfId="0" applyFont="1" applyFill="1" applyBorder="1" applyAlignment="1">
      <alignment horizontal="center" vertical="center"/>
    </xf>
    <xf numFmtId="0" fontId="3" fillId="19" borderId="6" xfId="0" applyFont="1" applyFill="1" applyBorder="1" applyAlignment="1">
      <alignment horizontal="center" vertical="center"/>
    </xf>
    <xf numFmtId="167" fontId="3" fillId="19" borderId="6" xfId="1" applyNumberFormat="1" applyFont="1" applyFill="1" applyBorder="1" applyAlignment="1">
      <alignment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/>
    </xf>
    <xf numFmtId="167" fontId="3" fillId="7" borderId="10" xfId="1" applyNumberFormat="1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center"/>
    </xf>
    <xf numFmtId="167" fontId="4" fillId="0" borderId="11" xfId="1" applyNumberFormat="1" applyFont="1" applyFill="1" applyBorder="1" applyAlignment="1">
      <alignment horizontal="center" vertical="center"/>
    </xf>
    <xf numFmtId="0" fontId="7" fillId="20" borderId="8" xfId="0" applyFont="1" applyFill="1" applyBorder="1" applyAlignment="1">
      <alignment horizontal="center"/>
    </xf>
    <xf numFmtId="0" fontId="7" fillId="20" borderId="14" xfId="0" applyFont="1" applyFill="1" applyBorder="1" applyAlignment="1">
      <alignment horizontal="center"/>
    </xf>
    <xf numFmtId="167" fontId="7" fillId="20" borderId="11" xfId="1" applyNumberFormat="1" applyFont="1" applyFill="1" applyBorder="1" applyAlignment="1">
      <alignment horizontal="center" vertical="center"/>
    </xf>
    <xf numFmtId="0" fontId="7" fillId="2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center"/>
    </xf>
    <xf numFmtId="167" fontId="3" fillId="7" borderId="11" xfId="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20" borderId="14" xfId="0" applyFont="1" applyFill="1" applyBorder="1" applyAlignment="1">
      <alignment horizontal="center"/>
    </xf>
    <xf numFmtId="167" fontId="3" fillId="20" borderId="11" xfId="1" applyNumberFormat="1" applyFont="1" applyFill="1" applyBorder="1" applyAlignment="1">
      <alignment horizontal="center" vertical="center"/>
    </xf>
    <xf numFmtId="0" fontId="4" fillId="20" borderId="20" xfId="0" applyFont="1" applyFill="1" applyBorder="1" applyAlignment="1">
      <alignment horizontal="center"/>
    </xf>
    <xf numFmtId="167" fontId="3" fillId="20" borderId="12" xfId="1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167" fontId="3" fillId="0" borderId="12" xfId="1" applyNumberFormat="1" applyFont="1" applyFill="1" applyBorder="1" applyAlignment="1">
      <alignment horizontal="center" vertical="center"/>
    </xf>
    <xf numFmtId="167" fontId="3" fillId="0" borderId="30" xfId="1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167" fontId="3" fillId="7" borderId="26" xfId="1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right" vertical="center"/>
    </xf>
    <xf numFmtId="164" fontId="4" fillId="0" borderId="0" xfId="0" applyNumberFormat="1" applyFont="1" applyFill="1"/>
    <xf numFmtId="0" fontId="10" fillId="0" borderId="8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165" fontId="4" fillId="0" borderId="0" xfId="5" applyFont="1" applyFill="1"/>
    <xf numFmtId="0" fontId="10" fillId="0" borderId="37" xfId="0" applyFont="1" applyBorder="1" applyAlignment="1">
      <alignment horizontal="center" vertical="center"/>
    </xf>
    <xf numFmtId="164" fontId="10" fillId="0" borderId="40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vertical="center"/>
    </xf>
    <xf numFmtId="164" fontId="8" fillId="0" borderId="23" xfId="0" applyNumberFormat="1" applyFont="1" applyBorder="1" applyAlignment="1">
      <alignment horizontal="right" vertical="center"/>
    </xf>
    <xf numFmtId="165" fontId="4" fillId="0" borderId="0" xfId="0" applyNumberFormat="1" applyFont="1" applyFill="1"/>
    <xf numFmtId="0" fontId="4" fillId="0" borderId="8" xfId="0" quotePrefix="1" applyFont="1" applyFill="1" applyBorder="1" applyAlignment="1">
      <alignment vertical="center" wrapText="1"/>
    </xf>
    <xf numFmtId="165" fontId="4" fillId="0" borderId="5" xfId="5" applyFont="1" applyBorder="1" applyAlignment="1">
      <alignment horizontal="center" vertical="center"/>
    </xf>
    <xf numFmtId="167" fontId="3" fillId="22" borderId="2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wrapText="1"/>
    </xf>
    <xf numFmtId="164" fontId="8" fillId="0" borderId="5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vertical="center"/>
    </xf>
    <xf numFmtId="167" fontId="4" fillId="0" borderId="1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167" fontId="4" fillId="0" borderId="0" xfId="0" applyNumberFormat="1" applyFont="1"/>
    <xf numFmtId="0" fontId="4" fillId="0" borderId="8" xfId="0" applyFont="1" applyFill="1" applyBorder="1" applyAlignment="1">
      <alignment horizontal="center" vertical="center" wrapText="1"/>
    </xf>
    <xf numFmtId="167" fontId="3" fillId="0" borderId="11" xfId="0" applyNumberFormat="1" applyFont="1" applyBorder="1" applyAlignment="1">
      <alignment vertical="center"/>
    </xf>
    <xf numFmtId="167" fontId="3" fillId="0" borderId="2" xfId="1" applyNumberFormat="1" applyFont="1" applyFill="1" applyBorder="1" applyAlignment="1">
      <alignment vertical="center"/>
    </xf>
    <xf numFmtId="167" fontId="3" fillId="0" borderId="11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167" fontId="9" fillId="0" borderId="2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/>
    </xf>
    <xf numFmtId="0" fontId="4" fillId="0" borderId="39" xfId="0" applyFont="1" applyFill="1" applyBorder="1" applyAlignment="1">
      <alignment horizontal="center" vertical="center"/>
    </xf>
    <xf numFmtId="165" fontId="4" fillId="0" borderId="40" xfId="5" applyFont="1" applyBorder="1" applyAlignment="1">
      <alignment horizontal="center" vertical="center"/>
    </xf>
    <xf numFmtId="165" fontId="11" fillId="0" borderId="42" xfId="5" applyFont="1" applyBorder="1" applyAlignment="1">
      <alignment horizontal="center" vertical="center"/>
    </xf>
    <xf numFmtId="0" fontId="3" fillId="20" borderId="21" xfId="0" applyFont="1" applyFill="1" applyBorder="1" applyAlignment="1">
      <alignment horizontal="center" wrapText="1"/>
    </xf>
    <xf numFmtId="0" fontId="3" fillId="20" borderId="41" xfId="0" applyFont="1" applyFill="1" applyBorder="1" applyAlignment="1">
      <alignment horizontal="center" vertical="center"/>
    </xf>
    <xf numFmtId="167" fontId="3" fillId="20" borderId="38" xfId="1" applyNumberFormat="1" applyFont="1" applyFill="1" applyBorder="1" applyAlignment="1">
      <alignment horizontal="center" vertical="center"/>
    </xf>
    <xf numFmtId="167" fontId="4" fillId="0" borderId="39" xfId="1" applyNumberFormat="1" applyFont="1" applyFill="1" applyBorder="1" applyAlignment="1">
      <alignment vertical="center"/>
    </xf>
    <xf numFmtId="167" fontId="3" fillId="0" borderId="3" xfId="1" applyNumberFormat="1" applyFont="1" applyFill="1" applyBorder="1" applyAlignment="1">
      <alignment vertical="center"/>
    </xf>
    <xf numFmtId="167" fontId="3" fillId="0" borderId="23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43" fontId="4" fillId="0" borderId="0" xfId="0" applyNumberFormat="1" applyFont="1" applyFill="1"/>
    <xf numFmtId="43" fontId="3" fillId="0" borderId="0" xfId="1" applyFont="1" applyFill="1"/>
    <xf numFmtId="43" fontId="4" fillId="6" borderId="0" xfId="1" applyFont="1" applyFill="1"/>
    <xf numFmtId="0" fontId="7" fillId="0" borderId="0" xfId="0" applyFont="1" applyFill="1"/>
    <xf numFmtId="0" fontId="9" fillId="0" borderId="19" xfId="0" applyFont="1" applyFill="1" applyBorder="1" applyAlignment="1">
      <alignment horizontal="left" vertical="center"/>
    </xf>
    <xf numFmtId="0" fontId="9" fillId="0" borderId="37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167" fontId="9" fillId="0" borderId="39" xfId="1" applyNumberFormat="1" applyFont="1" applyFill="1" applyBorder="1" applyAlignment="1">
      <alignment vertical="center"/>
    </xf>
    <xf numFmtId="43" fontId="9" fillId="0" borderId="0" xfId="1" applyFont="1" applyFill="1"/>
    <xf numFmtId="0" fontId="9" fillId="0" borderId="0" xfId="0" applyFont="1" applyFill="1"/>
    <xf numFmtId="4" fontId="7" fillId="8" borderId="17" xfId="0" applyNumberFormat="1" applyFont="1" applyFill="1" applyBorder="1" applyAlignment="1">
      <alignment horizontal="center" vertical="center" wrapText="1"/>
    </xf>
    <xf numFmtId="4" fontId="7" fillId="13" borderId="17" xfId="0" applyNumberFormat="1" applyFont="1" applyFill="1" applyBorder="1" applyAlignment="1">
      <alignment horizontal="center" vertical="center" wrapText="1"/>
    </xf>
    <xf numFmtId="4" fontId="7" fillId="14" borderId="17" xfId="0" applyNumberFormat="1" applyFont="1" applyFill="1" applyBorder="1" applyAlignment="1">
      <alignment horizontal="center" vertical="center" wrapText="1"/>
    </xf>
    <xf numFmtId="4" fontId="7" fillId="15" borderId="17" xfId="0" applyNumberFormat="1" applyFont="1" applyFill="1" applyBorder="1" applyAlignment="1">
      <alignment horizontal="center" vertical="center" wrapText="1"/>
    </xf>
    <xf numFmtId="4" fontId="7" fillId="10" borderId="29" xfId="0" applyNumberFormat="1" applyFont="1" applyFill="1" applyBorder="1" applyAlignment="1">
      <alignment horizontal="center" vertical="center" wrapText="1"/>
    </xf>
    <xf numFmtId="4" fontId="7" fillId="16" borderId="27" xfId="0" applyNumberFormat="1" applyFont="1" applyFill="1" applyBorder="1" applyAlignment="1">
      <alignment horizontal="center" vertical="center" wrapText="1"/>
    </xf>
    <xf numFmtId="4" fontId="7" fillId="22" borderId="4" xfId="0" applyNumberFormat="1" applyFont="1" applyFill="1" applyBorder="1" applyAlignment="1">
      <alignment horizontal="right" vertical="center" wrapText="1"/>
    </xf>
    <xf numFmtId="4" fontId="7" fillId="22" borderId="4" xfId="0" applyNumberFormat="1" applyFont="1" applyFill="1" applyBorder="1" applyAlignment="1">
      <alignment horizontal="center" vertical="center" wrapText="1"/>
    </xf>
    <xf numFmtId="4" fontId="3" fillId="22" borderId="11" xfId="1" applyNumberFormat="1" applyFont="1" applyFill="1" applyBorder="1" applyAlignment="1">
      <alignment vertical="center"/>
    </xf>
    <xf numFmtId="4" fontId="7" fillId="21" borderId="2" xfId="0" applyNumberFormat="1" applyFont="1" applyFill="1" applyBorder="1" applyAlignment="1">
      <alignment horizontal="right" vertical="center" wrapText="1"/>
    </xf>
    <xf numFmtId="4" fontId="7" fillId="21" borderId="2" xfId="0" applyNumberFormat="1" applyFont="1" applyFill="1" applyBorder="1" applyAlignment="1">
      <alignment horizontal="center" vertical="center" wrapText="1"/>
    </xf>
    <xf numFmtId="4" fontId="7" fillId="21" borderId="14" xfId="0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right" wrapText="1"/>
    </xf>
    <xf numFmtId="4" fontId="3" fillId="3" borderId="2" xfId="0" applyNumberFormat="1" applyFont="1" applyFill="1" applyBorder="1" applyAlignment="1">
      <alignment horizontal="center" wrapText="1"/>
    </xf>
    <xf numFmtId="4" fontId="4" fillId="21" borderId="11" xfId="1" applyNumberFormat="1" applyFont="1" applyFill="1" applyBorder="1" applyAlignment="1">
      <alignment vertical="center"/>
    </xf>
    <xf numFmtId="4" fontId="3" fillId="21" borderId="2" xfId="1" applyNumberFormat="1" applyFont="1" applyFill="1" applyBorder="1" applyAlignment="1">
      <alignment horizontal="right" vertical="center"/>
    </xf>
    <xf numFmtId="4" fontId="3" fillId="21" borderId="2" xfId="1" applyNumberFormat="1" applyFont="1" applyFill="1" applyBorder="1" applyAlignment="1">
      <alignment vertical="center"/>
    </xf>
    <xf numFmtId="4" fontId="4" fillId="0" borderId="2" xfId="1" applyNumberFormat="1" applyFont="1" applyFill="1" applyBorder="1" applyAlignment="1">
      <alignment vertical="center"/>
    </xf>
    <xf numFmtId="4" fontId="4" fillId="0" borderId="14" xfId="1" applyNumberFormat="1" applyFont="1" applyFill="1" applyBorder="1" applyAlignment="1">
      <alignment vertical="center"/>
    </xf>
    <xf numFmtId="4" fontId="3" fillId="21" borderId="11" xfId="1" applyNumberFormat="1" applyFont="1" applyFill="1" applyBorder="1" applyAlignment="1">
      <alignment vertical="center"/>
    </xf>
    <xf numFmtId="4" fontId="4" fillId="21" borderId="2" xfId="1" applyNumberFormat="1" applyFont="1" applyFill="1" applyBorder="1" applyAlignment="1">
      <alignment horizontal="right" vertical="center"/>
    </xf>
    <xf numFmtId="4" fontId="4" fillId="21" borderId="2" xfId="1" applyNumberFormat="1" applyFont="1" applyFill="1" applyBorder="1" applyAlignment="1">
      <alignment vertical="center"/>
    </xf>
    <xf numFmtId="4" fontId="3" fillId="22" borderId="2" xfId="1" applyNumberFormat="1" applyFont="1" applyFill="1" applyBorder="1" applyAlignment="1">
      <alignment horizontal="right" vertical="center"/>
    </xf>
    <xf numFmtId="4" fontId="3" fillId="22" borderId="2" xfId="1" applyNumberFormat="1" applyFont="1" applyFill="1" applyBorder="1" applyAlignment="1">
      <alignment vertical="center"/>
    </xf>
    <xf numFmtId="4" fontId="3" fillId="22" borderId="14" xfId="1" applyNumberFormat="1" applyFont="1" applyFill="1" applyBorder="1" applyAlignment="1">
      <alignment vertical="center"/>
    </xf>
    <xf numFmtId="4" fontId="4" fillId="22" borderId="11" xfId="1" applyNumberFormat="1" applyFont="1" applyFill="1" applyBorder="1" applyAlignment="1">
      <alignment vertical="center"/>
    </xf>
    <xf numFmtId="4" fontId="3" fillId="7" borderId="2" xfId="1" applyNumberFormat="1" applyFont="1" applyFill="1" applyBorder="1" applyAlignment="1">
      <alignment vertical="center"/>
    </xf>
    <xf numFmtId="4" fontId="3" fillId="7" borderId="14" xfId="1" applyNumberFormat="1" applyFont="1" applyFill="1" applyBorder="1" applyAlignment="1">
      <alignment vertical="center"/>
    </xf>
    <xf numFmtId="4" fontId="3" fillId="7" borderId="11" xfId="1" applyNumberFormat="1" applyFont="1" applyFill="1" applyBorder="1" applyAlignment="1">
      <alignment vertical="center"/>
    </xf>
    <xf numFmtId="4" fontId="3" fillId="7" borderId="2" xfId="1" applyNumberFormat="1" applyFont="1" applyFill="1" applyBorder="1" applyAlignment="1">
      <alignment horizontal="right" vertical="center"/>
    </xf>
    <xf numFmtId="4" fontId="4" fillId="7" borderId="11" xfId="1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right"/>
    </xf>
    <xf numFmtId="4" fontId="4" fillId="6" borderId="2" xfId="1" applyNumberFormat="1" applyFont="1" applyFill="1" applyBorder="1" applyAlignment="1">
      <alignment vertical="center"/>
    </xf>
    <xf numFmtId="4" fontId="4" fillId="6" borderId="2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4" fillId="7" borderId="2" xfId="1" applyNumberFormat="1" applyFont="1" applyFill="1" applyBorder="1" applyAlignment="1">
      <alignment horizontal="right" vertical="center"/>
    </xf>
    <xf numFmtId="4" fontId="4" fillId="7" borderId="2" xfId="1" applyNumberFormat="1" applyFont="1" applyFill="1" applyBorder="1" applyAlignment="1">
      <alignment vertical="center"/>
    </xf>
    <xf numFmtId="4" fontId="3" fillId="6" borderId="2" xfId="1" applyNumberFormat="1" applyFont="1" applyFill="1" applyBorder="1" applyAlignment="1">
      <alignment horizontal="right" vertical="center"/>
    </xf>
    <xf numFmtId="4" fontId="3" fillId="6" borderId="2" xfId="1" applyNumberFormat="1" applyFont="1" applyFill="1" applyBorder="1" applyAlignment="1">
      <alignment vertical="center"/>
    </xf>
    <xf numFmtId="4" fontId="3" fillId="6" borderId="14" xfId="1" applyNumberFormat="1" applyFont="1" applyFill="1" applyBorder="1" applyAlignment="1">
      <alignment vertical="center"/>
    </xf>
    <xf numFmtId="4" fontId="9" fillId="0" borderId="39" xfId="1" applyNumberFormat="1" applyFont="1" applyFill="1" applyBorder="1" applyAlignment="1">
      <alignment horizontal="right" vertical="center"/>
    </xf>
    <xf numFmtId="4" fontId="9" fillId="0" borderId="39" xfId="1" applyNumberFormat="1" applyFont="1" applyFill="1" applyBorder="1" applyAlignment="1">
      <alignment vertical="center"/>
    </xf>
    <xf numFmtId="4" fontId="9" fillId="0" borderId="20" xfId="1" applyNumberFormat="1" applyFont="1" applyFill="1" applyBorder="1" applyAlignment="1">
      <alignment vertical="center"/>
    </xf>
    <xf numFmtId="4" fontId="9" fillId="0" borderId="12" xfId="1" applyNumberFormat="1" applyFont="1" applyFill="1" applyBorder="1" applyAlignment="1">
      <alignment horizontal="right" vertical="center"/>
    </xf>
    <xf numFmtId="4" fontId="3" fillId="19" borderId="6" xfId="1" applyNumberFormat="1" applyFont="1" applyFill="1" applyBorder="1" applyAlignment="1">
      <alignment horizontal="right" vertical="center"/>
    </xf>
    <xf numFmtId="4" fontId="3" fillId="19" borderId="6" xfId="1" applyNumberFormat="1" applyFont="1" applyFill="1" applyBorder="1" applyAlignment="1">
      <alignment vertical="center"/>
    </xf>
    <xf numFmtId="4" fontId="3" fillId="19" borderId="25" xfId="1" applyNumberFormat="1" applyFont="1" applyFill="1" applyBorder="1" applyAlignment="1">
      <alignment vertical="center"/>
    </xf>
    <xf numFmtId="4" fontId="3" fillId="19" borderId="26" xfId="1" applyNumberFormat="1" applyFont="1" applyFill="1" applyBorder="1" applyAlignment="1">
      <alignment vertical="center"/>
    </xf>
    <xf numFmtId="4" fontId="4" fillId="0" borderId="0" xfId="0" applyNumberFormat="1" applyFont="1" applyFill="1"/>
    <xf numFmtId="4" fontId="4" fillId="0" borderId="0" xfId="5" applyNumberFormat="1" applyFont="1" applyFill="1"/>
    <xf numFmtId="4" fontId="3" fillId="0" borderId="2" xfId="0" applyNumberFormat="1" applyFont="1" applyFill="1" applyBorder="1" applyAlignment="1">
      <alignment horizontal="right"/>
    </xf>
    <xf numFmtId="4" fontId="3" fillId="19" borderId="2" xfId="5" applyNumberFormat="1" applyFont="1" applyFill="1" applyBorder="1"/>
    <xf numFmtId="4" fontId="4" fillId="0" borderId="0" xfId="1" applyNumberFormat="1" applyFont="1" applyFill="1" applyBorder="1" applyAlignment="1">
      <alignment horizontal="center" vertical="center"/>
    </xf>
    <xf numFmtId="4" fontId="4" fillId="0" borderId="0" xfId="1" applyNumberFormat="1" applyFont="1" applyFill="1"/>
    <xf numFmtId="0" fontId="4" fillId="0" borderId="19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167" fontId="9" fillId="0" borderId="2" xfId="1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3" fillId="7" borderId="2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</cellXfs>
  <cellStyles count="6">
    <cellStyle name="Millares" xfId="1" builtinId="3"/>
    <cellStyle name="Moneda [0]" xfId="5" builtinId="7"/>
    <cellStyle name="Moneda [0] 2" xfId="2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CCFFCC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olo.KRONOS/Downloads/ESTADO%20PRESUPUESTAL%202018%20DIC%20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olo.KRONOS/Downloads/ESTADO%20PRESUPUESTAL%202018%20DIC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"/>
      <sheetName val="FUNCIONAMIENTO"/>
      <sheetName val="2017 BASE"/>
      <sheetName val="2017 PESO RELATIVO"/>
      <sheetName val="2018 DISTRIBUCION BASE"/>
      <sheetName val="2018 BPIN"/>
      <sheetName val="MHCPFUNCIONAMIENTO"/>
      <sheetName val="MHCPINVERSION"/>
      <sheetName val="VF APROBADAS"/>
      <sheetName val="VIGENCIAS"/>
      <sheetName val="VF TIC"/>
    </sheetNames>
    <sheetDataSet>
      <sheetData sheetId="0">
        <row r="4">
          <cell r="C4">
            <v>44340876000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>
            <v>14177940000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"/>
      <sheetName val="FUNCIONAMIENTO"/>
      <sheetName val="2017 BASE"/>
      <sheetName val="2017 PESO RELATIVO"/>
      <sheetName val="2018 DISTRIBUCION BASE"/>
      <sheetName val="2018 BPIN"/>
      <sheetName val="MHCPFUNCIONAMIENTO"/>
      <sheetName val="MHCPINVERSION"/>
      <sheetName val="VF APROBADAS"/>
      <sheetName val="VIGENCIAS"/>
      <sheetName val="VF TIC"/>
    </sheetNames>
    <sheetDataSet>
      <sheetData sheetId="0" refreshError="1">
        <row r="4">
          <cell r="C4">
            <v>44340876000</v>
          </cell>
        </row>
        <row r="9">
          <cell r="C9">
            <v>16563263246</v>
          </cell>
        </row>
        <row r="10">
          <cell r="C10">
            <v>4199000000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136"/>
  <sheetViews>
    <sheetView view="pageLayout" topLeftCell="B1" zoomScaleNormal="80" workbookViewId="0">
      <selection activeCell="B1" sqref="B1:L109"/>
    </sheetView>
  </sheetViews>
  <sheetFormatPr baseColWidth="10" defaultColWidth="11.42578125" defaultRowHeight="12.75" x14ac:dyDescent="0.2"/>
  <cols>
    <col min="1" max="1" width="39.140625" style="1" hidden="1" customWidth="1"/>
    <col min="2" max="2" width="13.5703125" style="1" customWidth="1"/>
    <col min="3" max="3" width="56" style="1" customWidth="1"/>
    <col min="4" max="4" width="9.28515625" style="1" customWidth="1"/>
    <col min="5" max="5" width="23.5703125" style="2" customWidth="1"/>
    <col min="6" max="6" width="16.85546875" style="2" customWidth="1"/>
    <col min="7" max="12" width="20.5703125" style="233" customWidth="1"/>
    <col min="13" max="13" width="18.5703125" style="4" bestFit="1" customWidth="1"/>
    <col min="14" max="14" width="22.5703125" style="2" customWidth="1"/>
    <col min="15" max="15" width="18.5703125" style="2" bestFit="1" customWidth="1"/>
    <col min="16" max="16" width="15.5703125" style="2" customWidth="1"/>
    <col min="17" max="99" width="11.42578125" style="2"/>
    <col min="100" max="16384" width="11.42578125" style="1"/>
  </cols>
  <sheetData>
    <row r="1" spans="1:99" ht="54" customHeight="1" thickBot="1" x14ac:dyDescent="0.25">
      <c r="B1" s="253" t="s">
        <v>251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99" ht="75" customHeight="1" thickBot="1" x14ac:dyDescent="0.25">
      <c r="A2" s="5" t="s">
        <v>0</v>
      </c>
      <c r="B2" s="36" t="s">
        <v>1</v>
      </c>
      <c r="C2" s="37" t="s">
        <v>2</v>
      </c>
      <c r="D2" s="20" t="s">
        <v>135</v>
      </c>
      <c r="E2" s="21" t="s">
        <v>4</v>
      </c>
      <c r="F2" s="22" t="s">
        <v>5</v>
      </c>
      <c r="G2" s="181" t="s">
        <v>7</v>
      </c>
      <c r="H2" s="182" t="s">
        <v>8</v>
      </c>
      <c r="I2" s="183" t="s">
        <v>9</v>
      </c>
      <c r="J2" s="184" t="s">
        <v>10</v>
      </c>
      <c r="K2" s="185" t="s">
        <v>11</v>
      </c>
      <c r="L2" s="186" t="s">
        <v>103</v>
      </c>
    </row>
    <row r="3" spans="1:99" s="93" customFormat="1" ht="14.45" customHeight="1" x14ac:dyDescent="0.2">
      <c r="A3" s="5"/>
      <c r="B3" s="83" t="s">
        <v>140</v>
      </c>
      <c r="C3" s="75" t="s">
        <v>113</v>
      </c>
      <c r="D3" s="76">
        <v>10</v>
      </c>
      <c r="E3" s="77">
        <f>+E4+E28+E31</f>
        <v>0</v>
      </c>
      <c r="F3" s="77">
        <f t="shared" ref="F3" si="0">+F4+F28+F31</f>
        <v>0</v>
      </c>
      <c r="G3" s="187" t="e">
        <f>+G4+G28+G31</f>
        <v>#REF!</v>
      </c>
      <c r="H3" s="188">
        <f t="shared" ref="H3:K3" si="1">+H4+H28+H31</f>
        <v>0</v>
      </c>
      <c r="I3" s="188">
        <f t="shared" si="1"/>
        <v>0</v>
      </c>
      <c r="J3" s="188">
        <f t="shared" si="1"/>
        <v>0</v>
      </c>
      <c r="K3" s="188">
        <f t="shared" si="1"/>
        <v>0</v>
      </c>
      <c r="L3" s="189" t="e">
        <f t="shared" ref="L3:L42" si="2">SUM(E3:K3)</f>
        <v>#REF!</v>
      </c>
      <c r="M3" s="172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</row>
    <row r="4" spans="1:99" ht="14.45" customHeight="1" x14ac:dyDescent="0.2">
      <c r="A4" s="5"/>
      <c r="B4" s="44" t="s">
        <v>141</v>
      </c>
      <c r="C4" s="58" t="s">
        <v>142</v>
      </c>
      <c r="D4" s="40">
        <v>10</v>
      </c>
      <c r="E4" s="41"/>
      <c r="F4" s="41"/>
      <c r="G4" s="190" t="e">
        <f>+G5+G9+G12+G24</f>
        <v>#REF!</v>
      </c>
      <c r="H4" s="191"/>
      <c r="I4" s="191"/>
      <c r="J4" s="191"/>
      <c r="K4" s="192"/>
      <c r="L4" s="199" t="e">
        <f t="shared" si="2"/>
        <v>#REF!</v>
      </c>
      <c r="M4" s="4">
        <v>18230269000</v>
      </c>
      <c r="N4" s="171" t="e">
        <f>M4-L4</f>
        <v>#REF!</v>
      </c>
    </row>
    <row r="5" spans="1:99" ht="14.45" customHeight="1" x14ac:dyDescent="0.2">
      <c r="A5" s="5"/>
      <c r="B5" s="44" t="s">
        <v>143</v>
      </c>
      <c r="C5" s="58" t="s">
        <v>144</v>
      </c>
      <c r="D5" s="40">
        <v>10</v>
      </c>
      <c r="E5" s="41">
        <f>SUM(E6:E8)</f>
        <v>0</v>
      </c>
      <c r="F5" s="41">
        <f t="shared" ref="F5:K5" si="3">SUM(F6:F8)</f>
        <v>0</v>
      </c>
      <c r="G5" s="190" t="e">
        <f t="shared" si="3"/>
        <v>#REF!</v>
      </c>
      <c r="H5" s="191">
        <f t="shared" si="3"/>
        <v>0</v>
      </c>
      <c r="I5" s="191">
        <f t="shared" si="3"/>
        <v>0</v>
      </c>
      <c r="J5" s="191">
        <f t="shared" si="3"/>
        <v>0</v>
      </c>
      <c r="K5" s="191">
        <f t="shared" si="3"/>
        <v>0</v>
      </c>
      <c r="L5" s="199" t="e">
        <f t="shared" si="2"/>
        <v>#REF!</v>
      </c>
      <c r="M5" s="4">
        <v>11543132000</v>
      </c>
      <c r="N5" s="171" t="e">
        <f t="shared" ref="N5:N31" si="4">M5-L5</f>
        <v>#REF!</v>
      </c>
    </row>
    <row r="6" spans="1:99" ht="14.45" customHeight="1" x14ac:dyDescent="0.2">
      <c r="A6" s="5"/>
      <c r="B6" s="45" t="s">
        <v>145</v>
      </c>
      <c r="C6" s="59" t="s">
        <v>146</v>
      </c>
      <c r="D6" s="38">
        <v>10</v>
      </c>
      <c r="E6" s="39"/>
      <c r="F6" s="39"/>
      <c r="G6" s="193">
        <v>10720196670</v>
      </c>
      <c r="H6" s="194"/>
      <c r="I6" s="194"/>
      <c r="J6" s="194"/>
      <c r="K6" s="195"/>
      <c r="L6" s="196">
        <f t="shared" si="2"/>
        <v>10720196670</v>
      </c>
      <c r="N6" s="171"/>
    </row>
    <row r="7" spans="1:99" ht="14.45" customHeight="1" x14ac:dyDescent="0.2">
      <c r="A7" s="5"/>
      <c r="B7" s="45" t="s">
        <v>147</v>
      </c>
      <c r="C7" s="59" t="s">
        <v>148</v>
      </c>
      <c r="D7" s="38">
        <v>10</v>
      </c>
      <c r="E7" s="39"/>
      <c r="F7" s="39"/>
      <c r="G7" s="193" t="e">
        <f>+#REF!</f>
        <v>#REF!</v>
      </c>
      <c r="H7" s="194"/>
      <c r="I7" s="194"/>
      <c r="J7" s="194"/>
      <c r="K7" s="195"/>
      <c r="L7" s="196" t="e">
        <f t="shared" si="2"/>
        <v>#REF!</v>
      </c>
      <c r="N7" s="171"/>
      <c r="O7" s="171"/>
    </row>
    <row r="8" spans="1:99" ht="14.45" customHeight="1" x14ac:dyDescent="0.2">
      <c r="A8" s="5"/>
      <c r="B8" s="46" t="s">
        <v>149</v>
      </c>
      <c r="C8" s="59" t="s">
        <v>150</v>
      </c>
      <c r="D8" s="38">
        <v>10</v>
      </c>
      <c r="E8" s="39"/>
      <c r="F8" s="39"/>
      <c r="G8" s="193" t="e">
        <f>+#REF!</f>
        <v>#REF!</v>
      </c>
      <c r="H8" s="194"/>
      <c r="I8" s="194"/>
      <c r="J8" s="194"/>
      <c r="K8" s="195"/>
      <c r="L8" s="196" t="e">
        <f t="shared" si="2"/>
        <v>#REF!</v>
      </c>
      <c r="N8" s="171"/>
    </row>
    <row r="9" spans="1:99" ht="14.45" customHeight="1" x14ac:dyDescent="0.2">
      <c r="A9" s="5"/>
      <c r="B9" s="44" t="s">
        <v>151</v>
      </c>
      <c r="C9" s="58" t="s">
        <v>152</v>
      </c>
      <c r="D9" s="74">
        <v>10</v>
      </c>
      <c r="E9" s="74">
        <f>+E10+E11</f>
        <v>0</v>
      </c>
      <c r="F9" s="74">
        <f t="shared" ref="F9:K9" si="5">+F10+F11</f>
        <v>0</v>
      </c>
      <c r="G9" s="197" t="e">
        <f t="shared" si="5"/>
        <v>#REF!</v>
      </c>
      <c r="H9" s="198">
        <f t="shared" si="5"/>
        <v>0</v>
      </c>
      <c r="I9" s="198">
        <f t="shared" si="5"/>
        <v>0</v>
      </c>
      <c r="J9" s="198">
        <f t="shared" si="5"/>
        <v>0</v>
      </c>
      <c r="K9" s="198">
        <f t="shared" si="5"/>
        <v>0</v>
      </c>
      <c r="L9" s="199" t="e">
        <f t="shared" si="2"/>
        <v>#REF!</v>
      </c>
      <c r="M9" s="4">
        <v>579919000</v>
      </c>
      <c r="N9" s="171" t="e">
        <f t="shared" si="4"/>
        <v>#REF!</v>
      </c>
    </row>
    <row r="10" spans="1:99" ht="14.45" customHeight="1" x14ac:dyDescent="0.2">
      <c r="A10" s="5"/>
      <c r="B10" s="47" t="s">
        <v>153</v>
      </c>
      <c r="C10" s="59" t="s">
        <v>154</v>
      </c>
      <c r="D10" s="38">
        <v>10</v>
      </c>
      <c r="E10" s="39"/>
      <c r="F10" s="39"/>
      <c r="G10" s="193" t="e">
        <f>+#REF!</f>
        <v>#REF!</v>
      </c>
      <c r="H10" s="194"/>
      <c r="I10" s="194"/>
      <c r="J10" s="194"/>
      <c r="K10" s="195"/>
      <c r="L10" s="196" t="e">
        <f t="shared" si="2"/>
        <v>#REF!</v>
      </c>
      <c r="N10" s="171"/>
    </row>
    <row r="11" spans="1:99" ht="14.45" customHeight="1" x14ac:dyDescent="0.2">
      <c r="A11" s="5"/>
      <c r="B11" s="48" t="s">
        <v>155</v>
      </c>
      <c r="C11" s="59" t="s">
        <v>156</v>
      </c>
      <c r="D11" s="38">
        <v>10</v>
      </c>
      <c r="E11" s="39"/>
      <c r="F11" s="39"/>
      <c r="G11" s="193">
        <v>489415000</v>
      </c>
      <c r="H11" s="194"/>
      <c r="I11" s="194"/>
      <c r="J11" s="194"/>
      <c r="K11" s="195"/>
      <c r="L11" s="196">
        <f t="shared" si="2"/>
        <v>489415000</v>
      </c>
      <c r="N11" s="171"/>
    </row>
    <row r="12" spans="1:99" ht="14.45" customHeight="1" x14ac:dyDescent="0.2">
      <c r="A12" s="5"/>
      <c r="B12" s="44" t="s">
        <v>157</v>
      </c>
      <c r="C12" s="58" t="s">
        <v>114</v>
      </c>
      <c r="D12" s="40">
        <v>10</v>
      </c>
      <c r="E12" s="41">
        <f>SUM(E13:E23)</f>
        <v>0</v>
      </c>
      <c r="F12" s="41">
        <f t="shared" ref="F12:K12" si="6">SUM(F13:F23)</f>
        <v>0</v>
      </c>
      <c r="G12" s="190" t="e">
        <f t="shared" si="6"/>
        <v>#REF!</v>
      </c>
      <c r="H12" s="191">
        <f t="shared" si="6"/>
        <v>0</v>
      </c>
      <c r="I12" s="191">
        <f t="shared" si="6"/>
        <v>0</v>
      </c>
      <c r="J12" s="191">
        <f t="shared" si="6"/>
        <v>0</v>
      </c>
      <c r="K12" s="191">
        <f t="shared" si="6"/>
        <v>0</v>
      </c>
      <c r="L12" s="199" t="e">
        <f t="shared" si="2"/>
        <v>#REF!</v>
      </c>
      <c r="M12" s="4">
        <v>4117023000</v>
      </c>
      <c r="N12" s="171" t="e">
        <f t="shared" si="4"/>
        <v>#REF!</v>
      </c>
    </row>
    <row r="13" spans="1:99" ht="14.45" customHeight="1" x14ac:dyDescent="0.2">
      <c r="A13" s="5"/>
      <c r="B13" s="47" t="s">
        <v>158</v>
      </c>
      <c r="C13" s="60" t="s">
        <v>159</v>
      </c>
      <c r="D13" s="38">
        <v>10</v>
      </c>
      <c r="E13" s="39"/>
      <c r="F13" s="39"/>
      <c r="G13" s="193" t="e">
        <f>+#REF!</f>
        <v>#REF!</v>
      </c>
      <c r="H13" s="194"/>
      <c r="I13" s="194"/>
      <c r="J13" s="194"/>
      <c r="K13" s="195"/>
      <c r="L13" s="196" t="e">
        <f t="shared" si="2"/>
        <v>#REF!</v>
      </c>
      <c r="N13" s="171"/>
    </row>
    <row r="14" spans="1:99" ht="14.45" customHeight="1" x14ac:dyDescent="0.2">
      <c r="A14" s="5"/>
      <c r="B14" s="49" t="s">
        <v>160</v>
      </c>
      <c r="C14" s="60" t="s">
        <v>161</v>
      </c>
      <c r="D14" s="38">
        <v>10</v>
      </c>
      <c r="E14" s="39"/>
      <c r="F14" s="39"/>
      <c r="G14" s="193" t="e">
        <f>+#REF!</f>
        <v>#REF!</v>
      </c>
      <c r="H14" s="194"/>
      <c r="I14" s="194"/>
      <c r="J14" s="194"/>
      <c r="K14" s="195"/>
      <c r="L14" s="196" t="e">
        <f t="shared" si="2"/>
        <v>#REF!</v>
      </c>
      <c r="N14" s="171"/>
    </row>
    <row r="15" spans="1:99" ht="14.45" customHeight="1" x14ac:dyDescent="0.2">
      <c r="A15" s="5"/>
      <c r="B15" s="49" t="s">
        <v>162</v>
      </c>
      <c r="C15" s="60" t="s">
        <v>163</v>
      </c>
      <c r="D15" s="38">
        <v>10</v>
      </c>
      <c r="E15" s="39"/>
      <c r="F15" s="39"/>
      <c r="G15" s="193" t="e">
        <f>+#REF!</f>
        <v>#REF!</v>
      </c>
      <c r="H15" s="194"/>
      <c r="I15" s="194"/>
      <c r="J15" s="194"/>
      <c r="K15" s="195"/>
      <c r="L15" s="196" t="e">
        <f t="shared" si="2"/>
        <v>#REF!</v>
      </c>
      <c r="N15" s="171"/>
    </row>
    <row r="16" spans="1:99" ht="14.45" customHeight="1" x14ac:dyDescent="0.2">
      <c r="A16" s="5"/>
      <c r="B16" s="49" t="s">
        <v>164</v>
      </c>
      <c r="C16" s="60" t="s">
        <v>165</v>
      </c>
      <c r="D16" s="38">
        <v>10</v>
      </c>
      <c r="E16" s="39"/>
      <c r="F16" s="39"/>
      <c r="G16" s="193" t="e">
        <f>+#REF!</f>
        <v>#REF!</v>
      </c>
      <c r="H16" s="194"/>
      <c r="I16" s="194"/>
      <c r="J16" s="194"/>
      <c r="K16" s="195"/>
      <c r="L16" s="196" t="e">
        <f t="shared" si="2"/>
        <v>#REF!</v>
      </c>
      <c r="N16" s="171"/>
    </row>
    <row r="17" spans="1:99" ht="14.45" customHeight="1" x14ac:dyDescent="0.2">
      <c r="A17" s="5"/>
      <c r="B17" s="49" t="s">
        <v>166</v>
      </c>
      <c r="C17" s="60" t="s">
        <v>167</v>
      </c>
      <c r="D17" s="38">
        <v>10</v>
      </c>
      <c r="E17" s="39"/>
      <c r="F17" s="39"/>
      <c r="G17" s="193">
        <v>1512550347</v>
      </c>
      <c r="H17" s="194"/>
      <c r="I17" s="194"/>
      <c r="J17" s="194"/>
      <c r="K17" s="195"/>
      <c r="L17" s="196">
        <f t="shared" si="2"/>
        <v>1512550347</v>
      </c>
      <c r="N17" s="171"/>
    </row>
    <row r="18" spans="1:99" ht="14.45" customHeight="1" x14ac:dyDescent="0.2">
      <c r="A18" s="5"/>
      <c r="B18" s="49" t="s">
        <v>168</v>
      </c>
      <c r="C18" s="60" t="s">
        <v>169</v>
      </c>
      <c r="D18" s="38">
        <v>10</v>
      </c>
      <c r="E18" s="39"/>
      <c r="F18" s="39"/>
      <c r="G18" s="193" t="e">
        <f>+#REF!</f>
        <v>#REF!</v>
      </c>
      <c r="H18" s="194"/>
      <c r="I18" s="194"/>
      <c r="J18" s="194"/>
      <c r="K18" s="195"/>
      <c r="L18" s="196" t="e">
        <f t="shared" si="2"/>
        <v>#REF!</v>
      </c>
      <c r="N18" s="171"/>
    </row>
    <row r="19" spans="1:99" ht="14.45" customHeight="1" x14ac:dyDescent="0.2">
      <c r="A19" s="5"/>
      <c r="B19" s="49" t="s">
        <v>170</v>
      </c>
      <c r="C19" s="60" t="s">
        <v>171</v>
      </c>
      <c r="D19" s="38">
        <v>10</v>
      </c>
      <c r="E19" s="39"/>
      <c r="F19" s="39"/>
      <c r="G19" s="193" t="e">
        <f>+#REF!</f>
        <v>#REF!</v>
      </c>
      <c r="H19" s="194"/>
      <c r="I19" s="194"/>
      <c r="J19" s="194"/>
      <c r="K19" s="195"/>
      <c r="L19" s="196" t="e">
        <f t="shared" si="2"/>
        <v>#REF!</v>
      </c>
      <c r="N19" s="171"/>
    </row>
    <row r="20" spans="1:99" ht="14.45" customHeight="1" x14ac:dyDescent="0.2">
      <c r="A20" s="5"/>
      <c r="B20" s="49" t="s">
        <v>172</v>
      </c>
      <c r="C20" s="60" t="s">
        <v>173</v>
      </c>
      <c r="D20" s="38">
        <v>10</v>
      </c>
      <c r="E20" s="39"/>
      <c r="F20" s="39"/>
      <c r="G20" s="193" t="e">
        <f>+#REF!</f>
        <v>#REF!</v>
      </c>
      <c r="H20" s="194"/>
      <c r="I20" s="194"/>
      <c r="J20" s="194"/>
      <c r="K20" s="195"/>
      <c r="L20" s="196" t="e">
        <f t="shared" si="2"/>
        <v>#REF!</v>
      </c>
      <c r="N20" s="171"/>
    </row>
    <row r="21" spans="1:99" ht="14.45" customHeight="1" x14ac:dyDescent="0.2">
      <c r="A21" s="5"/>
      <c r="B21" s="49" t="s">
        <v>174</v>
      </c>
      <c r="C21" s="60" t="s">
        <v>175</v>
      </c>
      <c r="D21" s="38">
        <v>10</v>
      </c>
      <c r="E21" s="39"/>
      <c r="F21" s="39"/>
      <c r="G21" s="193" t="e">
        <f>+#REF!</f>
        <v>#REF!</v>
      </c>
      <c r="H21" s="194"/>
      <c r="I21" s="194"/>
      <c r="J21" s="194"/>
      <c r="K21" s="195"/>
      <c r="L21" s="196" t="e">
        <f t="shared" si="2"/>
        <v>#REF!</v>
      </c>
      <c r="N21" s="171"/>
    </row>
    <row r="22" spans="1:99" ht="14.45" customHeight="1" x14ac:dyDescent="0.2">
      <c r="A22" s="5"/>
      <c r="B22" s="49" t="s">
        <v>176</v>
      </c>
      <c r="C22" s="60" t="s">
        <v>177</v>
      </c>
      <c r="D22" s="38">
        <v>10</v>
      </c>
      <c r="E22" s="39"/>
      <c r="F22" s="39"/>
      <c r="G22" s="193" t="e">
        <f>+#REF!</f>
        <v>#REF!</v>
      </c>
      <c r="H22" s="194"/>
      <c r="I22" s="194"/>
      <c r="J22" s="194"/>
      <c r="K22" s="195"/>
      <c r="L22" s="196" t="e">
        <f t="shared" si="2"/>
        <v>#REF!</v>
      </c>
      <c r="N22" s="171"/>
    </row>
    <row r="23" spans="1:99" ht="14.45" customHeight="1" x14ac:dyDescent="0.2">
      <c r="A23" s="5"/>
      <c r="B23" s="50" t="s">
        <v>178</v>
      </c>
      <c r="C23" s="60" t="s">
        <v>179</v>
      </c>
      <c r="D23" s="38">
        <v>10</v>
      </c>
      <c r="E23" s="39"/>
      <c r="F23" s="39"/>
      <c r="G23" s="193" t="e">
        <f>+#REF!</f>
        <v>#REF!</v>
      </c>
      <c r="H23" s="194"/>
      <c r="I23" s="194"/>
      <c r="J23" s="194"/>
      <c r="K23" s="195"/>
      <c r="L23" s="196" t="e">
        <f t="shared" si="2"/>
        <v>#REF!</v>
      </c>
      <c r="N23" s="171"/>
    </row>
    <row r="24" spans="1:99" ht="14.45" customHeight="1" x14ac:dyDescent="0.2">
      <c r="A24" s="5"/>
      <c r="B24" s="51" t="s">
        <v>206</v>
      </c>
      <c r="C24" s="68" t="s">
        <v>180</v>
      </c>
      <c r="D24" s="40">
        <v>10</v>
      </c>
      <c r="E24" s="41">
        <f>SUM(E25:E27)</f>
        <v>0</v>
      </c>
      <c r="F24" s="41">
        <f t="shared" ref="F24:K24" si="7">SUM(F25:F27)</f>
        <v>0</v>
      </c>
      <c r="G24" s="190" t="e">
        <f t="shared" si="7"/>
        <v>#REF!</v>
      </c>
      <c r="H24" s="191">
        <f t="shared" si="7"/>
        <v>0</v>
      </c>
      <c r="I24" s="191">
        <f t="shared" si="7"/>
        <v>0</v>
      </c>
      <c r="J24" s="191">
        <f t="shared" si="7"/>
        <v>0</v>
      </c>
      <c r="K24" s="191">
        <f t="shared" si="7"/>
        <v>0</v>
      </c>
      <c r="L24" s="199" t="e">
        <f t="shared" si="2"/>
        <v>#REF!</v>
      </c>
      <c r="M24" s="4">
        <v>1990195000</v>
      </c>
      <c r="N24" s="171" t="e">
        <f t="shared" si="4"/>
        <v>#REF!</v>
      </c>
    </row>
    <row r="25" spans="1:99" ht="14.45" customHeight="1" x14ac:dyDescent="0.2">
      <c r="A25" s="5"/>
      <c r="B25" s="47" t="s">
        <v>181</v>
      </c>
      <c r="C25" s="60" t="s">
        <v>182</v>
      </c>
      <c r="D25" s="38">
        <v>10</v>
      </c>
      <c r="E25" s="39"/>
      <c r="F25" s="39"/>
      <c r="G25" s="193" t="e">
        <f>+#REF!</f>
        <v>#REF!</v>
      </c>
      <c r="H25" s="194"/>
      <c r="I25" s="194"/>
      <c r="J25" s="194"/>
      <c r="K25" s="195"/>
      <c r="L25" s="196" t="e">
        <f t="shared" si="2"/>
        <v>#REF!</v>
      </c>
      <c r="N25" s="171"/>
    </row>
    <row r="26" spans="1:99" ht="14.45" customHeight="1" x14ac:dyDescent="0.2">
      <c r="A26" s="5"/>
      <c r="B26" s="49" t="s">
        <v>183</v>
      </c>
      <c r="C26" s="60" t="s">
        <v>184</v>
      </c>
      <c r="D26" s="38">
        <v>10</v>
      </c>
      <c r="E26" s="39"/>
      <c r="F26" s="39"/>
      <c r="G26" s="193">
        <v>1099153907</v>
      </c>
      <c r="H26" s="194"/>
      <c r="I26" s="194"/>
      <c r="J26" s="194"/>
      <c r="K26" s="195"/>
      <c r="L26" s="196">
        <f t="shared" si="2"/>
        <v>1099153907</v>
      </c>
      <c r="N26" s="171"/>
      <c r="O26" s="171"/>
    </row>
    <row r="27" spans="1:99" ht="14.45" customHeight="1" x14ac:dyDescent="0.2">
      <c r="A27" s="5"/>
      <c r="B27" s="48" t="s">
        <v>185</v>
      </c>
      <c r="C27" s="60" t="s">
        <v>186</v>
      </c>
      <c r="D27" s="38">
        <v>10</v>
      </c>
      <c r="E27" s="39"/>
      <c r="F27" s="39"/>
      <c r="G27" s="193" t="e">
        <f>+#REF!</f>
        <v>#REF!</v>
      </c>
      <c r="H27" s="194"/>
      <c r="I27" s="194"/>
      <c r="J27" s="194"/>
      <c r="K27" s="195"/>
      <c r="L27" s="196" t="e">
        <f t="shared" si="2"/>
        <v>#REF!</v>
      </c>
      <c r="N27" s="171"/>
    </row>
    <row r="28" spans="1:99" s="94" customFormat="1" x14ac:dyDescent="0.2">
      <c r="A28" s="6" t="s">
        <v>12</v>
      </c>
      <c r="B28" s="51" t="s">
        <v>91</v>
      </c>
      <c r="C28" s="61" t="s">
        <v>12</v>
      </c>
      <c r="D28" s="56">
        <v>10</v>
      </c>
      <c r="E28" s="57">
        <f t="shared" ref="E28:F28" si="8">+SUM(E29:E30)</f>
        <v>0</v>
      </c>
      <c r="F28" s="57">
        <f t="shared" si="8"/>
        <v>0</v>
      </c>
      <c r="G28" s="200">
        <f>+SUM(G29:G30)</f>
        <v>4334941000</v>
      </c>
      <c r="H28" s="201">
        <f t="shared" ref="H28:I28" si="9">+SUM(H29:H30)</f>
        <v>0</v>
      </c>
      <c r="I28" s="201">
        <f t="shared" si="9"/>
        <v>0</v>
      </c>
      <c r="J28" s="201">
        <f>+SUM(J29:J30)</f>
        <v>0</v>
      </c>
      <c r="K28" s="201">
        <f>+SUM(K29:K30)</f>
        <v>0</v>
      </c>
      <c r="L28" s="199">
        <f t="shared" si="2"/>
        <v>4334941000</v>
      </c>
      <c r="M28" s="4">
        <v>4334941000</v>
      </c>
      <c r="N28" s="171">
        <f t="shared" si="4"/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</row>
    <row r="29" spans="1:99" s="2" customFormat="1" x14ac:dyDescent="0.2">
      <c r="A29" s="7"/>
      <c r="B29" s="52" t="s">
        <v>13</v>
      </c>
      <c r="C29" s="60" t="s">
        <v>14</v>
      </c>
      <c r="D29" s="8">
        <v>10</v>
      </c>
      <c r="E29" s="9"/>
      <c r="F29" s="9">
        <v>0</v>
      </c>
      <c r="G29" s="193">
        <f>4112824768-80538048</f>
        <v>4032286720</v>
      </c>
      <c r="H29" s="202"/>
      <c r="I29" s="202"/>
      <c r="J29" s="202"/>
      <c r="K29" s="203"/>
      <c r="L29" s="196">
        <f t="shared" si="2"/>
        <v>4032286720</v>
      </c>
      <c r="M29" s="4"/>
      <c r="N29" s="171"/>
    </row>
    <row r="30" spans="1:99" s="2" customFormat="1" x14ac:dyDescent="0.2">
      <c r="A30" s="7"/>
      <c r="B30" s="52" t="s">
        <v>133</v>
      </c>
      <c r="C30" s="60" t="s">
        <v>134</v>
      </c>
      <c r="D30" s="8">
        <v>10</v>
      </c>
      <c r="E30" s="9"/>
      <c r="F30" s="9"/>
      <c r="G30" s="193">
        <f>222116232+80538048</f>
        <v>302654280</v>
      </c>
      <c r="H30" s="202"/>
      <c r="I30" s="202"/>
      <c r="J30" s="202"/>
      <c r="K30" s="203"/>
      <c r="L30" s="196">
        <f t="shared" si="2"/>
        <v>302654280</v>
      </c>
      <c r="M30" s="4"/>
      <c r="N30" s="171"/>
    </row>
    <row r="31" spans="1:99" s="2" customFormat="1" ht="25.5" x14ac:dyDescent="0.2">
      <c r="A31" s="7"/>
      <c r="B31" s="44" t="s">
        <v>187</v>
      </c>
      <c r="C31" s="58" t="s">
        <v>188</v>
      </c>
      <c r="D31" s="56">
        <v>10</v>
      </c>
      <c r="E31" s="57">
        <f>+E32+E37</f>
        <v>0</v>
      </c>
      <c r="F31" s="57">
        <f t="shared" ref="F31" si="10">+F32+F37</f>
        <v>0</v>
      </c>
      <c r="G31" s="200">
        <f>+G32+G37+G40+G41</f>
        <v>5980210000</v>
      </c>
      <c r="H31" s="201">
        <f t="shared" ref="H31:K31" si="11">+H32+H37</f>
        <v>0</v>
      </c>
      <c r="I31" s="201">
        <f t="shared" si="11"/>
        <v>0</v>
      </c>
      <c r="J31" s="201">
        <f t="shared" si="11"/>
        <v>0</v>
      </c>
      <c r="K31" s="201">
        <f t="shared" si="11"/>
        <v>0</v>
      </c>
      <c r="L31" s="204">
        <f t="shared" si="2"/>
        <v>5980210000</v>
      </c>
      <c r="M31" s="4">
        <v>5980210000</v>
      </c>
      <c r="N31" s="171">
        <f t="shared" si="4"/>
        <v>0</v>
      </c>
    </row>
    <row r="32" spans="1:99" s="2" customFormat="1" x14ac:dyDescent="0.2">
      <c r="A32" s="7"/>
      <c r="B32" s="44" t="s">
        <v>189</v>
      </c>
      <c r="C32" s="58" t="s">
        <v>115</v>
      </c>
      <c r="D32" s="56">
        <v>10</v>
      </c>
      <c r="E32" s="57">
        <f>SUM(E33:E36)</f>
        <v>0</v>
      </c>
      <c r="F32" s="57">
        <f t="shared" ref="F32:K32" si="12">SUM(F33:F36)</f>
        <v>0</v>
      </c>
      <c r="G32" s="200">
        <f t="shared" si="12"/>
        <v>2723547986</v>
      </c>
      <c r="H32" s="201">
        <f t="shared" si="12"/>
        <v>0</v>
      </c>
      <c r="I32" s="201">
        <f t="shared" si="12"/>
        <v>0</v>
      </c>
      <c r="J32" s="201">
        <f t="shared" si="12"/>
        <v>0</v>
      </c>
      <c r="K32" s="201">
        <f t="shared" si="12"/>
        <v>0</v>
      </c>
      <c r="L32" s="204">
        <f t="shared" si="2"/>
        <v>2723547986</v>
      </c>
      <c r="M32" s="4">
        <v>2723547986</v>
      </c>
      <c r="N32" s="171">
        <f>L32-M32</f>
        <v>0</v>
      </c>
    </row>
    <row r="33" spans="1:99" s="2" customFormat="1" x14ac:dyDescent="0.2">
      <c r="A33" s="7"/>
      <c r="B33" s="47" t="s">
        <v>190</v>
      </c>
      <c r="C33" s="60" t="s">
        <v>191</v>
      </c>
      <c r="D33" s="8">
        <v>10</v>
      </c>
      <c r="E33" s="9"/>
      <c r="F33" s="9"/>
      <c r="G33" s="193">
        <v>650250040</v>
      </c>
      <c r="H33" s="202"/>
      <c r="I33" s="202"/>
      <c r="J33" s="202"/>
      <c r="K33" s="203"/>
      <c r="L33" s="196">
        <f t="shared" si="2"/>
        <v>650250040</v>
      </c>
      <c r="M33" s="4"/>
      <c r="N33" s="171"/>
    </row>
    <row r="34" spans="1:99" s="2" customFormat="1" x14ac:dyDescent="0.2">
      <c r="A34" s="7"/>
      <c r="B34" s="49" t="s">
        <v>192</v>
      </c>
      <c r="C34" s="60" t="s">
        <v>193</v>
      </c>
      <c r="D34" s="8">
        <v>10</v>
      </c>
      <c r="E34" s="9"/>
      <c r="F34" s="9"/>
      <c r="G34" s="193">
        <v>590540170</v>
      </c>
      <c r="H34" s="202"/>
      <c r="I34" s="202"/>
      <c r="J34" s="202"/>
      <c r="K34" s="203"/>
      <c r="L34" s="196">
        <f t="shared" si="2"/>
        <v>590540170</v>
      </c>
      <c r="M34" s="4"/>
      <c r="N34" s="171"/>
    </row>
    <row r="35" spans="1:99" s="2" customFormat="1" x14ac:dyDescent="0.2">
      <c r="A35" s="7"/>
      <c r="B35" s="49" t="s">
        <v>194</v>
      </c>
      <c r="C35" s="60" t="s">
        <v>195</v>
      </c>
      <c r="D35" s="8">
        <v>10</v>
      </c>
      <c r="E35" s="9"/>
      <c r="F35" s="9"/>
      <c r="G35" s="193">
        <f>1228938000-80000000</f>
        <v>1148938000</v>
      </c>
      <c r="H35" s="202"/>
      <c r="I35" s="202"/>
      <c r="J35" s="202"/>
      <c r="K35" s="203"/>
      <c r="L35" s="196">
        <f t="shared" si="2"/>
        <v>1148938000</v>
      </c>
      <c r="M35" s="4"/>
      <c r="N35" s="171"/>
    </row>
    <row r="36" spans="1:99" s="2" customFormat="1" ht="15" customHeight="1" x14ac:dyDescent="0.2">
      <c r="A36" s="7"/>
      <c r="B36" s="50" t="s">
        <v>196</v>
      </c>
      <c r="C36" s="60" t="s">
        <v>197</v>
      </c>
      <c r="D36" s="8">
        <v>10</v>
      </c>
      <c r="E36" s="9"/>
      <c r="F36" s="9"/>
      <c r="G36" s="193">
        <v>333819776</v>
      </c>
      <c r="H36" s="202"/>
      <c r="I36" s="202"/>
      <c r="J36" s="202"/>
      <c r="K36" s="203"/>
      <c r="L36" s="196">
        <f t="shared" si="2"/>
        <v>333819776</v>
      </c>
      <c r="M36" s="4"/>
      <c r="N36" s="171"/>
    </row>
    <row r="37" spans="1:99" s="2" customFormat="1" x14ac:dyDescent="0.2">
      <c r="A37" s="7"/>
      <c r="B37" s="44" t="s">
        <v>198</v>
      </c>
      <c r="C37" s="58" t="s">
        <v>199</v>
      </c>
      <c r="D37" s="43">
        <v>10</v>
      </c>
      <c r="E37" s="42">
        <f>SUM(E38:E41)</f>
        <v>0</v>
      </c>
      <c r="F37" s="42">
        <f t="shared" ref="F37:K37" si="13">SUM(F38:F41)</f>
        <v>0</v>
      </c>
      <c r="G37" s="205">
        <f>SUM(G38:G39)</f>
        <v>2456090435</v>
      </c>
      <c r="H37" s="206">
        <f t="shared" si="13"/>
        <v>0</v>
      </c>
      <c r="I37" s="206">
        <f t="shared" si="13"/>
        <v>0</v>
      </c>
      <c r="J37" s="206">
        <f t="shared" si="13"/>
        <v>0</v>
      </c>
      <c r="K37" s="206">
        <f t="shared" si="13"/>
        <v>0</v>
      </c>
      <c r="L37" s="199">
        <f t="shared" si="2"/>
        <v>2456090435</v>
      </c>
      <c r="M37" s="4">
        <v>2456090435</v>
      </c>
      <c r="N37" s="171">
        <f>L37-M37</f>
        <v>0</v>
      </c>
    </row>
    <row r="38" spans="1:99" s="2" customFormat="1" x14ac:dyDescent="0.2">
      <c r="A38" s="7"/>
      <c r="B38" s="47" t="s">
        <v>200</v>
      </c>
      <c r="C38" s="60" t="s">
        <v>201</v>
      </c>
      <c r="D38" s="8">
        <v>10</v>
      </c>
      <c r="E38" s="9"/>
      <c r="F38" s="9"/>
      <c r="G38" s="193">
        <f>1395043194-40000000+1</f>
        <v>1355043195</v>
      </c>
      <c r="H38" s="202"/>
      <c r="I38" s="202"/>
      <c r="J38" s="202"/>
      <c r="K38" s="203"/>
      <c r="L38" s="196">
        <f t="shared" si="2"/>
        <v>1355043195</v>
      </c>
      <c r="M38" s="4"/>
      <c r="N38" s="171"/>
    </row>
    <row r="39" spans="1:99" s="2" customFormat="1" x14ac:dyDescent="0.2">
      <c r="A39" s="7"/>
      <c r="B39" s="50" t="s">
        <v>202</v>
      </c>
      <c r="C39" s="60" t="s">
        <v>203</v>
      </c>
      <c r="D39" s="8">
        <v>10</v>
      </c>
      <c r="E39" s="9"/>
      <c r="F39" s="9"/>
      <c r="G39" s="193">
        <v>1101047240</v>
      </c>
      <c r="H39" s="202"/>
      <c r="I39" s="202"/>
      <c r="J39" s="202"/>
      <c r="K39" s="203"/>
      <c r="L39" s="196">
        <f t="shared" si="2"/>
        <v>1101047240</v>
      </c>
      <c r="M39" s="4"/>
      <c r="N39" s="171"/>
    </row>
    <row r="40" spans="1:99" s="2" customFormat="1" x14ac:dyDescent="0.2">
      <c r="A40" s="7"/>
      <c r="B40" s="45" t="s">
        <v>204</v>
      </c>
      <c r="C40" s="60" t="s">
        <v>116</v>
      </c>
      <c r="D40" s="8">
        <v>10</v>
      </c>
      <c r="E40" s="9"/>
      <c r="F40" s="9"/>
      <c r="G40" s="193">
        <v>480154704</v>
      </c>
      <c r="H40" s="202"/>
      <c r="I40" s="202"/>
      <c r="J40" s="202"/>
      <c r="K40" s="203"/>
      <c r="L40" s="196">
        <f t="shared" si="2"/>
        <v>480154704</v>
      </c>
      <c r="M40" s="4"/>
      <c r="N40" s="171">
        <f>+M31-G31</f>
        <v>0</v>
      </c>
    </row>
    <row r="41" spans="1:99" s="2" customFormat="1" x14ac:dyDescent="0.2">
      <c r="A41" s="7"/>
      <c r="B41" s="45" t="s">
        <v>205</v>
      </c>
      <c r="C41" s="60" t="s">
        <v>117</v>
      </c>
      <c r="D41" s="8">
        <v>10</v>
      </c>
      <c r="E41" s="9"/>
      <c r="F41" s="9"/>
      <c r="G41" s="193">
        <v>320416875</v>
      </c>
      <c r="H41" s="202"/>
      <c r="I41" s="202"/>
      <c r="J41" s="202"/>
      <c r="K41" s="203"/>
      <c r="L41" s="196">
        <f t="shared" si="2"/>
        <v>320416875</v>
      </c>
      <c r="M41" s="4"/>
      <c r="N41" s="171"/>
    </row>
    <row r="42" spans="1:99" s="7" customFormat="1" x14ac:dyDescent="0.2">
      <c r="B42" s="84" t="s">
        <v>212</v>
      </c>
      <c r="C42" s="79" t="s">
        <v>221</v>
      </c>
      <c r="D42" s="80"/>
      <c r="E42" s="81">
        <f t="shared" ref="E42:K42" si="14">+E44+E49+E51+E53+E60+E69+E73+E75+E81+E83+E85+E88+E90+E94+E96</f>
        <v>50000000</v>
      </c>
      <c r="F42" s="81">
        <f t="shared" si="14"/>
        <v>3274549656</v>
      </c>
      <c r="G42" s="207">
        <f t="shared" si="14"/>
        <v>10051801344</v>
      </c>
      <c r="H42" s="208">
        <f t="shared" si="14"/>
        <v>0</v>
      </c>
      <c r="I42" s="208">
        <f t="shared" si="14"/>
        <v>0</v>
      </c>
      <c r="J42" s="208">
        <f t="shared" si="14"/>
        <v>250800000</v>
      </c>
      <c r="K42" s="209">
        <f t="shared" si="14"/>
        <v>1666540000</v>
      </c>
      <c r="L42" s="210">
        <f t="shared" si="2"/>
        <v>15293691000</v>
      </c>
      <c r="M42" s="172"/>
      <c r="N42" s="171"/>
    </row>
    <row r="43" spans="1:99" s="7" customFormat="1" x14ac:dyDescent="0.2">
      <c r="B43" s="84" t="s">
        <v>242</v>
      </c>
      <c r="C43" s="79"/>
      <c r="D43" s="80"/>
      <c r="E43" s="81"/>
      <c r="F43" s="81"/>
      <c r="G43" s="207">
        <f>+G44</f>
        <v>115751000</v>
      </c>
      <c r="H43" s="208"/>
      <c r="I43" s="208"/>
      <c r="J43" s="208"/>
      <c r="K43" s="209"/>
      <c r="L43" s="210">
        <f>L44</f>
        <v>115751000</v>
      </c>
      <c r="M43" s="172">
        <v>115751000</v>
      </c>
      <c r="N43" s="171">
        <f>L44-M43</f>
        <v>0</v>
      </c>
    </row>
    <row r="44" spans="1:99" s="6" customFormat="1" x14ac:dyDescent="0.2">
      <c r="A44" s="6" t="s">
        <v>15</v>
      </c>
      <c r="B44" s="53" t="s">
        <v>92</v>
      </c>
      <c r="C44" s="62" t="s">
        <v>15</v>
      </c>
      <c r="D44" s="10">
        <v>10</v>
      </c>
      <c r="E44" s="11">
        <f>SUM(E45:E47)</f>
        <v>0</v>
      </c>
      <c r="F44" s="11">
        <f t="shared" ref="F44:L44" si="15">SUM(F45:F47)</f>
        <v>0</v>
      </c>
      <c r="G44" s="211">
        <f t="shared" si="15"/>
        <v>115751000</v>
      </c>
      <c r="H44" s="211">
        <f t="shared" si="15"/>
        <v>0</v>
      </c>
      <c r="I44" s="211">
        <f t="shared" si="15"/>
        <v>0</v>
      </c>
      <c r="J44" s="211">
        <f t="shared" si="15"/>
        <v>0</v>
      </c>
      <c r="K44" s="212">
        <f t="shared" si="15"/>
        <v>0</v>
      </c>
      <c r="L44" s="213">
        <f t="shared" si="15"/>
        <v>115751000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</row>
    <row r="45" spans="1:99" s="2" customFormat="1" x14ac:dyDescent="0.2">
      <c r="A45" s="7" t="s">
        <v>15</v>
      </c>
      <c r="B45" s="52" t="s">
        <v>16</v>
      </c>
      <c r="C45" s="60" t="s">
        <v>17</v>
      </c>
      <c r="D45" s="8">
        <v>10</v>
      </c>
      <c r="E45" s="9"/>
      <c r="F45" s="9"/>
      <c r="G45" s="193">
        <v>5000000</v>
      </c>
      <c r="H45" s="202">
        <v>0</v>
      </c>
      <c r="I45" s="202"/>
      <c r="J45" s="202"/>
      <c r="K45" s="203"/>
      <c r="L45" s="196">
        <f t="shared" ref="L45:L78" si="16">SUM(E45:K45)</f>
        <v>5000000</v>
      </c>
      <c r="M45" s="4"/>
      <c r="N45" s="171"/>
    </row>
    <row r="46" spans="1:99" s="2" customFormat="1" x14ac:dyDescent="0.2">
      <c r="A46" s="7" t="s">
        <v>15</v>
      </c>
      <c r="B46" s="52" t="s">
        <v>18</v>
      </c>
      <c r="C46" s="60" t="s">
        <v>19</v>
      </c>
      <c r="D46" s="8">
        <v>10</v>
      </c>
      <c r="E46" s="9"/>
      <c r="F46" s="9"/>
      <c r="G46" s="193">
        <f>110000000-1249000</f>
        <v>108751000</v>
      </c>
      <c r="H46" s="202">
        <v>0</v>
      </c>
      <c r="I46" s="202"/>
      <c r="J46" s="202">
        <v>0</v>
      </c>
      <c r="K46" s="203"/>
      <c r="L46" s="196">
        <f t="shared" si="16"/>
        <v>108751000</v>
      </c>
      <c r="M46" s="4"/>
      <c r="N46" s="171"/>
    </row>
    <row r="47" spans="1:99" s="2" customFormat="1" x14ac:dyDescent="0.2">
      <c r="A47" s="7" t="s">
        <v>15</v>
      </c>
      <c r="B47" s="52" t="s">
        <v>20</v>
      </c>
      <c r="C47" s="60" t="s">
        <v>21</v>
      </c>
      <c r="D47" s="8">
        <v>10</v>
      </c>
      <c r="E47" s="9"/>
      <c r="F47" s="9"/>
      <c r="G47" s="193">
        <v>2000000</v>
      </c>
      <c r="H47" s="202"/>
      <c r="I47" s="202"/>
      <c r="J47" s="202">
        <v>0</v>
      </c>
      <c r="K47" s="203"/>
      <c r="L47" s="196">
        <f t="shared" si="16"/>
        <v>2000000</v>
      </c>
      <c r="M47" s="4"/>
      <c r="N47" s="171"/>
    </row>
    <row r="48" spans="1:99" s="7" customFormat="1" x14ac:dyDescent="0.2">
      <c r="B48" s="84" t="s">
        <v>243</v>
      </c>
      <c r="C48" s="79"/>
      <c r="D48" s="80"/>
      <c r="E48" s="145">
        <f>+E51+E53+E60+E69+E73+E75+E81+E83+E85+E88+E90+E96</f>
        <v>50000000</v>
      </c>
      <c r="F48" s="145">
        <f>+F51+F53+F60+F69+F73+F75+F81+F83+F85+F88+F90+F96+F49</f>
        <v>3274549656</v>
      </c>
      <c r="G48" s="207">
        <f t="shared" ref="G48:K48" si="17">+G51+G53+G60+G69+G73+G75+G81+G83+G85+G88+G90+G96</f>
        <v>9934850344</v>
      </c>
      <c r="H48" s="207">
        <f t="shared" si="17"/>
        <v>0</v>
      </c>
      <c r="I48" s="207">
        <f t="shared" si="17"/>
        <v>0</v>
      </c>
      <c r="J48" s="207">
        <f>+J51+J53+J60+J69+J73+J75+J81+J83+J85+J88+J90+J96+J94</f>
        <v>250800000</v>
      </c>
      <c r="K48" s="207">
        <f t="shared" si="17"/>
        <v>1666540000</v>
      </c>
      <c r="L48" s="210">
        <f>+E48+F48+G48+J48+K48</f>
        <v>15176740000</v>
      </c>
      <c r="M48" s="172">
        <v>15177940000</v>
      </c>
      <c r="N48" s="171">
        <f>L48-M48</f>
        <v>-1200000</v>
      </c>
    </row>
    <row r="49" spans="1:99" s="93" customFormat="1" x14ac:dyDescent="0.2">
      <c r="B49" s="53" t="s">
        <v>93</v>
      </c>
      <c r="C49" s="63" t="s">
        <v>22</v>
      </c>
      <c r="D49" s="10"/>
      <c r="E49" s="11">
        <f t="shared" ref="E49:K49" si="18">SUM(E50:E50)</f>
        <v>0</v>
      </c>
      <c r="F49" s="11">
        <f t="shared" si="18"/>
        <v>18770000</v>
      </c>
      <c r="G49" s="214">
        <f t="shared" si="18"/>
        <v>0</v>
      </c>
      <c r="H49" s="211">
        <f t="shared" si="18"/>
        <v>0</v>
      </c>
      <c r="I49" s="211">
        <f t="shared" si="18"/>
        <v>0</v>
      </c>
      <c r="J49" s="211">
        <f t="shared" si="18"/>
        <v>0</v>
      </c>
      <c r="K49" s="212">
        <f t="shared" si="18"/>
        <v>0</v>
      </c>
      <c r="L49" s="215">
        <f t="shared" si="16"/>
        <v>18770000</v>
      </c>
      <c r="M49" s="172"/>
      <c r="N49" s="171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</row>
    <row r="50" spans="1:99" x14ac:dyDescent="0.2">
      <c r="A50" s="12" t="s">
        <v>22</v>
      </c>
      <c r="B50" s="45" t="s">
        <v>23</v>
      </c>
      <c r="C50" s="64" t="s">
        <v>24</v>
      </c>
      <c r="D50" s="8">
        <v>10</v>
      </c>
      <c r="E50" s="9"/>
      <c r="F50" s="9">
        <v>18770000</v>
      </c>
      <c r="G50" s="216"/>
      <c r="H50" s="202">
        <v>0</v>
      </c>
      <c r="I50" s="202"/>
      <c r="J50" s="202"/>
      <c r="K50" s="203"/>
      <c r="L50" s="196">
        <f t="shared" si="16"/>
        <v>18770000</v>
      </c>
      <c r="N50" s="171"/>
    </row>
    <row r="51" spans="1:99" x14ac:dyDescent="0.2">
      <c r="A51" s="12"/>
      <c r="B51" s="53" t="s">
        <v>138</v>
      </c>
      <c r="C51" s="65" t="s">
        <v>123</v>
      </c>
      <c r="D51" s="10"/>
      <c r="E51" s="11">
        <f>+E52</f>
        <v>0</v>
      </c>
      <c r="F51" s="11">
        <f t="shared" ref="F51:K51" si="19">+F52</f>
        <v>0</v>
      </c>
      <c r="G51" s="214">
        <f t="shared" si="19"/>
        <v>66000000</v>
      </c>
      <c r="H51" s="211">
        <f t="shared" si="19"/>
        <v>0</v>
      </c>
      <c r="I51" s="211">
        <f t="shared" si="19"/>
        <v>0</v>
      </c>
      <c r="J51" s="211">
        <f t="shared" si="19"/>
        <v>0</v>
      </c>
      <c r="K51" s="211">
        <f t="shared" si="19"/>
        <v>0</v>
      </c>
      <c r="L51" s="215">
        <f t="shared" si="16"/>
        <v>66000000</v>
      </c>
      <c r="N51" s="171"/>
    </row>
    <row r="52" spans="1:99" x14ac:dyDescent="0.2">
      <c r="A52" s="12"/>
      <c r="B52" s="45" t="s">
        <v>139</v>
      </c>
      <c r="C52" s="64" t="s">
        <v>123</v>
      </c>
      <c r="D52" s="14">
        <v>10</v>
      </c>
      <c r="E52" s="9"/>
      <c r="F52" s="9"/>
      <c r="G52" s="193">
        <v>66000000</v>
      </c>
      <c r="H52" s="202">
        <v>0</v>
      </c>
      <c r="I52" s="202"/>
      <c r="J52" s="202">
        <v>0</v>
      </c>
      <c r="K52" s="203"/>
      <c r="L52" s="196">
        <f t="shared" si="16"/>
        <v>66000000</v>
      </c>
      <c r="N52" s="171"/>
    </row>
    <row r="53" spans="1:99" s="93" customFormat="1" x14ac:dyDescent="0.2">
      <c r="B53" s="53" t="s">
        <v>94</v>
      </c>
      <c r="C53" s="63" t="s">
        <v>25</v>
      </c>
      <c r="D53" s="10"/>
      <c r="E53" s="11">
        <f>SUM(E54:E59)</f>
        <v>50000000</v>
      </c>
      <c r="F53" s="11">
        <f>SUM(F54:F59)</f>
        <v>18000000</v>
      </c>
      <c r="G53" s="214">
        <f>+SUM(G54:G59)</f>
        <v>370000000</v>
      </c>
      <c r="H53" s="211">
        <f>SUM(H54:H59)</f>
        <v>0</v>
      </c>
      <c r="I53" s="211">
        <f>SUM(I54:I59)</f>
        <v>0</v>
      </c>
      <c r="J53" s="211">
        <f>SUM(J54:J59)</f>
        <v>170000000</v>
      </c>
      <c r="K53" s="212">
        <f>SUM(K54:K59)</f>
        <v>1666540000</v>
      </c>
      <c r="L53" s="215">
        <f t="shared" si="16"/>
        <v>2274540000</v>
      </c>
      <c r="M53" s="172"/>
      <c r="N53" s="171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</row>
    <row r="54" spans="1:99" x14ac:dyDescent="0.2">
      <c r="A54" s="12" t="s">
        <v>25</v>
      </c>
      <c r="B54" s="45" t="s">
        <v>26</v>
      </c>
      <c r="C54" s="64" t="s">
        <v>27</v>
      </c>
      <c r="D54" s="14">
        <v>10</v>
      </c>
      <c r="E54" s="9">
        <v>50000000</v>
      </c>
      <c r="F54" s="9"/>
      <c r="G54" s="193">
        <v>34000000</v>
      </c>
      <c r="H54" s="202">
        <v>0</v>
      </c>
      <c r="I54" s="202"/>
      <c r="J54" s="202">
        <v>0</v>
      </c>
      <c r="K54" s="203"/>
      <c r="L54" s="196">
        <f t="shared" si="16"/>
        <v>84000000</v>
      </c>
      <c r="M54" s="172"/>
      <c r="N54" s="171"/>
    </row>
    <row r="55" spans="1:99" x14ac:dyDescent="0.2">
      <c r="A55" s="12" t="s">
        <v>25</v>
      </c>
      <c r="B55" s="45" t="s">
        <v>28</v>
      </c>
      <c r="C55" s="64" t="s">
        <v>29</v>
      </c>
      <c r="D55" s="14">
        <v>10</v>
      </c>
      <c r="E55" s="9"/>
      <c r="F55" s="9"/>
      <c r="G55" s="193"/>
      <c r="H55" s="202">
        <v>0</v>
      </c>
      <c r="I55" s="202"/>
      <c r="J55" s="217">
        <v>80000000</v>
      </c>
      <c r="K55" s="203"/>
      <c r="L55" s="196">
        <f t="shared" si="16"/>
        <v>80000000</v>
      </c>
    </row>
    <row r="56" spans="1:99" x14ac:dyDescent="0.2">
      <c r="A56" s="12" t="s">
        <v>25</v>
      </c>
      <c r="B56" s="45" t="s">
        <v>30</v>
      </c>
      <c r="C56" s="64" t="s">
        <v>31</v>
      </c>
      <c r="D56" s="14">
        <v>10</v>
      </c>
      <c r="E56" s="9"/>
      <c r="F56" s="9"/>
      <c r="G56" s="193">
        <v>50000000</v>
      </c>
      <c r="H56" s="202"/>
      <c r="I56" s="202"/>
      <c r="J56" s="202"/>
      <c r="K56" s="203"/>
      <c r="L56" s="196">
        <f t="shared" si="16"/>
        <v>50000000</v>
      </c>
    </row>
    <row r="57" spans="1:99" x14ac:dyDescent="0.2">
      <c r="A57" s="12" t="s">
        <v>25</v>
      </c>
      <c r="B57" s="45" t="s">
        <v>32</v>
      </c>
      <c r="C57" s="64" t="s">
        <v>33</v>
      </c>
      <c r="D57" s="14">
        <v>10</v>
      </c>
      <c r="E57" s="9"/>
      <c r="F57" s="9"/>
      <c r="G57" s="193">
        <v>270000000</v>
      </c>
      <c r="H57" s="202">
        <v>0</v>
      </c>
      <c r="I57" s="202"/>
      <c r="J57" s="202"/>
      <c r="K57" s="203"/>
      <c r="L57" s="196">
        <f t="shared" si="16"/>
        <v>270000000</v>
      </c>
    </row>
    <row r="58" spans="1:99" x14ac:dyDescent="0.2">
      <c r="A58" s="12" t="s">
        <v>25</v>
      </c>
      <c r="B58" s="45" t="s">
        <v>34</v>
      </c>
      <c r="C58" s="66" t="s">
        <v>35</v>
      </c>
      <c r="D58" s="14">
        <v>10</v>
      </c>
      <c r="E58" s="9"/>
      <c r="F58" s="9">
        <v>18000000</v>
      </c>
      <c r="G58" s="193">
        <v>16000000</v>
      </c>
      <c r="H58" s="202">
        <v>0</v>
      </c>
      <c r="I58" s="202"/>
      <c r="J58" s="217">
        <v>90000000</v>
      </c>
      <c r="K58" s="203">
        <v>1666540000</v>
      </c>
      <c r="L58" s="196">
        <f t="shared" si="16"/>
        <v>1790540000</v>
      </c>
    </row>
    <row r="59" spans="1:99" x14ac:dyDescent="0.2">
      <c r="A59" s="12" t="s">
        <v>25</v>
      </c>
      <c r="B59" s="45" t="s">
        <v>36</v>
      </c>
      <c r="C59" s="64" t="s">
        <v>37</v>
      </c>
      <c r="D59" s="14">
        <v>10</v>
      </c>
      <c r="E59" s="9"/>
      <c r="F59" s="9"/>
      <c r="G59" s="193"/>
      <c r="H59" s="202">
        <v>0</v>
      </c>
      <c r="I59" s="202"/>
      <c r="J59" s="202">
        <v>0</v>
      </c>
      <c r="K59" s="203"/>
      <c r="L59" s="196">
        <f t="shared" si="16"/>
        <v>0</v>
      </c>
    </row>
    <row r="60" spans="1:99" x14ac:dyDescent="0.2">
      <c r="A60" s="12"/>
      <c r="B60" s="53" t="s">
        <v>95</v>
      </c>
      <c r="C60" s="63" t="s">
        <v>38</v>
      </c>
      <c r="D60" s="15"/>
      <c r="E60" s="11">
        <f>SUM(E62:E68)</f>
        <v>0</v>
      </c>
      <c r="F60" s="11">
        <f>SUM(F61:F68)</f>
        <v>2260529656</v>
      </c>
      <c r="G60" s="214">
        <f>SUM(G61:G68)</f>
        <v>3084904729</v>
      </c>
      <c r="H60" s="211">
        <f>SUM(H62:H68)</f>
        <v>0</v>
      </c>
      <c r="I60" s="211">
        <f>SUM(I62:I68)</f>
        <v>0</v>
      </c>
      <c r="J60" s="211">
        <f>SUM(J61:J68)</f>
        <v>0</v>
      </c>
      <c r="K60" s="212">
        <f>SUM(K62:K68)</f>
        <v>0</v>
      </c>
      <c r="L60" s="213">
        <f t="shared" si="16"/>
        <v>5345434385</v>
      </c>
    </row>
    <row r="61" spans="1:99" x14ac:dyDescent="0.2">
      <c r="A61" s="12" t="s">
        <v>38</v>
      </c>
      <c r="B61" s="45" t="s">
        <v>39</v>
      </c>
      <c r="C61" s="64" t="s">
        <v>40</v>
      </c>
      <c r="D61" s="14">
        <v>10</v>
      </c>
      <c r="E61" s="9"/>
      <c r="F61" s="9"/>
      <c r="G61" s="218">
        <v>50000000</v>
      </c>
      <c r="H61" s="202">
        <v>0</v>
      </c>
      <c r="I61" s="202"/>
      <c r="J61" s="202">
        <v>0</v>
      </c>
      <c r="K61" s="203"/>
      <c r="L61" s="196">
        <f t="shared" si="16"/>
        <v>50000000</v>
      </c>
    </row>
    <row r="62" spans="1:99" x14ac:dyDescent="0.2">
      <c r="A62" s="12" t="s">
        <v>38</v>
      </c>
      <c r="B62" s="45" t="s">
        <v>41</v>
      </c>
      <c r="C62" s="64" t="s">
        <v>42</v>
      </c>
      <c r="D62" s="16">
        <v>10</v>
      </c>
      <c r="E62" s="9"/>
      <c r="F62" s="9"/>
      <c r="G62" s="193">
        <f>1087190294-100000000</f>
        <v>987190294</v>
      </c>
      <c r="H62" s="202">
        <v>0</v>
      </c>
      <c r="I62" s="202"/>
      <c r="J62" s="202">
        <v>0</v>
      </c>
      <c r="K62" s="203"/>
      <c r="L62" s="196">
        <f t="shared" si="16"/>
        <v>987190294</v>
      </c>
    </row>
    <row r="63" spans="1:99" x14ac:dyDescent="0.2">
      <c r="A63" s="12"/>
      <c r="B63" s="45" t="s">
        <v>41</v>
      </c>
      <c r="C63" s="64" t="s">
        <v>42</v>
      </c>
      <c r="D63" s="16">
        <v>21</v>
      </c>
      <c r="E63" s="9"/>
      <c r="F63" s="9"/>
      <c r="G63" s="193">
        <v>1000000000</v>
      </c>
      <c r="H63" s="202"/>
      <c r="I63" s="202"/>
      <c r="J63" s="202"/>
      <c r="K63" s="203"/>
      <c r="L63" s="196"/>
    </row>
    <row r="64" spans="1:99" x14ac:dyDescent="0.2">
      <c r="A64" s="12" t="s">
        <v>38</v>
      </c>
      <c r="B64" s="45" t="s">
        <v>43</v>
      </c>
      <c r="C64" s="64" t="s">
        <v>44</v>
      </c>
      <c r="D64" s="16">
        <v>10</v>
      </c>
      <c r="E64" s="9"/>
      <c r="F64" s="9">
        <f>503455000+660769656</f>
        <v>1164224656</v>
      </c>
      <c r="G64" s="193">
        <v>0</v>
      </c>
      <c r="H64" s="202">
        <v>0</v>
      </c>
      <c r="I64" s="202"/>
      <c r="J64" s="202">
        <v>0</v>
      </c>
      <c r="K64" s="203"/>
      <c r="L64" s="196">
        <f t="shared" si="16"/>
        <v>1164224656</v>
      </c>
    </row>
    <row r="65" spans="1:12" x14ac:dyDescent="0.2">
      <c r="A65" s="12" t="s">
        <v>38</v>
      </c>
      <c r="B65" s="45" t="s">
        <v>45</v>
      </c>
      <c r="C65" s="64" t="s">
        <v>46</v>
      </c>
      <c r="D65" s="16">
        <v>10</v>
      </c>
      <c r="E65" s="9"/>
      <c r="F65" s="9"/>
      <c r="G65" s="193">
        <v>30000000</v>
      </c>
      <c r="H65" s="202">
        <v>0</v>
      </c>
      <c r="I65" s="202"/>
      <c r="J65" s="202"/>
      <c r="K65" s="203"/>
      <c r="L65" s="196">
        <f t="shared" si="16"/>
        <v>30000000</v>
      </c>
    </row>
    <row r="66" spans="1:12" x14ac:dyDescent="0.2">
      <c r="A66" s="12" t="s">
        <v>38</v>
      </c>
      <c r="B66" s="45" t="s">
        <v>47</v>
      </c>
      <c r="C66" s="67" t="s">
        <v>48</v>
      </c>
      <c r="D66" s="16">
        <v>10</v>
      </c>
      <c r="E66" s="9"/>
      <c r="F66" s="9">
        <f>2457074656-700000000-660769656</f>
        <v>1096305000</v>
      </c>
      <c r="G66" s="193">
        <v>0</v>
      </c>
      <c r="H66" s="202">
        <v>0</v>
      </c>
      <c r="I66" s="202"/>
      <c r="J66" s="202">
        <v>0</v>
      </c>
      <c r="K66" s="203"/>
      <c r="L66" s="196">
        <f t="shared" si="16"/>
        <v>1096305000</v>
      </c>
    </row>
    <row r="67" spans="1:12" x14ac:dyDescent="0.2">
      <c r="A67" s="12" t="s">
        <v>38</v>
      </c>
      <c r="B67" s="45" t="s">
        <v>49</v>
      </c>
      <c r="C67" s="64" t="s">
        <v>50</v>
      </c>
      <c r="D67" s="16">
        <v>10</v>
      </c>
      <c r="E67" s="9"/>
      <c r="F67" s="9"/>
      <c r="G67" s="193">
        <v>25000000</v>
      </c>
      <c r="H67" s="202">
        <v>0</v>
      </c>
      <c r="I67" s="202"/>
      <c r="J67" s="202">
        <v>0</v>
      </c>
      <c r="K67" s="203"/>
      <c r="L67" s="196">
        <f t="shared" si="16"/>
        <v>25000000</v>
      </c>
    </row>
    <row r="68" spans="1:12" x14ac:dyDescent="0.2">
      <c r="A68" s="12"/>
      <c r="B68" s="45" t="s">
        <v>51</v>
      </c>
      <c r="C68" s="64" t="s">
        <v>52</v>
      </c>
      <c r="D68" s="14">
        <v>10</v>
      </c>
      <c r="E68" s="9"/>
      <c r="F68" s="9"/>
      <c r="G68" s="193">
        <f>986714435+6000000</f>
        <v>992714435</v>
      </c>
      <c r="H68" s="202"/>
      <c r="I68" s="202"/>
      <c r="J68" s="202"/>
      <c r="K68" s="203"/>
      <c r="L68" s="196">
        <f t="shared" si="16"/>
        <v>992714435</v>
      </c>
    </row>
    <row r="69" spans="1:12" x14ac:dyDescent="0.2">
      <c r="A69" s="12"/>
      <c r="B69" s="53" t="s">
        <v>96</v>
      </c>
      <c r="C69" s="63" t="s">
        <v>53</v>
      </c>
      <c r="D69" s="10">
        <v>10</v>
      </c>
      <c r="E69" s="11">
        <f>SUM(E70:E72)</f>
        <v>0</v>
      </c>
      <c r="F69" s="11">
        <f>+F70+F71+F72</f>
        <v>977250000</v>
      </c>
      <c r="G69" s="214">
        <f>+G70+G71+G72</f>
        <v>242366500</v>
      </c>
      <c r="H69" s="211">
        <f t="shared" ref="H69:K69" si="20">SUM(H70:H72)</f>
        <v>0</v>
      </c>
      <c r="I69" s="211">
        <f t="shared" si="20"/>
        <v>0</v>
      </c>
      <c r="J69" s="211">
        <f>SUM(J70:J72)</f>
        <v>0</v>
      </c>
      <c r="K69" s="212">
        <f t="shared" si="20"/>
        <v>0</v>
      </c>
      <c r="L69" s="213">
        <f t="shared" si="16"/>
        <v>1219616500</v>
      </c>
    </row>
    <row r="70" spans="1:12" x14ac:dyDescent="0.2">
      <c r="A70" s="12" t="s">
        <v>53</v>
      </c>
      <c r="B70" s="45" t="s">
        <v>54</v>
      </c>
      <c r="C70" s="64" t="s">
        <v>55</v>
      </c>
      <c r="D70" s="14">
        <v>10</v>
      </c>
      <c r="E70" s="9"/>
      <c r="F70" s="9"/>
      <c r="G70" s="193">
        <v>122366500</v>
      </c>
      <c r="H70" s="202"/>
      <c r="I70" s="202"/>
      <c r="J70" s="202"/>
      <c r="K70" s="203"/>
      <c r="L70" s="196">
        <f t="shared" si="16"/>
        <v>122366500</v>
      </c>
    </row>
    <row r="71" spans="1:12" x14ac:dyDescent="0.2">
      <c r="A71" s="12" t="s">
        <v>53</v>
      </c>
      <c r="B71" s="45" t="s">
        <v>56</v>
      </c>
      <c r="C71" s="64" t="s">
        <v>57</v>
      </c>
      <c r="D71" s="14">
        <v>10</v>
      </c>
      <c r="E71" s="9"/>
      <c r="F71" s="9"/>
      <c r="G71" s="193">
        <v>120000000</v>
      </c>
      <c r="H71" s="202"/>
      <c r="I71" s="202"/>
      <c r="J71" s="202"/>
      <c r="K71" s="203"/>
      <c r="L71" s="196">
        <f t="shared" si="16"/>
        <v>120000000</v>
      </c>
    </row>
    <row r="72" spans="1:12" x14ac:dyDescent="0.2">
      <c r="A72" s="12" t="s">
        <v>53</v>
      </c>
      <c r="B72" s="45" t="s">
        <v>58</v>
      </c>
      <c r="C72" s="64" t="s">
        <v>59</v>
      </c>
      <c r="D72" s="14">
        <v>10</v>
      </c>
      <c r="E72" s="9"/>
      <c r="F72" s="9">
        <f>1277250000-300000000</f>
        <v>977250000</v>
      </c>
      <c r="G72" s="193"/>
      <c r="H72" s="202"/>
      <c r="I72" s="202"/>
      <c r="J72" s="202"/>
      <c r="K72" s="203"/>
      <c r="L72" s="196">
        <f t="shared" si="16"/>
        <v>977250000</v>
      </c>
    </row>
    <row r="73" spans="1:12" x14ac:dyDescent="0.2">
      <c r="A73" s="12" t="s">
        <v>60</v>
      </c>
      <c r="B73" s="53" t="s">
        <v>61</v>
      </c>
      <c r="C73" s="65" t="s">
        <v>60</v>
      </c>
      <c r="D73" s="15">
        <v>10</v>
      </c>
      <c r="E73" s="11"/>
      <c r="F73" s="11">
        <f>+F74</f>
        <v>0</v>
      </c>
      <c r="G73" s="214">
        <f>+G74</f>
        <v>3000000</v>
      </c>
      <c r="H73" s="211">
        <f t="shared" ref="H73:K73" si="21">+H74</f>
        <v>0</v>
      </c>
      <c r="I73" s="211">
        <f t="shared" si="21"/>
        <v>0</v>
      </c>
      <c r="J73" s="211">
        <f t="shared" si="21"/>
        <v>60000000</v>
      </c>
      <c r="K73" s="212">
        <f t="shared" si="21"/>
        <v>0</v>
      </c>
      <c r="L73" s="213">
        <f t="shared" si="16"/>
        <v>63000000</v>
      </c>
    </row>
    <row r="74" spans="1:12" x14ac:dyDescent="0.2">
      <c r="A74" s="12" t="s">
        <v>60</v>
      </c>
      <c r="B74" s="45" t="s">
        <v>61</v>
      </c>
      <c r="C74" s="64" t="s">
        <v>62</v>
      </c>
      <c r="D74" s="14">
        <v>10</v>
      </c>
      <c r="E74" s="9"/>
      <c r="F74" s="9"/>
      <c r="G74" s="193">
        <v>3000000</v>
      </c>
      <c r="H74" s="202"/>
      <c r="I74" s="202"/>
      <c r="J74" s="202">
        <v>60000000</v>
      </c>
      <c r="K74" s="203"/>
      <c r="L74" s="196">
        <f t="shared" si="16"/>
        <v>63000000</v>
      </c>
    </row>
    <row r="75" spans="1:12" x14ac:dyDescent="0.2">
      <c r="A75" s="12"/>
      <c r="B75" s="53" t="s">
        <v>64</v>
      </c>
      <c r="C75" s="63" t="s">
        <v>63</v>
      </c>
      <c r="D75" s="15">
        <v>10</v>
      </c>
      <c r="E75" s="11">
        <f>SUM(E76:E80)</f>
        <v>0</v>
      </c>
      <c r="F75" s="11">
        <f t="shared" ref="F75:K75" si="22">SUM(F76:F80)</f>
        <v>0</v>
      </c>
      <c r="G75" s="214">
        <f>+G76+G77+G78+G79+G80</f>
        <v>786849000</v>
      </c>
      <c r="H75" s="211">
        <v>0</v>
      </c>
      <c r="I75" s="211">
        <f t="shared" si="22"/>
        <v>0</v>
      </c>
      <c r="J75" s="211">
        <f t="shared" si="22"/>
        <v>0</v>
      </c>
      <c r="K75" s="212">
        <f t="shared" si="22"/>
        <v>0</v>
      </c>
      <c r="L75" s="213">
        <f t="shared" si="16"/>
        <v>786849000</v>
      </c>
    </row>
    <row r="76" spans="1:12" x14ac:dyDescent="0.2">
      <c r="A76" s="12" t="s">
        <v>63</v>
      </c>
      <c r="B76" s="45" t="s">
        <v>64</v>
      </c>
      <c r="C76" s="64" t="s">
        <v>65</v>
      </c>
      <c r="D76" s="14">
        <v>10</v>
      </c>
      <c r="E76" s="9"/>
      <c r="F76" s="9"/>
      <c r="G76" s="193">
        <v>98138032</v>
      </c>
      <c r="H76" s="202">
        <v>0</v>
      </c>
      <c r="I76" s="202"/>
      <c r="J76" s="202"/>
      <c r="K76" s="203"/>
      <c r="L76" s="196">
        <f t="shared" si="16"/>
        <v>98138032</v>
      </c>
    </row>
    <row r="77" spans="1:12" x14ac:dyDescent="0.2">
      <c r="A77" s="12" t="s">
        <v>63</v>
      </c>
      <c r="B77" s="45" t="s">
        <v>66</v>
      </c>
      <c r="C77" s="64" t="s">
        <v>67</v>
      </c>
      <c r="D77" s="14">
        <v>10</v>
      </c>
      <c r="E77" s="9"/>
      <c r="F77" s="9"/>
      <c r="G77" s="193">
        <f>498246850+1249000</f>
        <v>499495850</v>
      </c>
      <c r="H77" s="202">
        <v>0</v>
      </c>
      <c r="I77" s="202"/>
      <c r="J77" s="202"/>
      <c r="K77" s="203"/>
      <c r="L77" s="196">
        <f t="shared" si="16"/>
        <v>499495850</v>
      </c>
    </row>
    <row r="78" spans="1:12" x14ac:dyDescent="0.2">
      <c r="A78" s="12" t="s">
        <v>63</v>
      </c>
      <c r="B78" s="45" t="s">
        <v>68</v>
      </c>
      <c r="C78" s="64" t="s">
        <v>69</v>
      </c>
      <c r="D78" s="14">
        <v>10</v>
      </c>
      <c r="E78" s="9"/>
      <c r="F78" s="9"/>
      <c r="G78" s="193">
        <v>1697687</v>
      </c>
      <c r="H78" s="202">
        <v>0</v>
      </c>
      <c r="I78" s="202"/>
      <c r="J78" s="202"/>
      <c r="K78" s="203"/>
      <c r="L78" s="196">
        <f t="shared" si="16"/>
        <v>1697687</v>
      </c>
    </row>
    <row r="79" spans="1:12" x14ac:dyDescent="0.2">
      <c r="A79" s="12" t="s">
        <v>63</v>
      </c>
      <c r="B79" s="45" t="s">
        <v>70</v>
      </c>
      <c r="C79" s="64" t="s">
        <v>71</v>
      </c>
      <c r="D79" s="14">
        <v>10</v>
      </c>
      <c r="E79" s="9"/>
      <c r="F79" s="9"/>
      <c r="G79" s="193">
        <f>62357133+15600000</f>
        <v>77957133</v>
      </c>
      <c r="H79" s="202">
        <v>0</v>
      </c>
      <c r="I79" s="202"/>
      <c r="J79" s="202"/>
      <c r="K79" s="203"/>
      <c r="L79" s="196">
        <f t="shared" ref="L79:L109" si="23">SUM(E79:K79)</f>
        <v>77957133</v>
      </c>
    </row>
    <row r="80" spans="1:12" x14ac:dyDescent="0.2">
      <c r="A80" s="12" t="s">
        <v>63</v>
      </c>
      <c r="B80" s="45" t="s">
        <v>72</v>
      </c>
      <c r="C80" s="64" t="s">
        <v>73</v>
      </c>
      <c r="D80" s="14">
        <v>10</v>
      </c>
      <c r="E80" s="9"/>
      <c r="F80" s="9"/>
      <c r="G80" s="193">
        <v>109560298</v>
      </c>
      <c r="H80" s="202">
        <v>0</v>
      </c>
      <c r="I80" s="202"/>
      <c r="J80" s="202"/>
      <c r="K80" s="203"/>
      <c r="L80" s="196">
        <f t="shared" si="23"/>
        <v>109560298</v>
      </c>
    </row>
    <row r="81" spans="1:12" x14ac:dyDescent="0.2">
      <c r="A81" s="12"/>
      <c r="B81" s="53" t="s">
        <v>97</v>
      </c>
      <c r="C81" s="63" t="s">
        <v>74</v>
      </c>
      <c r="D81" s="15">
        <v>10</v>
      </c>
      <c r="E81" s="11">
        <f>+E82</f>
        <v>0</v>
      </c>
      <c r="F81" s="11">
        <f t="shared" ref="F81:K81" si="24">+F82</f>
        <v>0</v>
      </c>
      <c r="G81" s="214">
        <f>+G82</f>
        <v>1068841682</v>
      </c>
      <c r="H81" s="211">
        <f t="shared" si="24"/>
        <v>0</v>
      </c>
      <c r="I81" s="211">
        <f t="shared" si="24"/>
        <v>0</v>
      </c>
      <c r="J81" s="211">
        <f t="shared" si="24"/>
        <v>0</v>
      </c>
      <c r="K81" s="212">
        <f t="shared" si="24"/>
        <v>0</v>
      </c>
      <c r="L81" s="213">
        <f t="shared" si="23"/>
        <v>1068841682</v>
      </c>
    </row>
    <row r="82" spans="1:12" x14ac:dyDescent="0.2">
      <c r="A82" s="12" t="s">
        <v>74</v>
      </c>
      <c r="B82" s="45" t="s">
        <v>75</v>
      </c>
      <c r="C82" s="64" t="s">
        <v>76</v>
      </c>
      <c r="D82" s="8">
        <v>10</v>
      </c>
      <c r="E82" s="9"/>
      <c r="F82" s="9"/>
      <c r="G82" s="193">
        <v>1068841682</v>
      </c>
      <c r="H82" s="202"/>
      <c r="I82" s="202"/>
      <c r="J82" s="202"/>
      <c r="K82" s="203"/>
      <c r="L82" s="196">
        <f t="shared" si="23"/>
        <v>1068841682</v>
      </c>
    </row>
    <row r="83" spans="1:12" x14ac:dyDescent="0.2">
      <c r="A83" s="12"/>
      <c r="B83" s="53" t="s">
        <v>98</v>
      </c>
      <c r="C83" s="63" t="s">
        <v>77</v>
      </c>
      <c r="D83" s="15"/>
      <c r="E83" s="11">
        <f>+E84</f>
        <v>0</v>
      </c>
      <c r="F83" s="11">
        <f t="shared" ref="F83:K83" si="25">+F84</f>
        <v>0</v>
      </c>
      <c r="G83" s="214">
        <f>+G84</f>
        <v>3169623097</v>
      </c>
      <c r="H83" s="211">
        <f t="shared" si="25"/>
        <v>0</v>
      </c>
      <c r="I83" s="211">
        <f t="shared" si="25"/>
        <v>0</v>
      </c>
      <c r="J83" s="211">
        <f t="shared" si="25"/>
        <v>0</v>
      </c>
      <c r="K83" s="212">
        <f t="shared" si="25"/>
        <v>0</v>
      </c>
      <c r="L83" s="213">
        <f t="shared" si="23"/>
        <v>3169623097</v>
      </c>
    </row>
    <row r="84" spans="1:12" x14ac:dyDescent="0.2">
      <c r="A84" s="12" t="s">
        <v>77</v>
      </c>
      <c r="B84" s="45" t="s">
        <v>78</v>
      </c>
      <c r="C84" s="64" t="s">
        <v>79</v>
      </c>
      <c r="D84" s="14">
        <v>10</v>
      </c>
      <c r="E84" s="9"/>
      <c r="F84" s="9"/>
      <c r="G84" s="193">
        <v>3169623097</v>
      </c>
      <c r="H84" s="202"/>
      <c r="I84" s="202"/>
      <c r="J84" s="202"/>
      <c r="K84" s="203"/>
      <c r="L84" s="196">
        <f t="shared" si="23"/>
        <v>3169623097</v>
      </c>
    </row>
    <row r="85" spans="1:12" x14ac:dyDescent="0.2">
      <c r="A85" s="12"/>
      <c r="B85" s="53" t="s">
        <v>99</v>
      </c>
      <c r="C85" s="63" t="s">
        <v>80</v>
      </c>
      <c r="D85" s="15">
        <v>10</v>
      </c>
      <c r="E85" s="11">
        <f>+E86+E87</f>
        <v>0</v>
      </c>
      <c r="F85" s="11">
        <f t="shared" ref="F85:K85" si="26">+F86+F87</f>
        <v>0</v>
      </c>
      <c r="G85" s="214">
        <f>+G86+G87</f>
        <v>420000000</v>
      </c>
      <c r="H85" s="211">
        <f t="shared" si="26"/>
        <v>0</v>
      </c>
      <c r="I85" s="211">
        <f t="shared" si="26"/>
        <v>0</v>
      </c>
      <c r="J85" s="211">
        <f>+J86+J87</f>
        <v>0</v>
      </c>
      <c r="K85" s="212">
        <f t="shared" si="26"/>
        <v>0</v>
      </c>
      <c r="L85" s="213">
        <f t="shared" si="23"/>
        <v>420000000</v>
      </c>
    </row>
    <row r="86" spans="1:12" x14ac:dyDescent="0.2">
      <c r="A86" s="12" t="s">
        <v>80</v>
      </c>
      <c r="B86" s="45" t="s">
        <v>100</v>
      </c>
      <c r="C86" s="64" t="s">
        <v>82</v>
      </c>
      <c r="D86" s="14">
        <v>10</v>
      </c>
      <c r="E86" s="9"/>
      <c r="F86" s="9"/>
      <c r="G86" s="193">
        <v>20000000</v>
      </c>
      <c r="H86" s="202"/>
      <c r="I86" s="202"/>
      <c r="J86" s="202"/>
      <c r="K86" s="203"/>
      <c r="L86" s="196">
        <f t="shared" si="23"/>
        <v>20000000</v>
      </c>
    </row>
    <row r="87" spans="1:12" x14ac:dyDescent="0.2">
      <c r="A87" s="12" t="s">
        <v>80</v>
      </c>
      <c r="B87" s="45" t="s">
        <v>81</v>
      </c>
      <c r="C87" s="64" t="s">
        <v>83</v>
      </c>
      <c r="D87" s="14">
        <v>10</v>
      </c>
      <c r="E87" s="9"/>
      <c r="F87" s="9"/>
      <c r="G87" s="193">
        <v>400000000</v>
      </c>
      <c r="H87" s="202"/>
      <c r="I87" s="202"/>
      <c r="J87" s="202"/>
      <c r="K87" s="203"/>
      <c r="L87" s="196">
        <f t="shared" si="23"/>
        <v>400000000</v>
      </c>
    </row>
    <row r="88" spans="1:12" x14ac:dyDescent="0.2">
      <c r="A88" s="12"/>
      <c r="B88" s="53" t="s">
        <v>124</v>
      </c>
      <c r="C88" s="65" t="s">
        <v>125</v>
      </c>
      <c r="D88" s="10">
        <v>10</v>
      </c>
      <c r="E88" s="11">
        <f>+E89</f>
        <v>0</v>
      </c>
      <c r="F88" s="11">
        <f t="shared" ref="F88:K88" si="27">+F89</f>
        <v>0</v>
      </c>
      <c r="G88" s="214">
        <f t="shared" si="27"/>
        <v>1200000</v>
      </c>
      <c r="H88" s="211">
        <f t="shared" si="27"/>
        <v>0</v>
      </c>
      <c r="I88" s="211">
        <f t="shared" si="27"/>
        <v>0</v>
      </c>
      <c r="J88" s="211">
        <f t="shared" si="27"/>
        <v>0</v>
      </c>
      <c r="K88" s="211">
        <f t="shared" si="27"/>
        <v>0</v>
      </c>
      <c r="L88" s="213">
        <f t="shared" si="23"/>
        <v>1200000</v>
      </c>
    </row>
    <row r="89" spans="1:12" x14ac:dyDescent="0.2">
      <c r="A89" s="12"/>
      <c r="B89" s="45" t="s">
        <v>126</v>
      </c>
      <c r="C89" s="64" t="s">
        <v>125</v>
      </c>
      <c r="D89" s="14">
        <v>10</v>
      </c>
      <c r="E89" s="9"/>
      <c r="F89" s="9"/>
      <c r="G89" s="193">
        <v>1200000</v>
      </c>
      <c r="H89" s="202"/>
      <c r="I89" s="202"/>
      <c r="J89" s="202">
        <v>0</v>
      </c>
      <c r="K89" s="203"/>
      <c r="L89" s="196">
        <f t="shared" si="23"/>
        <v>1200000</v>
      </c>
    </row>
    <row r="90" spans="1:12" x14ac:dyDescent="0.2">
      <c r="A90" s="12"/>
      <c r="B90" s="53" t="s">
        <v>101</v>
      </c>
      <c r="C90" s="63" t="s">
        <v>84</v>
      </c>
      <c r="D90" s="15"/>
      <c r="E90" s="11">
        <f>+E91+E92</f>
        <v>0</v>
      </c>
      <c r="F90" s="11">
        <f>+F91+F92</f>
        <v>0</v>
      </c>
      <c r="G90" s="214">
        <f>+G91+G92+G93</f>
        <v>344065336</v>
      </c>
      <c r="H90" s="211">
        <f>+H91+H92</f>
        <v>0</v>
      </c>
      <c r="I90" s="211">
        <f>+I91+I92</f>
        <v>0</v>
      </c>
      <c r="J90" s="211">
        <f>+J91+J92</f>
        <v>0</v>
      </c>
      <c r="K90" s="212">
        <f>+K91+K92</f>
        <v>0</v>
      </c>
      <c r="L90" s="213">
        <f t="shared" si="23"/>
        <v>344065336</v>
      </c>
    </row>
    <row r="91" spans="1:12" x14ac:dyDescent="0.2">
      <c r="A91" s="12" t="s">
        <v>84</v>
      </c>
      <c r="B91" s="45" t="s">
        <v>85</v>
      </c>
      <c r="C91" s="64" t="s">
        <v>86</v>
      </c>
      <c r="D91" s="14">
        <v>10</v>
      </c>
      <c r="E91" s="9"/>
      <c r="F91" s="9"/>
      <c r="G91" s="193">
        <v>270000000</v>
      </c>
      <c r="H91" s="202"/>
      <c r="I91" s="202"/>
      <c r="J91" s="202"/>
      <c r="K91" s="203"/>
      <c r="L91" s="196">
        <f t="shared" si="23"/>
        <v>270000000</v>
      </c>
    </row>
    <row r="92" spans="1:12" x14ac:dyDescent="0.2">
      <c r="A92" s="12"/>
      <c r="B92" s="45" t="s">
        <v>87</v>
      </c>
      <c r="C92" s="64" t="s">
        <v>88</v>
      </c>
      <c r="D92" s="14">
        <v>10</v>
      </c>
      <c r="E92" s="9"/>
      <c r="F92" s="9"/>
      <c r="G92" s="193">
        <f>30000000+14065336</f>
        <v>44065336</v>
      </c>
      <c r="H92" s="202"/>
      <c r="I92" s="202"/>
      <c r="J92" s="202"/>
      <c r="K92" s="203"/>
      <c r="L92" s="196">
        <f>SUM(E92:K92)</f>
        <v>44065336</v>
      </c>
    </row>
    <row r="93" spans="1:12" x14ac:dyDescent="0.2">
      <c r="A93" s="12" t="s">
        <v>84</v>
      </c>
      <c r="B93" s="45" t="s">
        <v>240</v>
      </c>
      <c r="C93" s="1" t="s">
        <v>241</v>
      </c>
      <c r="D93" s="170">
        <v>10</v>
      </c>
      <c r="E93" s="1"/>
      <c r="F93" s="1"/>
      <c r="G93" s="193">
        <v>30000000</v>
      </c>
      <c r="H93" s="219"/>
      <c r="I93" s="219"/>
      <c r="J93" s="219"/>
      <c r="K93" s="219"/>
      <c r="L93" s="196">
        <f>SUM(E93:K93)</f>
        <v>30000000</v>
      </c>
    </row>
    <row r="94" spans="1:12" x14ac:dyDescent="0.2">
      <c r="A94" s="12"/>
      <c r="B94" s="54" t="s">
        <v>136</v>
      </c>
      <c r="C94" s="63" t="s">
        <v>127</v>
      </c>
      <c r="D94" s="15"/>
      <c r="E94" s="17">
        <f>+E95</f>
        <v>0</v>
      </c>
      <c r="F94" s="17">
        <f t="shared" ref="F94:K94" si="28">+F95</f>
        <v>0</v>
      </c>
      <c r="G94" s="220">
        <f t="shared" si="28"/>
        <v>1200000</v>
      </c>
      <c r="H94" s="221">
        <f t="shared" si="28"/>
        <v>0</v>
      </c>
      <c r="I94" s="221">
        <f t="shared" si="28"/>
        <v>0</v>
      </c>
      <c r="J94" s="221">
        <f t="shared" si="28"/>
        <v>10800000</v>
      </c>
      <c r="K94" s="221">
        <f t="shared" si="28"/>
        <v>0</v>
      </c>
      <c r="L94" s="213">
        <f t="shared" si="23"/>
        <v>12000000</v>
      </c>
    </row>
    <row r="95" spans="1:12" ht="13.5" thickBot="1" x14ac:dyDescent="0.25">
      <c r="A95" s="12"/>
      <c r="B95" s="46" t="s">
        <v>137</v>
      </c>
      <c r="C95" s="146" t="s">
        <v>128</v>
      </c>
      <c r="D95" s="14">
        <v>10</v>
      </c>
      <c r="E95" s="9"/>
      <c r="F95" s="9"/>
      <c r="G95" s="193">
        <v>1200000</v>
      </c>
      <c r="H95" s="202"/>
      <c r="I95" s="202"/>
      <c r="J95" s="202">
        <v>10800000</v>
      </c>
      <c r="K95" s="203"/>
      <c r="L95" s="196">
        <f t="shared" si="23"/>
        <v>12000000</v>
      </c>
    </row>
    <row r="96" spans="1:12" x14ac:dyDescent="0.2">
      <c r="A96" s="12"/>
      <c r="B96" s="55" t="s">
        <v>102</v>
      </c>
      <c r="C96" s="63" t="s">
        <v>89</v>
      </c>
      <c r="D96" s="15"/>
      <c r="E96" s="11">
        <f t="shared" ref="E96:K96" si="29">+SUM(E97:E97)</f>
        <v>0</v>
      </c>
      <c r="F96" s="11">
        <f t="shared" si="29"/>
        <v>0</v>
      </c>
      <c r="G96" s="214">
        <f t="shared" si="29"/>
        <v>378000000</v>
      </c>
      <c r="H96" s="211">
        <f t="shared" si="29"/>
        <v>0</v>
      </c>
      <c r="I96" s="211">
        <f t="shared" si="29"/>
        <v>0</v>
      </c>
      <c r="J96" s="211">
        <f t="shared" si="29"/>
        <v>10000000</v>
      </c>
      <c r="K96" s="212">
        <f t="shared" si="29"/>
        <v>0</v>
      </c>
      <c r="L96" s="213">
        <f t="shared" si="23"/>
        <v>388000000</v>
      </c>
    </row>
    <row r="97" spans="1:14" x14ac:dyDescent="0.2">
      <c r="A97" s="12" t="s">
        <v>89</v>
      </c>
      <c r="B97" s="45" t="s">
        <v>90</v>
      </c>
      <c r="C97" s="64" t="s">
        <v>89</v>
      </c>
      <c r="D97" s="14">
        <v>10</v>
      </c>
      <c r="E97" s="9"/>
      <c r="F97" s="13"/>
      <c r="G97" s="193">
        <f>348000000-180000000+210000000</f>
        <v>378000000</v>
      </c>
      <c r="H97" s="202"/>
      <c r="I97" s="202"/>
      <c r="J97" s="202">
        <v>10000000</v>
      </c>
      <c r="K97" s="203"/>
      <c r="L97" s="196">
        <f t="shared" si="23"/>
        <v>388000000</v>
      </c>
    </row>
    <row r="98" spans="1:14" x14ac:dyDescent="0.2">
      <c r="A98" s="12"/>
      <c r="B98" s="89" t="s">
        <v>211</v>
      </c>
      <c r="C98" s="82" t="s">
        <v>110</v>
      </c>
      <c r="D98" s="78"/>
      <c r="E98" s="81">
        <f>+E99+E102+E105</f>
        <v>0</v>
      </c>
      <c r="F98" s="81">
        <f t="shared" ref="F98:K98" si="30">+F99+F102+F105</f>
        <v>0</v>
      </c>
      <c r="G98" s="207">
        <f t="shared" si="30"/>
        <v>501765000</v>
      </c>
      <c r="H98" s="208">
        <f t="shared" si="30"/>
        <v>0</v>
      </c>
      <c r="I98" s="208">
        <f t="shared" si="30"/>
        <v>0</v>
      </c>
      <c r="J98" s="208">
        <f t="shared" si="30"/>
        <v>0</v>
      </c>
      <c r="K98" s="208">
        <f t="shared" si="30"/>
        <v>0</v>
      </c>
      <c r="L98" s="210">
        <f t="shared" si="23"/>
        <v>501765000</v>
      </c>
      <c r="N98" s="171"/>
    </row>
    <row r="99" spans="1:14" x14ac:dyDescent="0.2">
      <c r="A99" s="12"/>
      <c r="B99" s="90" t="s">
        <v>216</v>
      </c>
      <c r="C99" s="86" t="s">
        <v>119</v>
      </c>
      <c r="D99" s="16">
        <v>11</v>
      </c>
      <c r="E99" s="87">
        <f>+E101</f>
        <v>0</v>
      </c>
      <c r="F99" s="87">
        <f t="shared" ref="F99:K99" si="31">+F101</f>
        <v>0</v>
      </c>
      <c r="G99" s="222">
        <f t="shared" si="31"/>
        <v>109382000</v>
      </c>
      <c r="H99" s="223">
        <f t="shared" si="31"/>
        <v>0</v>
      </c>
      <c r="I99" s="223">
        <f t="shared" si="31"/>
        <v>0</v>
      </c>
      <c r="J99" s="223">
        <f t="shared" si="31"/>
        <v>0</v>
      </c>
      <c r="K99" s="223">
        <f t="shared" si="31"/>
        <v>0</v>
      </c>
      <c r="L99" s="196">
        <f t="shared" si="23"/>
        <v>109382000</v>
      </c>
    </row>
    <row r="100" spans="1:14" x14ac:dyDescent="0.2">
      <c r="A100" s="12"/>
      <c r="B100" s="90" t="s">
        <v>217</v>
      </c>
      <c r="C100" s="88" t="s">
        <v>222</v>
      </c>
      <c r="D100" s="16"/>
      <c r="E100" s="87">
        <f>+E101</f>
        <v>0</v>
      </c>
      <c r="F100" s="87">
        <f t="shared" ref="F100:K100" si="32">+F101</f>
        <v>0</v>
      </c>
      <c r="G100" s="222">
        <f t="shared" si="32"/>
        <v>109382000</v>
      </c>
      <c r="H100" s="223">
        <f t="shared" si="32"/>
        <v>0</v>
      </c>
      <c r="I100" s="223">
        <f t="shared" si="32"/>
        <v>0</v>
      </c>
      <c r="J100" s="223">
        <f t="shared" si="32"/>
        <v>0</v>
      </c>
      <c r="K100" s="223">
        <f t="shared" si="32"/>
        <v>0</v>
      </c>
      <c r="L100" s="196">
        <f t="shared" si="23"/>
        <v>109382000</v>
      </c>
    </row>
    <row r="101" spans="1:14" x14ac:dyDescent="0.2">
      <c r="A101" s="12"/>
      <c r="B101" s="91" t="s">
        <v>215</v>
      </c>
      <c r="C101" s="95" t="s">
        <v>207</v>
      </c>
      <c r="D101" s="16">
        <v>11</v>
      </c>
      <c r="E101" s="87"/>
      <c r="F101" s="87"/>
      <c r="G101" s="222">
        <f>+E124</f>
        <v>109382000</v>
      </c>
      <c r="H101" s="223"/>
      <c r="I101" s="223"/>
      <c r="J101" s="223"/>
      <c r="K101" s="224"/>
      <c r="L101" s="196">
        <f t="shared" si="23"/>
        <v>109382000</v>
      </c>
      <c r="N101" s="171"/>
    </row>
    <row r="102" spans="1:14" x14ac:dyDescent="0.2">
      <c r="A102" s="12"/>
      <c r="B102" s="90" t="s">
        <v>219</v>
      </c>
      <c r="C102" s="96" t="s">
        <v>214</v>
      </c>
      <c r="D102" s="16">
        <v>10</v>
      </c>
      <c r="E102" s="87">
        <f>+E103</f>
        <v>0</v>
      </c>
      <c r="F102" s="87">
        <f t="shared" ref="F102:K102" si="33">+F103</f>
        <v>0</v>
      </c>
      <c r="G102" s="222">
        <f t="shared" si="33"/>
        <v>14693000</v>
      </c>
      <c r="H102" s="223">
        <f t="shared" si="33"/>
        <v>0</v>
      </c>
      <c r="I102" s="223">
        <f t="shared" si="33"/>
        <v>0</v>
      </c>
      <c r="J102" s="223">
        <f t="shared" si="33"/>
        <v>0</v>
      </c>
      <c r="K102" s="223">
        <f t="shared" si="33"/>
        <v>0</v>
      </c>
      <c r="L102" s="196">
        <f t="shared" si="23"/>
        <v>14693000</v>
      </c>
    </row>
    <row r="103" spans="1:14" x14ac:dyDescent="0.2">
      <c r="A103" s="12"/>
      <c r="B103" s="91" t="s">
        <v>218</v>
      </c>
      <c r="C103" s="95" t="s">
        <v>121</v>
      </c>
      <c r="D103" s="16">
        <v>10</v>
      </c>
      <c r="E103" s="87">
        <f>+E104</f>
        <v>0</v>
      </c>
      <c r="F103" s="87">
        <v>0</v>
      </c>
      <c r="G103" s="222">
        <f t="shared" ref="G103:K103" si="34">+G104</f>
        <v>14693000</v>
      </c>
      <c r="H103" s="223">
        <f t="shared" si="34"/>
        <v>0</v>
      </c>
      <c r="I103" s="223">
        <f t="shared" si="34"/>
        <v>0</v>
      </c>
      <c r="J103" s="223">
        <f t="shared" si="34"/>
        <v>0</v>
      </c>
      <c r="K103" s="223">
        <f t="shared" si="34"/>
        <v>0</v>
      </c>
      <c r="L103" s="196">
        <f t="shared" si="23"/>
        <v>14693000</v>
      </c>
    </row>
    <row r="104" spans="1:14" x14ac:dyDescent="0.2">
      <c r="A104" s="12"/>
      <c r="B104" s="92" t="s">
        <v>220</v>
      </c>
      <c r="C104" s="95" t="s">
        <v>208</v>
      </c>
      <c r="D104" s="16">
        <v>10</v>
      </c>
      <c r="E104" s="87">
        <v>0</v>
      </c>
      <c r="F104" s="87">
        <v>0</v>
      </c>
      <c r="G104" s="222">
        <f>+E125</f>
        <v>14693000</v>
      </c>
      <c r="H104" s="223">
        <v>0</v>
      </c>
      <c r="I104" s="223">
        <v>0</v>
      </c>
      <c r="J104" s="223">
        <v>0</v>
      </c>
      <c r="K104" s="224">
        <v>0</v>
      </c>
      <c r="L104" s="196">
        <f t="shared" si="23"/>
        <v>14693000</v>
      </c>
      <c r="M104" s="4">
        <v>14693000</v>
      </c>
      <c r="N104" s="171">
        <f>L104-M104</f>
        <v>0</v>
      </c>
    </row>
    <row r="105" spans="1:14" s="97" customFormat="1" x14ac:dyDescent="0.2">
      <c r="A105" s="85"/>
      <c r="B105" s="90" t="s">
        <v>213</v>
      </c>
      <c r="C105" s="86" t="s">
        <v>122</v>
      </c>
      <c r="D105" s="16">
        <v>10</v>
      </c>
      <c r="E105" s="87">
        <f>+E106</f>
        <v>0</v>
      </c>
      <c r="F105" s="87">
        <f t="shared" ref="F105:K105" si="35">+F106</f>
        <v>0</v>
      </c>
      <c r="G105" s="222">
        <f>+G106</f>
        <v>377690000</v>
      </c>
      <c r="H105" s="223">
        <f t="shared" si="35"/>
        <v>0</v>
      </c>
      <c r="I105" s="223">
        <f t="shared" si="35"/>
        <v>0</v>
      </c>
      <c r="J105" s="223">
        <f t="shared" si="35"/>
        <v>0</v>
      </c>
      <c r="K105" s="224">
        <f t="shared" si="35"/>
        <v>0</v>
      </c>
      <c r="L105" s="196">
        <f t="shared" si="23"/>
        <v>377690000</v>
      </c>
      <c r="M105" s="173"/>
    </row>
    <row r="106" spans="1:14" s="2" customFormat="1" x14ac:dyDescent="0.2">
      <c r="A106" s="7"/>
      <c r="B106" s="239" t="s">
        <v>223</v>
      </c>
      <c r="C106" s="146" t="s">
        <v>224</v>
      </c>
      <c r="D106" s="8">
        <v>10</v>
      </c>
      <c r="E106" s="9"/>
      <c r="F106" s="9"/>
      <c r="G106" s="193">
        <v>377690000</v>
      </c>
      <c r="H106" s="202">
        <v>0</v>
      </c>
      <c r="I106" s="202">
        <v>0</v>
      </c>
      <c r="J106" s="202">
        <v>0</v>
      </c>
      <c r="K106" s="203">
        <v>0</v>
      </c>
      <c r="L106" s="196">
        <f t="shared" si="23"/>
        <v>377690000</v>
      </c>
      <c r="M106" s="4"/>
    </row>
    <row r="107" spans="1:14" s="180" customFormat="1" x14ac:dyDescent="0.2">
      <c r="A107" s="174"/>
      <c r="B107" s="175" t="s">
        <v>246</v>
      </c>
      <c r="C107" s="176" t="s">
        <v>244</v>
      </c>
      <c r="D107" s="177">
        <v>10</v>
      </c>
      <c r="E107" s="178"/>
      <c r="F107" s="178"/>
      <c r="G107" s="225">
        <v>100000000</v>
      </c>
      <c r="H107" s="226"/>
      <c r="I107" s="226"/>
      <c r="J107" s="226"/>
      <c r="K107" s="227"/>
      <c r="L107" s="228">
        <v>100000000</v>
      </c>
      <c r="M107" s="179"/>
    </row>
    <row r="108" spans="1:14" s="180" customFormat="1" x14ac:dyDescent="0.2">
      <c r="A108" s="174"/>
      <c r="B108" s="175" t="s">
        <v>247</v>
      </c>
      <c r="C108" s="176" t="s">
        <v>245</v>
      </c>
      <c r="D108" s="177">
        <v>10</v>
      </c>
      <c r="E108" s="178"/>
      <c r="F108" s="178"/>
      <c r="G108" s="225">
        <v>277690000</v>
      </c>
      <c r="H108" s="226"/>
      <c r="I108" s="226"/>
      <c r="J108" s="226"/>
      <c r="K108" s="227"/>
      <c r="L108" s="228">
        <v>277690000</v>
      </c>
      <c r="M108" s="179"/>
    </row>
    <row r="109" spans="1:14" ht="13.5" thickBot="1" x14ac:dyDescent="0.25">
      <c r="A109" s="18" t="s">
        <v>103</v>
      </c>
      <c r="B109" s="98"/>
      <c r="C109" s="99" t="s">
        <v>225</v>
      </c>
      <c r="D109" s="100"/>
      <c r="E109" s="101">
        <f t="shared" ref="E109:K109" si="36">+E98+E42+E3</f>
        <v>50000000</v>
      </c>
      <c r="F109" s="101">
        <f t="shared" si="36"/>
        <v>3274549656</v>
      </c>
      <c r="G109" s="229" t="e">
        <f t="shared" si="36"/>
        <v>#REF!</v>
      </c>
      <c r="H109" s="230">
        <f t="shared" si="36"/>
        <v>0</v>
      </c>
      <c r="I109" s="230">
        <f t="shared" si="36"/>
        <v>0</v>
      </c>
      <c r="J109" s="230">
        <f t="shared" si="36"/>
        <v>250800000</v>
      </c>
      <c r="K109" s="231">
        <f t="shared" si="36"/>
        <v>1666540000</v>
      </c>
      <c r="L109" s="232" t="e">
        <f t="shared" si="23"/>
        <v>#REF!</v>
      </c>
      <c r="M109" s="4">
        <f>+[1]COMPARATIVO!$C$4</f>
        <v>44340876000</v>
      </c>
    </row>
    <row r="111" spans="1:14" ht="13.5" thickBot="1" x14ac:dyDescent="0.25">
      <c r="L111" s="234">
        <f>+[2]COMPARATIVO!$C$4</f>
        <v>44340876000</v>
      </c>
    </row>
    <row r="112" spans="1:14" ht="13.5" thickBot="1" x14ac:dyDescent="0.25">
      <c r="C112" s="250" t="s">
        <v>104</v>
      </c>
      <c r="D112" s="251"/>
      <c r="E112" s="252"/>
      <c r="L112" s="234"/>
    </row>
    <row r="113" spans="3:12" ht="18" customHeight="1" x14ac:dyDescent="0.2">
      <c r="C113" s="102" t="s">
        <v>113</v>
      </c>
      <c r="D113" s="103" t="s">
        <v>3</v>
      </c>
      <c r="E113" s="104" t="s">
        <v>109</v>
      </c>
      <c r="K113" s="235" t="s">
        <v>235</v>
      </c>
      <c r="L113" s="236" t="e">
        <f>+L111-L109</f>
        <v>#REF!</v>
      </c>
    </row>
    <row r="114" spans="3:12" ht="18.95" customHeight="1" x14ac:dyDescent="0.2">
      <c r="C114" s="105" t="s">
        <v>113</v>
      </c>
      <c r="D114" s="106">
        <v>10</v>
      </c>
      <c r="E114" s="107" t="e">
        <f>+L3</f>
        <v>#REF!</v>
      </c>
      <c r="F114" s="19"/>
      <c r="G114" s="237"/>
      <c r="H114" s="237"/>
      <c r="I114" s="237"/>
      <c r="J114" s="237"/>
      <c r="K114" s="237"/>
      <c r="L114" s="237"/>
    </row>
    <row r="115" spans="3:12" x14ac:dyDescent="0.2">
      <c r="C115" s="108" t="s">
        <v>107</v>
      </c>
      <c r="D115" s="109"/>
      <c r="E115" s="110" t="e">
        <f>+E117+E114</f>
        <v>#REF!</v>
      </c>
      <c r="F115" s="19"/>
      <c r="G115" s="237"/>
      <c r="H115" s="237"/>
      <c r="I115" s="237"/>
      <c r="J115" s="237"/>
      <c r="K115" s="237"/>
      <c r="L115" s="237"/>
    </row>
    <row r="116" spans="3:12" x14ac:dyDescent="0.2">
      <c r="C116" s="111" t="s">
        <v>111</v>
      </c>
      <c r="D116" s="109"/>
      <c r="E116" s="110" t="e">
        <f>+E117+E118</f>
        <v>#REF!</v>
      </c>
      <c r="F116" s="19"/>
      <c r="G116" s="237"/>
      <c r="H116" s="237"/>
      <c r="I116" s="237"/>
      <c r="J116" s="237"/>
      <c r="K116" s="237">
        <v>-934663.69000244141</v>
      </c>
      <c r="L116" s="237"/>
    </row>
    <row r="117" spans="3:12" x14ac:dyDescent="0.2">
      <c r="C117" s="112" t="s">
        <v>15</v>
      </c>
      <c r="D117" s="113">
        <v>10</v>
      </c>
      <c r="E117" s="107">
        <v>115751000</v>
      </c>
      <c r="F117" s="70" t="s">
        <v>209</v>
      </c>
      <c r="G117" s="237"/>
      <c r="H117" s="237"/>
      <c r="I117" s="237"/>
      <c r="J117" s="237"/>
      <c r="K117" s="237">
        <f>+K116*-1</f>
        <v>934663.69000244141</v>
      </c>
      <c r="L117" s="237" t="e">
        <f>+L109+' INVERSION'!M12</f>
        <v>#REF!</v>
      </c>
    </row>
    <row r="118" spans="3:12" x14ac:dyDescent="0.2">
      <c r="C118" s="114" t="s">
        <v>105</v>
      </c>
      <c r="D118" s="115"/>
      <c r="E118" s="116" t="e">
        <f>E119+E120</f>
        <v>#REF!</v>
      </c>
    </row>
    <row r="119" spans="3:12" x14ac:dyDescent="0.2">
      <c r="C119" s="117" t="s">
        <v>106</v>
      </c>
      <c r="D119" s="113">
        <v>10</v>
      </c>
      <c r="E119" s="107">
        <f>L50+L51+L54+L55+L56+L57+L58+L59+L61+L62+L64+L66+L68+L69+L73+L75+G82+L84+L85+L88+L91+L92+L94+L97</f>
        <v>14092940000</v>
      </c>
      <c r="F119" s="4"/>
      <c r="G119" s="238"/>
      <c r="K119" s="233">
        <v>934663.69000244106</v>
      </c>
    </row>
    <row r="120" spans="3:12" x14ac:dyDescent="0.2">
      <c r="C120" s="117" t="s">
        <v>106</v>
      </c>
      <c r="D120" s="113">
        <v>10</v>
      </c>
      <c r="E120" s="107" t="e">
        <f>#REF!+#REF!+#REF!+#REF!+#REF!+L65+L67</f>
        <v>#REF!</v>
      </c>
      <c r="F120" s="3"/>
    </row>
    <row r="121" spans="3:12" x14ac:dyDescent="0.2">
      <c r="C121" s="108" t="s">
        <v>107</v>
      </c>
      <c r="D121" s="118"/>
      <c r="E121" s="119" t="e">
        <f>+E120+E119+E117</f>
        <v>#REF!</v>
      </c>
    </row>
    <row r="122" spans="3:12" x14ac:dyDescent="0.2">
      <c r="C122" s="108" t="s">
        <v>110</v>
      </c>
      <c r="D122" s="120"/>
      <c r="E122" s="121">
        <f>+E124+E125+E123</f>
        <v>501765000</v>
      </c>
    </row>
    <row r="123" spans="3:12" x14ac:dyDescent="0.2">
      <c r="C123" s="122" t="s">
        <v>122</v>
      </c>
      <c r="D123" s="123">
        <v>10</v>
      </c>
      <c r="E123" s="124">
        <v>377690000</v>
      </c>
      <c r="F123" s="70" t="s">
        <v>209</v>
      </c>
    </row>
    <row r="124" spans="3:12" x14ac:dyDescent="0.2">
      <c r="C124" s="122" t="s">
        <v>207</v>
      </c>
      <c r="D124" s="123">
        <v>11</v>
      </c>
      <c r="E124" s="125">
        <v>109382000</v>
      </c>
      <c r="F124" s="70" t="s">
        <v>209</v>
      </c>
    </row>
    <row r="125" spans="3:12" x14ac:dyDescent="0.2">
      <c r="C125" s="122" t="s">
        <v>208</v>
      </c>
      <c r="D125" s="123">
        <v>10</v>
      </c>
      <c r="E125" s="125">
        <v>14693000</v>
      </c>
      <c r="F125" s="70" t="s">
        <v>210</v>
      </c>
    </row>
    <row r="126" spans="3:12" ht="13.5" thickBot="1" x14ac:dyDescent="0.25">
      <c r="C126" s="126" t="s">
        <v>108</v>
      </c>
      <c r="D126" s="127"/>
      <c r="E126" s="128" t="e">
        <f>+E116+E114+E122</f>
        <v>#REF!</v>
      </c>
    </row>
    <row r="129" spans="2:6" ht="13.5" thickBot="1" x14ac:dyDescent="0.25">
      <c r="B129" s="129" t="s">
        <v>226</v>
      </c>
      <c r="C129" s="249" t="s">
        <v>112</v>
      </c>
      <c r="D129" s="249"/>
      <c r="E129" s="130" t="s">
        <v>227</v>
      </c>
    </row>
    <row r="130" spans="2:6" x14ac:dyDescent="0.2">
      <c r="B130" s="131">
        <v>3000</v>
      </c>
      <c r="C130" s="254" t="s">
        <v>228</v>
      </c>
      <c r="D130" s="254"/>
      <c r="E130" s="132">
        <f>+E131+E132</f>
        <v>5199000000</v>
      </c>
      <c r="F130" s="133">
        <f>+E131+E132</f>
        <v>5199000000</v>
      </c>
    </row>
    <row r="131" spans="2:6" x14ac:dyDescent="0.2">
      <c r="B131" s="134">
        <v>3100</v>
      </c>
      <c r="C131" s="246" t="s">
        <v>229</v>
      </c>
      <c r="D131" s="246"/>
      <c r="E131" s="135">
        <v>4199000000</v>
      </c>
    </row>
    <row r="132" spans="2:6" x14ac:dyDescent="0.2">
      <c r="B132" s="134">
        <v>3200</v>
      </c>
      <c r="C132" s="246" t="s">
        <v>230</v>
      </c>
      <c r="D132" s="246"/>
      <c r="E132" s="135">
        <v>1000000000</v>
      </c>
    </row>
    <row r="133" spans="2:6" x14ac:dyDescent="0.2">
      <c r="B133" s="136">
        <v>4000</v>
      </c>
      <c r="C133" s="247" t="s">
        <v>231</v>
      </c>
      <c r="D133" s="247"/>
      <c r="E133" s="147">
        <f>+E134+E135</f>
        <v>59904139246</v>
      </c>
      <c r="F133" s="137">
        <f>+E134+E135</f>
        <v>59904139246</v>
      </c>
    </row>
    <row r="134" spans="2:6" x14ac:dyDescent="0.2">
      <c r="B134" s="134">
        <v>4100</v>
      </c>
      <c r="C134" s="246" t="s">
        <v>232</v>
      </c>
      <c r="D134" s="246"/>
      <c r="E134" s="135">
        <v>43340876000</v>
      </c>
    </row>
    <row r="135" spans="2:6" ht="13.5" thickBot="1" x14ac:dyDescent="0.25">
      <c r="B135" s="138">
        <v>4300</v>
      </c>
      <c r="C135" s="248" t="s">
        <v>233</v>
      </c>
      <c r="D135" s="248"/>
      <c r="E135" s="139">
        <v>16563263246</v>
      </c>
    </row>
    <row r="136" spans="2:6" ht="13.5" thickBot="1" x14ac:dyDescent="0.25">
      <c r="B136" s="140"/>
      <c r="C136" s="249" t="s">
        <v>234</v>
      </c>
      <c r="D136" s="249"/>
      <c r="E136" s="141">
        <f>+E130+E133</f>
        <v>65103139246</v>
      </c>
      <c r="F136" s="142">
        <f>+F130+F133</f>
        <v>65103139246</v>
      </c>
    </row>
  </sheetData>
  <mergeCells count="10">
    <mergeCell ref="C112:E112"/>
    <mergeCell ref="B1:L1"/>
    <mergeCell ref="C129:D129"/>
    <mergeCell ref="C130:D130"/>
    <mergeCell ref="C131:D131"/>
    <mergeCell ref="C132:D132"/>
    <mergeCell ref="C133:D133"/>
    <mergeCell ref="C134:D134"/>
    <mergeCell ref="C135:D135"/>
    <mergeCell ref="C136:D1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20" scale="56" fitToHeight="0" orientation="landscape" r:id="rId1"/>
  <ignoredErrors>
    <ignoredError sqref="K3:L4 K33:L36 K29:K30 K38:K41 L32 K25:L27 L24 K13:L23 L12 K10:L11 L9 K6:L8 L5 K49:K50 K95:K97 K88:K91 K64:K86 K59:K62 K52:K57 K45:K47" evalError="1"/>
    <ignoredError sqref="F60 F69 G101 G104" formula="1"/>
    <ignoredError sqref="L31" evalError="1" formula="1"/>
    <ignoredError sqref="L106 L29:L30 L54:L55 L95:L96 L97 L85:L91 L69:L84 L64:L68 L62 L59:L61 L56:L58" evalError="1" formula="1" formulaRange="1"/>
    <ignoredError sqref="L37:L41" evalError="1" formulaRange="1"/>
    <ignoredError sqref="H60:J60 L45 L9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topLeftCell="B1" zoomScale="70" zoomScaleNormal="70" workbookViewId="0">
      <selection activeCell="Q1" sqref="Q1"/>
    </sheetView>
  </sheetViews>
  <sheetFormatPr baseColWidth="10" defaultColWidth="11.42578125" defaultRowHeight="12.75" x14ac:dyDescent="0.2"/>
  <cols>
    <col min="1" max="1" width="39.140625" style="1" hidden="1" customWidth="1"/>
    <col min="2" max="2" width="17.28515625" style="1" customWidth="1"/>
    <col min="3" max="3" width="28.7109375" style="1" customWidth="1"/>
    <col min="4" max="4" width="9.28515625" style="1" customWidth="1"/>
    <col min="5" max="5" width="20.28515625" style="1" customWidth="1"/>
    <col min="6" max="6" width="16.85546875" style="1" customWidth="1"/>
    <col min="7" max="7" width="15.5703125" style="1" customWidth="1"/>
    <col min="8" max="8" width="16.42578125" style="1" customWidth="1"/>
    <col min="9" max="9" width="19.5703125" style="1" customWidth="1"/>
    <col min="10" max="13" width="20.5703125" style="1" customWidth="1"/>
    <col min="14" max="14" width="20.85546875" style="1" customWidth="1"/>
    <col min="15" max="22" width="11.42578125" style="31"/>
    <col min="23" max="16384" width="11.42578125" style="1"/>
  </cols>
  <sheetData>
    <row r="1" spans="1:22" ht="54" customHeight="1" thickBot="1" x14ac:dyDescent="0.25">
      <c r="B1" s="255" t="s">
        <v>253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22" ht="75" customHeight="1" x14ac:dyDescent="0.2">
      <c r="A2" s="5" t="s">
        <v>0</v>
      </c>
      <c r="B2" s="159" t="s">
        <v>238</v>
      </c>
      <c r="C2" s="20" t="s">
        <v>2</v>
      </c>
      <c r="D2" s="20" t="s">
        <v>3</v>
      </c>
      <c r="E2" s="21" t="s">
        <v>4</v>
      </c>
      <c r="F2" s="22" t="s">
        <v>5</v>
      </c>
      <c r="G2" s="23" t="s">
        <v>6</v>
      </c>
      <c r="H2" s="24" t="s">
        <v>7</v>
      </c>
      <c r="I2" s="25" t="s">
        <v>8</v>
      </c>
      <c r="J2" s="26" t="s">
        <v>9</v>
      </c>
      <c r="K2" s="27" t="s">
        <v>10</v>
      </c>
      <c r="L2" s="28" t="s">
        <v>11</v>
      </c>
      <c r="M2" s="71" t="s">
        <v>103</v>
      </c>
      <c r="N2" s="72" t="s">
        <v>132</v>
      </c>
    </row>
    <row r="3" spans="1:22" ht="75" customHeight="1" x14ac:dyDescent="0.2">
      <c r="A3" s="5"/>
      <c r="B3" s="69">
        <v>3204</v>
      </c>
      <c r="C3" s="32" t="s">
        <v>130</v>
      </c>
      <c r="D3" s="29"/>
      <c r="E3" s="33">
        <f>+E4</f>
        <v>2283805137</v>
      </c>
      <c r="F3" s="33">
        <f t="shared" ref="F3:M3" si="0">+F4</f>
        <v>2200230700</v>
      </c>
      <c r="G3" s="33">
        <f t="shared" si="0"/>
        <v>42000000</v>
      </c>
      <c r="H3" s="33">
        <f t="shared" si="0"/>
        <v>0</v>
      </c>
      <c r="I3" s="33">
        <f t="shared" si="0"/>
        <v>2098668213</v>
      </c>
      <c r="J3" s="33">
        <f t="shared" si="0"/>
        <v>2465331787</v>
      </c>
      <c r="K3" s="33">
        <f t="shared" si="0"/>
        <v>8088124029</v>
      </c>
      <c r="L3" s="33">
        <f t="shared" si="0"/>
        <v>2086000000</v>
      </c>
      <c r="M3" s="33">
        <f t="shared" si="0"/>
        <v>19264159866</v>
      </c>
      <c r="N3" s="153"/>
    </row>
    <row r="4" spans="1:22" ht="75" customHeight="1" x14ac:dyDescent="0.2">
      <c r="A4" s="5"/>
      <c r="B4" s="156">
        <v>900</v>
      </c>
      <c r="C4" s="157" t="s">
        <v>252</v>
      </c>
      <c r="D4" s="38"/>
      <c r="E4" s="158">
        <f>+E5</f>
        <v>2283805137</v>
      </c>
      <c r="F4" s="158">
        <f t="shared" ref="F4:M4" si="1">+F5</f>
        <v>2200230700</v>
      </c>
      <c r="G4" s="158">
        <f t="shared" si="1"/>
        <v>42000000</v>
      </c>
      <c r="H4" s="158">
        <f t="shared" si="1"/>
        <v>0</v>
      </c>
      <c r="I4" s="158">
        <f t="shared" si="1"/>
        <v>2098668213</v>
      </c>
      <c r="J4" s="158">
        <f t="shared" si="1"/>
        <v>2465331787</v>
      </c>
      <c r="K4" s="158">
        <f t="shared" si="1"/>
        <v>8088124029</v>
      </c>
      <c r="L4" s="158">
        <f t="shared" si="1"/>
        <v>2086000000</v>
      </c>
      <c r="M4" s="158">
        <f t="shared" si="1"/>
        <v>19264159866</v>
      </c>
      <c r="N4" s="148"/>
    </row>
    <row r="5" spans="1:22" s="2" customFormat="1" ht="99" customHeight="1" x14ac:dyDescent="0.2">
      <c r="A5" s="7"/>
      <c r="B5" s="69">
        <v>3</v>
      </c>
      <c r="C5" s="240" t="s">
        <v>248</v>
      </c>
      <c r="D5" s="177"/>
      <c r="E5" s="241">
        <f>+E6+E7</f>
        <v>2283805137</v>
      </c>
      <c r="F5" s="9">
        <f t="shared" ref="F5:L5" si="2">+F6+F7</f>
        <v>2200230700</v>
      </c>
      <c r="G5" s="9">
        <f t="shared" si="2"/>
        <v>42000000</v>
      </c>
      <c r="H5" s="9">
        <f t="shared" si="2"/>
        <v>0</v>
      </c>
      <c r="I5" s="9">
        <f t="shared" si="2"/>
        <v>2098668213</v>
      </c>
      <c r="J5" s="9">
        <f t="shared" si="2"/>
        <v>2465331787</v>
      </c>
      <c r="K5" s="9">
        <f t="shared" si="2"/>
        <v>8088124029</v>
      </c>
      <c r="L5" s="9">
        <f t="shared" si="2"/>
        <v>2086000000</v>
      </c>
      <c r="M5" s="9">
        <f t="shared" ref="M5:M7" si="3">SUM(E5:L5)</f>
        <v>19264159866</v>
      </c>
      <c r="N5" s="149">
        <f>+SUM(E5:L5)</f>
        <v>19264159866</v>
      </c>
      <c r="O5" s="35"/>
      <c r="P5" s="35"/>
      <c r="Q5" s="35"/>
      <c r="R5" s="35"/>
      <c r="S5" s="35"/>
      <c r="T5" s="35"/>
      <c r="U5" s="35"/>
      <c r="V5" s="35"/>
    </row>
    <row r="6" spans="1:22" s="2" customFormat="1" ht="29.45" customHeight="1" x14ac:dyDescent="0.2">
      <c r="A6" s="7"/>
      <c r="B6" s="242"/>
      <c r="C6" s="240" t="s">
        <v>120</v>
      </c>
      <c r="D6" s="177">
        <v>11</v>
      </c>
      <c r="E6" s="241">
        <v>1983805137</v>
      </c>
      <c r="F6" s="9">
        <v>2200230700</v>
      </c>
      <c r="G6" s="9"/>
      <c r="H6" s="9"/>
      <c r="I6" s="9">
        <v>2090000000</v>
      </c>
      <c r="J6" s="9">
        <v>350000000</v>
      </c>
      <c r="K6" s="9">
        <v>6355124029</v>
      </c>
      <c r="L6" s="9">
        <v>2086000000</v>
      </c>
      <c r="M6" s="9">
        <f t="shared" si="3"/>
        <v>15065159866</v>
      </c>
      <c r="N6" s="149">
        <f>+SUM(E6:L6)</f>
        <v>15065159866</v>
      </c>
      <c r="O6" s="35"/>
      <c r="P6" s="35"/>
      <c r="Q6" s="35"/>
      <c r="R6" s="35"/>
      <c r="S6" s="35"/>
      <c r="T6" s="35"/>
      <c r="U6" s="35"/>
      <c r="V6" s="35"/>
    </row>
    <row r="7" spans="1:22" s="2" customFormat="1" ht="29.45" customHeight="1" x14ac:dyDescent="0.2">
      <c r="A7" s="7"/>
      <c r="B7" s="242" t="s">
        <v>129</v>
      </c>
      <c r="C7" s="240" t="s">
        <v>118</v>
      </c>
      <c r="D7" s="177">
        <v>20</v>
      </c>
      <c r="E7" s="241">
        <v>300000000</v>
      </c>
      <c r="F7" s="9"/>
      <c r="G7" s="9">
        <v>42000000</v>
      </c>
      <c r="H7" s="9"/>
      <c r="I7" s="9">
        <v>8668213</v>
      </c>
      <c r="J7" s="9">
        <v>2115331787</v>
      </c>
      <c r="K7" s="9">
        <v>1733000000</v>
      </c>
      <c r="L7" s="9"/>
      <c r="M7" s="9">
        <f t="shared" si="3"/>
        <v>4199000000</v>
      </c>
      <c r="N7" s="149">
        <f>+SUM(E7:L7)</f>
        <v>4199000000</v>
      </c>
      <c r="O7" s="35"/>
      <c r="P7" s="35"/>
      <c r="Q7" s="35"/>
      <c r="R7" s="35"/>
      <c r="S7" s="35"/>
      <c r="T7" s="35"/>
      <c r="U7" s="35"/>
      <c r="V7" s="35"/>
    </row>
    <row r="8" spans="1:22" s="2" customFormat="1" ht="108.75" customHeight="1" x14ac:dyDescent="0.2">
      <c r="A8" s="7"/>
      <c r="B8" s="69">
        <v>3299</v>
      </c>
      <c r="C8" s="150" t="s">
        <v>236</v>
      </c>
      <c r="D8" s="8"/>
      <c r="E8" s="154">
        <f>+E9</f>
        <v>0</v>
      </c>
      <c r="F8" s="154">
        <f t="shared" ref="F8:L8" si="4">+F9</f>
        <v>145200000</v>
      </c>
      <c r="G8" s="154">
        <f t="shared" si="4"/>
        <v>575257500</v>
      </c>
      <c r="H8" s="154">
        <f t="shared" si="4"/>
        <v>532527232</v>
      </c>
      <c r="I8" s="154">
        <f t="shared" si="4"/>
        <v>7118648</v>
      </c>
      <c r="J8" s="154">
        <f t="shared" si="4"/>
        <v>168000000</v>
      </c>
      <c r="K8" s="154">
        <f t="shared" si="4"/>
        <v>70000000</v>
      </c>
      <c r="L8" s="154">
        <f t="shared" si="4"/>
        <v>0</v>
      </c>
      <c r="M8" s="154">
        <f>SUM(E8:L8)</f>
        <v>1498103380</v>
      </c>
      <c r="N8" s="155"/>
      <c r="O8" s="35"/>
      <c r="P8" s="35"/>
      <c r="Q8" s="35"/>
      <c r="R8" s="35"/>
      <c r="S8" s="35"/>
      <c r="T8" s="35"/>
      <c r="U8" s="35"/>
      <c r="V8" s="35"/>
    </row>
    <row r="9" spans="1:22" ht="75" customHeight="1" x14ac:dyDescent="0.2">
      <c r="A9" s="5"/>
      <c r="B9" s="156">
        <v>900</v>
      </c>
      <c r="C9" s="157" t="s">
        <v>250</v>
      </c>
      <c r="D9" s="38"/>
      <c r="E9" s="158">
        <f t="shared" ref="E9:L9" si="5">+E10</f>
        <v>0</v>
      </c>
      <c r="F9" s="158">
        <f t="shared" si="5"/>
        <v>145200000</v>
      </c>
      <c r="G9" s="158">
        <f t="shared" si="5"/>
        <v>575257500</v>
      </c>
      <c r="H9" s="158">
        <f t="shared" si="5"/>
        <v>532527232</v>
      </c>
      <c r="I9" s="158">
        <f t="shared" si="5"/>
        <v>7118648</v>
      </c>
      <c r="J9" s="158">
        <f t="shared" si="5"/>
        <v>168000000</v>
      </c>
      <c r="K9" s="158">
        <f t="shared" si="5"/>
        <v>70000000</v>
      </c>
      <c r="L9" s="158">
        <f t="shared" si="5"/>
        <v>0</v>
      </c>
      <c r="M9" s="9">
        <f>SUM(E9:L9)</f>
        <v>1498103380</v>
      </c>
      <c r="N9" s="148"/>
    </row>
    <row r="10" spans="1:22" s="2" customFormat="1" ht="78" customHeight="1" x14ac:dyDescent="0.2">
      <c r="A10" s="7"/>
      <c r="B10" s="152">
        <v>1</v>
      </c>
      <c r="C10" s="34" t="s">
        <v>249</v>
      </c>
      <c r="D10" s="8"/>
      <c r="E10" s="9">
        <f>+E11</f>
        <v>0</v>
      </c>
      <c r="F10" s="9">
        <f t="shared" ref="F10:L10" si="6">+F11</f>
        <v>145200000</v>
      </c>
      <c r="G10" s="9">
        <f t="shared" si="6"/>
        <v>575257500</v>
      </c>
      <c r="H10" s="9">
        <f t="shared" si="6"/>
        <v>532527232</v>
      </c>
      <c r="I10" s="9">
        <f t="shared" si="6"/>
        <v>7118648</v>
      </c>
      <c r="J10" s="9">
        <f t="shared" si="6"/>
        <v>168000000</v>
      </c>
      <c r="K10" s="9">
        <f t="shared" si="6"/>
        <v>70000000</v>
      </c>
      <c r="L10" s="9">
        <f t="shared" si="6"/>
        <v>0</v>
      </c>
      <c r="M10" s="9">
        <f>SUM(E10:L10)</f>
        <v>1498103380</v>
      </c>
      <c r="N10" s="149">
        <f>+SUM(E10:L10)</f>
        <v>1498103380</v>
      </c>
      <c r="O10" s="35"/>
      <c r="P10" s="35"/>
      <c r="Q10" s="35"/>
      <c r="R10" s="35"/>
      <c r="S10" s="35"/>
      <c r="T10" s="35"/>
      <c r="U10" s="35"/>
      <c r="V10" s="35"/>
    </row>
    <row r="11" spans="1:22" s="2" customFormat="1" ht="54.75" customHeight="1" thickBot="1" x14ac:dyDescent="0.25">
      <c r="A11" s="7"/>
      <c r="B11" s="243" t="s">
        <v>237</v>
      </c>
      <c r="C11" s="244" t="s">
        <v>120</v>
      </c>
      <c r="D11" s="245">
        <v>11</v>
      </c>
      <c r="E11" s="167"/>
      <c r="F11" s="167">
        <v>145200000</v>
      </c>
      <c r="G11" s="167">
        <v>575257500</v>
      </c>
      <c r="H11" s="167">
        <v>532527232</v>
      </c>
      <c r="I11" s="167">
        <v>7118648</v>
      </c>
      <c r="J11" s="167">
        <v>168000000</v>
      </c>
      <c r="K11" s="167">
        <v>70000000</v>
      </c>
      <c r="L11" s="167"/>
      <c r="M11" s="167">
        <f>SUM(E11:L11)</f>
        <v>1498103380</v>
      </c>
      <c r="N11" s="149"/>
      <c r="O11" s="35"/>
      <c r="P11" s="35"/>
      <c r="Q11" s="35"/>
      <c r="R11" s="35"/>
      <c r="S11" s="35"/>
      <c r="T11" s="35"/>
      <c r="U11" s="35"/>
      <c r="V11" s="35"/>
    </row>
    <row r="12" spans="1:22" s="2" customFormat="1" ht="33" customHeight="1" thickBot="1" x14ac:dyDescent="0.25">
      <c r="A12" s="7" t="s">
        <v>15</v>
      </c>
      <c r="B12" s="259" t="s">
        <v>239</v>
      </c>
      <c r="C12" s="260"/>
      <c r="D12" s="261"/>
      <c r="E12" s="168">
        <f t="shared" ref="E12:L12" si="7">+E8+E3</f>
        <v>2283805137</v>
      </c>
      <c r="F12" s="168">
        <f t="shared" si="7"/>
        <v>2345430700</v>
      </c>
      <c r="G12" s="168">
        <f t="shared" si="7"/>
        <v>617257500</v>
      </c>
      <c r="H12" s="168">
        <f t="shared" si="7"/>
        <v>532527232</v>
      </c>
      <c r="I12" s="168">
        <f t="shared" si="7"/>
        <v>2105786861</v>
      </c>
      <c r="J12" s="168">
        <f t="shared" si="7"/>
        <v>2633331787</v>
      </c>
      <c r="K12" s="168">
        <f t="shared" si="7"/>
        <v>8158124029</v>
      </c>
      <c r="L12" s="168">
        <f t="shared" si="7"/>
        <v>2086000000</v>
      </c>
      <c r="M12" s="169">
        <f>+SUM(E12:L12)</f>
        <v>20762263246</v>
      </c>
      <c r="N12" s="73"/>
      <c r="O12" s="35"/>
      <c r="P12" s="35"/>
      <c r="Q12" s="35"/>
      <c r="R12" s="35"/>
      <c r="S12" s="35"/>
      <c r="T12" s="35"/>
      <c r="U12" s="35"/>
      <c r="V12" s="35"/>
    </row>
    <row r="13" spans="1:22" ht="13.5" thickBot="1" x14ac:dyDescent="0.25"/>
    <row r="14" spans="1:22" ht="20.100000000000001" customHeight="1" thickBot="1" x14ac:dyDescent="0.25">
      <c r="C14" s="256" t="s">
        <v>104</v>
      </c>
      <c r="D14" s="257"/>
      <c r="E14" s="258"/>
    </row>
    <row r="15" spans="1:22" x14ac:dyDescent="0.2">
      <c r="C15" s="164" t="s">
        <v>131</v>
      </c>
      <c r="D15" s="165" t="s">
        <v>3</v>
      </c>
      <c r="E15" s="166" t="s">
        <v>109</v>
      </c>
      <c r="M15" s="151">
        <f>+E18-M12</f>
        <v>0</v>
      </c>
    </row>
    <row r="16" spans="1:22" ht="30" customHeight="1" x14ac:dyDescent="0.2">
      <c r="C16" s="143" t="s">
        <v>120</v>
      </c>
      <c r="D16" s="8">
        <v>11</v>
      </c>
      <c r="E16" s="144">
        <f>+[2]COMPARATIVO!$C$9</f>
        <v>16563263246</v>
      </c>
      <c r="F16" s="30"/>
      <c r="G16" s="30"/>
      <c r="H16" s="30"/>
      <c r="I16" s="30"/>
      <c r="J16" s="30"/>
      <c r="K16" s="30"/>
      <c r="L16" s="30"/>
      <c r="M16" s="30"/>
    </row>
    <row r="17" spans="3:13" ht="20.25" customHeight="1" thickBot="1" x14ac:dyDescent="0.25">
      <c r="C17" s="160" t="s">
        <v>118</v>
      </c>
      <c r="D17" s="161">
        <v>20</v>
      </c>
      <c r="E17" s="162">
        <f>+[2]COMPARATIVO!$C$10</f>
        <v>4199000000</v>
      </c>
      <c r="F17" s="30"/>
      <c r="G17" s="30"/>
      <c r="H17" s="30"/>
      <c r="I17" s="30"/>
      <c r="J17" s="30"/>
      <c r="K17" s="30"/>
      <c r="L17" s="30"/>
      <c r="M17" s="30"/>
    </row>
    <row r="18" spans="3:13" ht="20.100000000000001" customHeight="1" thickBot="1" x14ac:dyDescent="0.25">
      <c r="C18" s="262" t="s">
        <v>108</v>
      </c>
      <c r="D18" s="263"/>
      <c r="E18" s="163">
        <f>SUM(E16:E17)</f>
        <v>20762263246</v>
      </c>
    </row>
  </sheetData>
  <mergeCells count="4">
    <mergeCell ref="B1:M1"/>
    <mergeCell ref="C14:E14"/>
    <mergeCell ref="B12:D12"/>
    <mergeCell ref="C18:D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20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FUNCIONAMIENTO</vt:lpstr>
      <vt:lpstr> INVERSION</vt:lpstr>
      <vt:lpstr>' INVERSION'!Área_de_impresión</vt:lpstr>
      <vt:lpstr>FUNCIONAMIENTO!Área_de_impresión</vt:lpstr>
      <vt:lpstr>' INVERSION'!Títulos_a_imprimir</vt:lpstr>
      <vt:lpstr>FUNCIONAMIENTO!Títulos_a_imprimir</vt:lpstr>
    </vt:vector>
  </TitlesOfParts>
  <Company>IDEAM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DESAGREGACION PRESUPUESTO RES 001 2017</dc:title>
  <dc:subject>PRESUPUESTO 2017</dc:subject>
  <dc:creator>jpolo</dc:creator>
  <dc:description>ELABORADA POR NANI ALONSO, ANDREA SABOGAL Y JUAN LOBO</dc:description>
  <cp:lastModifiedBy>Andrea Johanna Perez Ruiz</cp:lastModifiedBy>
  <cp:lastPrinted>2018-01-19T15:25:28Z</cp:lastPrinted>
  <dcterms:created xsi:type="dcterms:W3CDTF">2016-01-05T22:00:07Z</dcterms:created>
  <dcterms:modified xsi:type="dcterms:W3CDTF">2018-01-25T14:41:13Z</dcterms:modified>
  <cp:contentStatus>FINAL</cp:contentStatus>
</cp:coreProperties>
</file>