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s\IDEAM PLANEACION\PAA 2018\"/>
    </mc:Choice>
  </mc:AlternateContent>
  <bookViews>
    <workbookView xWindow="0" yWindow="0" windowWidth="19200" windowHeight="7170"/>
  </bookViews>
  <sheets>
    <sheet name="PLANACCIONANUAL" sheetId="1" r:id="rId1"/>
  </sheets>
  <definedNames>
    <definedName name="_xlnm._FilterDatabase" localSheetId="0" hidden="1">PLANACCIONANUAL!$A$12:$AB$80</definedName>
    <definedName name="_xlnm.Print_Area" localSheetId="0">PLANACCIONANUAL!$A$10:$D$73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4" i="1" l="1"/>
  <c r="V75" i="1"/>
  <c r="V76" i="1"/>
  <c r="V77" i="1"/>
  <c r="V78" i="1"/>
  <c r="V79" i="1"/>
  <c r="V71" i="1"/>
  <c r="V67" i="1"/>
  <c r="V68" i="1"/>
  <c r="V69" i="1"/>
  <c r="V64" i="1"/>
  <c r="V60" i="1"/>
  <c r="V61" i="1"/>
  <c r="V62" i="1"/>
  <c r="V55" i="1"/>
  <c r="V51" i="1"/>
  <c r="V52" i="1"/>
  <c r="V53" i="1"/>
  <c r="V49" i="1"/>
  <c r="V45" i="1"/>
  <c r="V46" i="1"/>
  <c r="V47" i="1"/>
  <c r="V48" i="1"/>
  <c r="V43" i="1"/>
  <c r="V41" i="1"/>
  <c r="V38" i="1"/>
  <c r="V36" i="1"/>
  <c r="V31" i="1"/>
  <c r="V32" i="1"/>
  <c r="V29" i="1"/>
  <c r="V28" i="1"/>
  <c r="V25" i="1"/>
  <c r="V15" i="1"/>
  <c r="V16" i="1"/>
  <c r="V17" i="1"/>
  <c r="V18" i="1"/>
  <c r="V19" i="1"/>
  <c r="V14" i="1"/>
  <c r="V80" i="1"/>
  <c r="T80" i="1"/>
  <c r="R35" i="1"/>
  <c r="R44" i="1"/>
  <c r="R20" i="1"/>
  <c r="V26" i="1"/>
  <c r="V58" i="1"/>
  <c r="V72" i="1"/>
  <c r="R17" i="1"/>
  <c r="R42" i="1"/>
  <c r="R39" i="1"/>
  <c r="R66" i="1"/>
  <c r="R25" i="1"/>
  <c r="S65" i="1"/>
  <c r="R40" i="1"/>
  <c r="S50" i="1"/>
  <c r="U19" i="1"/>
  <c r="U44" i="1"/>
  <c r="U33" i="1"/>
  <c r="U80" i="1"/>
  <c r="R50" i="1"/>
  <c r="R80" i="1"/>
  <c r="S44" i="1"/>
  <c r="S80" i="1"/>
  <c r="V56" i="1"/>
  <c r="V33" i="1"/>
  <c r="V34" i="1"/>
  <c r="V35" i="1"/>
  <c r="V37" i="1"/>
  <c r="V39" i="1"/>
  <c r="V40" i="1"/>
  <c r="V42" i="1"/>
  <c r="V44" i="1"/>
  <c r="V50" i="1"/>
  <c r="V54" i="1"/>
  <c r="V57" i="1"/>
  <c r="V59" i="1"/>
  <c r="V63" i="1"/>
  <c r="V65" i="1"/>
  <c r="V66" i="1"/>
  <c r="V70" i="1"/>
  <c r="V73" i="1"/>
  <c r="V20" i="1"/>
  <c r="V21" i="1"/>
  <c r="V22" i="1"/>
  <c r="V23" i="1"/>
  <c r="V24" i="1"/>
  <c r="V30" i="1"/>
  <c r="V13" i="1"/>
</calcChain>
</file>

<file path=xl/comments1.xml><?xml version="1.0" encoding="utf-8"?>
<comments xmlns="http://schemas.openxmlformats.org/spreadsheetml/2006/main">
  <authors>
    <author>Planeacion Ideam</author>
    <author>Juan C.A. Lobo</author>
  </authors>
  <commentList>
    <comment ref="R17" authorId="0" shapeId="0">
      <text>
        <r>
          <rPr>
            <b/>
            <sz val="9"/>
            <color indexed="81"/>
            <rFont val="Tahoma"/>
            <family val="2"/>
          </rPr>
          <t>Planeacion Ideam:</t>
        </r>
        <r>
          <rPr>
            <sz val="9"/>
            <color indexed="81"/>
            <rFont val="Tahoma"/>
            <family val="2"/>
          </rPr>
          <t xml:space="preserve">
tiquetes OSPA, REDES, Meteorologia y Planeacion.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</rPr>
          <t>Planeacion Ideam:</t>
        </r>
        <r>
          <rPr>
            <sz val="9"/>
            <color indexed="81"/>
            <rFont val="Tahoma"/>
            <family val="2"/>
          </rPr>
          <t xml:space="preserve">
tiquetes OSPA, REDES, Meteorologia y Planeacion.</t>
        </r>
      </text>
    </comment>
    <comment ref="R21" authorId="0" shapeId="0">
      <text>
        <r>
          <rPr>
            <b/>
            <sz val="9"/>
            <color indexed="81"/>
            <rFont val="Tahoma"/>
            <family val="2"/>
          </rPr>
          <t>Planeacion Ideam:</t>
        </r>
        <r>
          <rPr>
            <sz val="9"/>
            <color indexed="81"/>
            <rFont val="Tahoma"/>
            <family val="2"/>
          </rPr>
          <t xml:space="preserve">
traslado de 7 a 8. 20181040001193 PENDIENTE VERIFICAR 134MILLONES </t>
        </r>
      </text>
    </comment>
    <comment ref="N26" authorId="0" shapeId="0">
      <text>
        <r>
          <rPr>
            <b/>
            <sz val="9"/>
            <color indexed="81"/>
            <rFont val="Tahoma"/>
            <family val="2"/>
          </rPr>
          <t>Planeacion Ideam:</t>
        </r>
        <r>
          <rPr>
            <sz val="9"/>
            <color indexed="81"/>
            <rFont val="Tahoma"/>
            <family val="2"/>
          </rPr>
          <t xml:space="preserve">
Trasladado a Secretaria General $50KK</t>
        </r>
      </text>
    </comment>
    <comment ref="R39" authorId="0" shapeId="0">
      <text>
        <r>
          <rPr>
            <b/>
            <sz val="9"/>
            <color indexed="81"/>
            <rFont val="Tahoma"/>
            <family val="2"/>
          </rPr>
          <t>Planeacion Ideam:</t>
        </r>
        <r>
          <rPr>
            <sz val="9"/>
            <color indexed="81"/>
            <rFont val="Tahoma"/>
            <family val="2"/>
          </rPr>
          <t xml:space="preserve">
memo 20185000000363
20185000000463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>Planeacion Ideam:</t>
        </r>
        <r>
          <rPr>
            <sz val="9"/>
            <color indexed="81"/>
            <rFont val="Tahoma"/>
            <family val="2"/>
          </rPr>
          <t xml:space="preserve">
memo 20185000000363
20185000000463</t>
        </r>
      </text>
    </comment>
    <comment ref="S50" authorId="1" shapeId="0">
      <text>
        <r>
          <rPr>
            <b/>
            <sz val="9"/>
            <color indexed="81"/>
            <rFont val="Tahoma"/>
            <family val="2"/>
          </rPr>
          <t>Juan C.A. Lobo:</t>
        </r>
        <r>
          <rPr>
            <sz val="9"/>
            <color indexed="81"/>
            <rFont val="Tahoma"/>
            <family val="2"/>
          </rPr>
          <t xml:space="preserve">
Pasados 168 a estudios
70 a estudios UNAL
150 acreditacion</t>
        </r>
      </text>
    </comment>
    <comment ref="S63" authorId="1" shapeId="0">
      <text>
        <r>
          <rPr>
            <b/>
            <sz val="9"/>
            <color indexed="81"/>
            <rFont val="Tahoma"/>
            <family val="2"/>
          </rPr>
          <t>Juan C.A. Lobo:</t>
        </r>
        <r>
          <rPr>
            <sz val="9"/>
            <color indexed="81"/>
            <rFont val="Tahoma"/>
            <family val="2"/>
          </rPr>
          <t xml:space="preserve">
Reintegro para estudios aire, respel y pcb</t>
        </r>
      </text>
    </comment>
  </commentList>
</comments>
</file>

<file path=xl/sharedStrings.xml><?xml version="1.0" encoding="utf-8"?>
<sst xmlns="http://schemas.openxmlformats.org/spreadsheetml/2006/main" count="603" uniqueCount="229">
  <si>
    <t>PÁGINA: 1 de 1</t>
  </si>
  <si>
    <t>OBJETIVO</t>
  </si>
  <si>
    <t>PLAN CUATRIENAL</t>
  </si>
  <si>
    <t>ACTIVIDAD</t>
  </si>
  <si>
    <t>INDICADOR</t>
  </si>
  <si>
    <t>META</t>
  </si>
  <si>
    <t>PRODUCTO</t>
  </si>
  <si>
    <t>AÑO DE VIGENCIA</t>
  </si>
  <si>
    <t>AREA ORGANIZACIONAL</t>
  </si>
  <si>
    <t>FECHA DE INICIO
DD/MM/AAAA</t>
  </si>
  <si>
    <t>NUMERO DE LA ACTIVIDAD</t>
  </si>
  <si>
    <t>RESPONSABLE AREA ORGANIZACIONAL</t>
  </si>
  <si>
    <t>TOTAL</t>
  </si>
  <si>
    <t>TIPO DE INDICADOR</t>
  </si>
  <si>
    <t>PROCESO DEL SGI</t>
  </si>
  <si>
    <t>COMUNICACIONES</t>
  </si>
  <si>
    <t>COMENTARIOS U OBSERVACIONES</t>
  </si>
  <si>
    <t>FECHA VIGENCIA (DD/MM/AAAA)</t>
  </si>
  <si>
    <t>CÓDIGO:  E-PI-F010</t>
  </si>
  <si>
    <t>PLAN DE ACCIÓN ANUAL</t>
  </si>
  <si>
    <t>VERSIÓN DEL PLAN</t>
  </si>
  <si>
    <t>PROYECTO DE INVERSIÓN</t>
  </si>
  <si>
    <t>FECHA DE FINALIZACIÓN
DD/MM/AAAA</t>
  </si>
  <si>
    <t>SECRETARIA GENERAL</t>
  </si>
  <si>
    <t>Instituto fortalecido en su infraestructura física.</t>
  </si>
  <si>
    <t>Información entregada a usuarios internos y externos para contribuir a la mitigación del riesgo.</t>
  </si>
  <si>
    <t>IDEAM dotado de los bienes y servicios necesarios para que los usuarios accedan a la información que genera la Entidad.</t>
  </si>
  <si>
    <t>SERVICIOS ADMINISTRATIVOS</t>
  </si>
  <si>
    <t>TALENTO HUMANO</t>
  </si>
  <si>
    <t>Fortalecimiento del talento humano para el cumplimiento de la misión institucional.</t>
  </si>
  <si>
    <t>OFICINA DE INFORMATICA</t>
  </si>
  <si>
    <t>OFICINA DEL SERVICIO DE  PRONÓSTICOS Y ALERTAS</t>
  </si>
  <si>
    <t>Asegurar la sostenibilidad del Sistema de Gestión Integral de la Entidad (incluyendo SGI, Planeacion y MIPG 2.0)</t>
  </si>
  <si>
    <t>OFICINA ASESORA DE PLANEACION</t>
  </si>
  <si>
    <t>Gestionar el Plan Anticorrupción y de Atención al Ciudadano (PAAC 2018)</t>
  </si>
  <si>
    <t>Fortalecer el programa de seguimiento y monitoreo de bosques</t>
  </si>
  <si>
    <t>Fortalecer el programa de seguimiento y monitoreo de los suelos y las tierras</t>
  </si>
  <si>
    <t>Fortalecer el seguimiento y monitoreo de los ecosistemas y sus servicios ecosistémicos</t>
  </si>
  <si>
    <t>SUBDIRECCIÓN DE ECOSISTEMAS E INFORMACIÓN AMBIENTAL</t>
  </si>
  <si>
    <t>Herramientas informáticas para las áreas misionales (SIA) implementadas y en operación.</t>
  </si>
  <si>
    <t>Herramientas informáticas para la gestión de apoyo implementadas y en operación.</t>
  </si>
  <si>
    <t>INVERSIÓN
2017011000189  FORTALECIMIENTO DE LA GESTIÓN DEL CONOCIMIENTO HIDROLÓGICO, METEOROLÓGICO Y AMBIENTAL</t>
  </si>
  <si>
    <t xml:space="preserve">INVERSIÓN
2017011000128.  FORTALECER LA GESTIÓN Y DIRECCIÓN DEL INSTITUTO DE HIDROLOGÍA, METEOROLOGÍA Y ESTUDIOS AMBIENTALES PARA EL LOGRO DE LOS RESULTADOS MISIONALES </t>
  </si>
  <si>
    <t>Elaborar las Evaluaciones Regionales del Agua (ERA).</t>
  </si>
  <si>
    <t>Implementar el Programa Nacional de Monitoreo del Recurso Hídrico.</t>
  </si>
  <si>
    <t xml:space="preserve">Fortalecer y poner en marcha el Centro Nacional de Modelación Hidrometeorológica. </t>
  </si>
  <si>
    <t>Consolidar el SIRH</t>
  </si>
  <si>
    <t>Fortalecer el SIAC / el SIA del Ideam</t>
  </si>
  <si>
    <t>SUBDIRECCION DE HIDROLOGIA</t>
  </si>
  <si>
    <t>Datos hidrometeorológicos capturados, procesados y validados.</t>
  </si>
  <si>
    <t>Gestión para la investigación y producción de información</t>
  </si>
  <si>
    <t>Servicios en acreditación y autorización</t>
  </si>
  <si>
    <t>Producción de información sobre el uso y manejo de los recursos naturales renovables</t>
  </si>
  <si>
    <t>SUBDIRECCION DE ESTUDIOS AMBIENTALES</t>
  </si>
  <si>
    <t>Fortalecer el sistema de monitoreo y de alertas tempranas.</t>
  </si>
  <si>
    <t>Integrar al SNGRD la información necesaria y adecuada para la toma de decisiones.</t>
  </si>
  <si>
    <t>PLANEACION OPERATIVA</t>
  </si>
  <si>
    <t>Formular una agenda de investigación ambiental integrada al Sistema Nacional de Competitividad, Ciencia, Tecnología e Innovación (SNCCTI)</t>
  </si>
  <si>
    <t>Proyecto Fonam Choco - Desarrollo de herramientas de información y conocimiento para la toma de decisiones oportunas ante eventos adversos de origen hidrometeorológico en el departamento de Chocó</t>
  </si>
  <si>
    <t>SUBDIRECCION DE METEOROLOGIA</t>
  </si>
  <si>
    <t>Construir escenarios de cambio climático nacional y regional.</t>
  </si>
  <si>
    <r>
      <t>INVERSIÓN</t>
    </r>
    <r>
      <rPr>
        <b/>
        <sz val="10"/>
        <color rgb="FFFF0000"/>
        <rFont val="Calibri"/>
        <family val="2"/>
        <scheme val="minor"/>
      </rPr>
      <t xml:space="preserve"> PROPIOS</t>
    </r>
    <r>
      <rPr>
        <b/>
        <sz val="10"/>
        <color theme="1"/>
        <rFont val="Calibri"/>
        <family val="2"/>
        <scheme val="minor"/>
      </rPr>
      <t xml:space="preserve">
2017011000189  FORTALECIMIENTO DE LA GESTIÓN DEL CONOCIMIENTO HIDROLÓGICO, METEOROLÓGICO Y AMBIENTAL</t>
    </r>
  </si>
  <si>
    <r>
      <t xml:space="preserve">INVERSION 
2017011000103. DESARROLLO DE HERRAMIENTAS DE INFORMACIÓN Y CONOCIMIENTO PARA LA TOMA DE DECISIONES OPORTUNAS ANTE EVENTOS ADVERSOS DE ORIGEN HIDROMETEOROLÓGICOS EN EL DEPARTAMENTO DE </t>
    </r>
    <r>
      <rPr>
        <b/>
        <sz val="10"/>
        <color rgb="FFFF0000"/>
        <rFont val="Calibri"/>
        <family val="2"/>
        <scheme val="minor"/>
      </rPr>
      <t>CHOCÓ.</t>
    </r>
  </si>
  <si>
    <t>Generar información climática para la planificación eficiente en sectores.</t>
  </si>
  <si>
    <t>Fortalecer  la modelación del tiempo para el análisis de sus implicaciones en las alertas hidrometeorológicas y modelación del clima para el análisis de sus implicaciones a nivel sectorial.</t>
  </si>
  <si>
    <t>ATENCION AL CIUDADANO</t>
  </si>
  <si>
    <t>VERSIÓN: 02</t>
  </si>
  <si>
    <t>FECHA:  30/06/2017</t>
  </si>
  <si>
    <t>DESCRIPTORES DEL PLAN</t>
  </si>
  <si>
    <t>DESCRIPCIÓN DE LA ACTIVIDAD</t>
  </si>
  <si>
    <t>2017011000189 FORTALECIMIENTO DE LA GESTIÓN DEL CONOCIMIENTO HIDROLÓGICO, METEOROLÓGICO Y AMBIENTAL</t>
  </si>
  <si>
    <t>2017011000128 FORTALECER LA GESTIÓN Y DIRECCIÓN DEL INSTITUTO DE HIDROLOGÍA, METEOROLOGÍA Y ESTUDIOS AMBIENTALES PARA EL LOGRO DE LOS RESULTADOS MISIONALES</t>
  </si>
  <si>
    <t>2017011000103. DESARROLLO DE HERRAMIENTAS DE INFORMACIÓN Y CONOCIMIENTO PARA LA TOMA DE DECISIONES OPORTUNAS ANTE EVENTOS ADVERSOS DE ORIGEN HIDROMETEOROLÓGICOS EN EL DEPARTAMENTO DE CHOCÓ.</t>
  </si>
  <si>
    <t xml:space="preserve">Información entregada y atencion a usuarios internos y externos </t>
  </si>
  <si>
    <t>Laboratorios acreditados y/o Autorizados</t>
  </si>
  <si>
    <t>Registro de información en los subsistemas SISAIRE, RUA, RESPEL, PCB, RUM.</t>
  </si>
  <si>
    <t>Registros anuales, activos con seguimiento y reportes.</t>
  </si>
  <si>
    <t>Sedes adecuadas a infraestructura</t>
  </si>
  <si>
    <t>Videos de pronóstico diario del tiempo producidos.</t>
  </si>
  <si>
    <t>Actividades de Rendición de cuentas realizados.</t>
  </si>
  <si>
    <t>Ejecución del Plan Estratégico</t>
  </si>
  <si>
    <t>Brindar soporte técnico, jurídico, administrativo y financiero al proyecto de inversión del IDEAM</t>
  </si>
  <si>
    <t>Respuestas entregadas con oportunidad</t>
  </si>
  <si>
    <t>Aplicativos probados e implementados.</t>
  </si>
  <si>
    <t>Informes de gestión adelantados</t>
  </si>
  <si>
    <t>Gestión para la implementación de radar meteorológico para el monitoreo y seguimiento de las lluvias en tiempo real.</t>
  </si>
  <si>
    <t xml:space="preserve">Pronósticos elaborados. </t>
  </si>
  <si>
    <t>Pronósticos del tiempo y productos desarrollados a partir del modelo del centro europeo.</t>
  </si>
  <si>
    <t>Boletines elaborados en los que se incluye información sobre descargas eléctricas.</t>
  </si>
  <si>
    <t>Seguimiento a las condiciones meteorológicas extremas dadas por la probable ocurrencia de tormentas eléctricas.</t>
  </si>
  <si>
    <t>Boletines elaborados con estándares y calidad de datos.</t>
  </si>
  <si>
    <t>Pronósticos y alertas hidrometeorológicas de manera continua (24 horas al día) y asesoramiento a entidades del SINA y del SNGRD.</t>
  </si>
  <si>
    <t>Entidades asesoradas del SINA y SNGRD.</t>
  </si>
  <si>
    <t>Boletines elaborados de pronósticos emitidos a sectores especializados.</t>
  </si>
  <si>
    <t>Pronósticos especializados a sectores productivos.</t>
  </si>
  <si>
    <t>Informes de mantenimiento al SGI</t>
  </si>
  <si>
    <t>Plan consolidado (informe)</t>
  </si>
  <si>
    <t>Mapas elaborados y divulgados.</t>
  </si>
  <si>
    <t>Mapa nacional de cobertura boscosa, mapa de cambio de la cobertura boscosa, alertas nacionales de deforestación.</t>
  </si>
  <si>
    <t>Implementación  gradual del Inventario Forestal Nacional.</t>
  </si>
  <si>
    <t>Inventario Forestal Nacional implementado gradualmente.</t>
  </si>
  <si>
    <t>Numero de productos temáticos generados</t>
  </si>
  <si>
    <t>Productos temáticos generados</t>
  </si>
  <si>
    <t>Programa elaborado para pronostico de amenaza por deslizamientos.</t>
  </si>
  <si>
    <t>Actualización de información y programa para pronostico de amenaza por deslizamientos</t>
  </si>
  <si>
    <t>Productos temáticos generados como insumo para consolidar el programa de monitoreo de ecosistemas</t>
  </si>
  <si>
    <t>Programa de seguimiento, monitoreo y evaluación de los ecosistemas continentales,  y sus servicios ecosistémicos.</t>
  </si>
  <si>
    <t># Capas oficializadas y cargadas en el portal geográfico del IDEAM</t>
  </si>
  <si>
    <t>SIAC fortalecido y permitiendo el acceso y uso de la información ambiental generada por el SINA para los procesos de toma de decisiones.</t>
  </si>
  <si>
    <t>Subsistemas interoperando en el marco de SIAC.</t>
  </si>
  <si>
    <t>Documento elaborado y publicado.</t>
  </si>
  <si>
    <t>Estudio Nacional del agua 2018.</t>
  </si>
  <si>
    <t>Documentos con avances y productos  temáticos en áreas hidrográficas seleccionadas.</t>
  </si>
  <si>
    <t>Oferta, Hidrodinámica, dinámica de sedimentación, demanda, calidad del agua y riesgos asociados al agua caracterizados en dos áreas hidrográficas.</t>
  </si>
  <si>
    <t>Estadísticas actualizadas año a año de variables hidrológicas de cantidad y calidad.</t>
  </si>
  <si>
    <t>Reporte anual elaborado.</t>
  </si>
  <si>
    <t>Documento con avances en  proceso de acreditación.</t>
  </si>
  <si>
    <t xml:space="preserve">Documento elaborado </t>
  </si>
  <si>
    <t>Documento con análisis fisicoquímicos y bioindicación de calidad del agua del IDEAM.</t>
  </si>
  <si>
    <t>Reporte anual consolidado.</t>
  </si>
  <si>
    <t>Consolidar información de la red y el programa  nacional de aguas subterraneas.</t>
  </si>
  <si>
    <t>Acreditación del laboratorio de calidad ambiental.</t>
  </si>
  <si>
    <t>Documentos con elemenos de análisis para planear la implementación de un sistema de alertas tempranas de calidad de agua</t>
  </si>
  <si>
    <t>Monitoreo nacional de la calidad del agua.</t>
  </si>
  <si>
    <t>Consolidar información de la red de monitoreo de calidad del agua.</t>
  </si>
  <si>
    <t>Información hidrológica actualizada en variables de nivel, caudal, sedimentos y calidad del agua y protocolo del agua.</t>
  </si>
  <si>
    <t>Mapas  elaborados y divulgados.</t>
  </si>
  <si>
    <t>Documento con insumos técnicos desarrollados para modelación.</t>
  </si>
  <si>
    <t>Modelos integrados FEWS.</t>
  </si>
  <si>
    <t>Mapas de crecientes subitas en dos departamentos.</t>
  </si>
  <si>
    <t>Insumos técnicos para modelación hidrometeorológica.</t>
  </si>
  <si>
    <t>Componente hidrológico del sistema de alertas tempranas del IDEAM fortalecido.</t>
  </si>
  <si>
    <t>Reporte anual de actividades del centro nacional de modelación.</t>
  </si>
  <si>
    <t>Implemnetación del plan estratégico del centro nacional de modelación.</t>
  </si>
  <si>
    <t>Nodos regionales del SIRH operando.</t>
  </si>
  <si>
    <t>Capacitaciones realizadas y evaluadas.</t>
  </si>
  <si>
    <t>Nodos regionales del SIRH implementados.</t>
  </si>
  <si>
    <t>Capacitaciones para el fortalecimiento de las capacidades regionales para la gestión de información asociada al agua.</t>
  </si>
  <si>
    <t>Plan de investigación implementado.</t>
  </si>
  <si>
    <t>Plan de investigación del IDEAM formulado e implementado.</t>
  </si>
  <si>
    <t>Estaciones actualizadas tecnológicamente.</t>
  </si>
  <si>
    <t>Estaciones sinópticas automatizadas.</t>
  </si>
  <si>
    <t>Estaciones meteorológicas reubicadas.</t>
  </si>
  <si>
    <t>Laboratorio de calibración implementado.</t>
  </si>
  <si>
    <t>Documentos  de investigación publicados.</t>
  </si>
  <si>
    <t>Documento de Análisis y oientaciones para  zonificación por regiones y conflictos ambientales
Mapas de conflicto de uso de los recursos naturales por región</t>
  </si>
  <si>
    <t>Publicaciones periódicas: Informe del estado del ambiente y de los recursos naturales, calidad del aire, RESPEL, PCB y RUA Manufacturero.</t>
  </si>
  <si>
    <t>Documento de Análisis y oientaciones para  zonificación por regiones y conflictos ambientales
Mapas de conflictos ambientales por región (Amazonía, Orinoquía, Pacífico)</t>
  </si>
  <si>
    <t>Boletines producidos con estándares y calidad de datos.</t>
  </si>
  <si>
    <t xml:space="preserve">Boletines </t>
  </si>
  <si>
    <t>Lineamientos - Protocolos - Orientaciones Sectoriales y Regionales para la gestion de la información para la adaptación y la mitigación del cambio climático</t>
  </si>
  <si>
    <t>Documentos con Lineamientos, Protocolos y orientaciones para la gestion de la información para la adaptación y mitigación del cambio climático en los ámbitos sectorial y regional.</t>
  </si>
  <si>
    <t>Apoyar en la generación de servicios climáticos para las esferas priorizadas de agricultura, energía y salud  - Servicios climáticos  a los diferentes sectores productivos (hidrocarburos, minería, vivienda, transporte, agropecuario, salud) y  consolidar  información especializada por sector.</t>
  </si>
  <si>
    <t>Aeropuertos con Reportes  entregados a OACI y OMM de meteorología a la aeronavegación  a nivel nacional e internacional.</t>
  </si>
  <si>
    <t>Aeropuertos con reportes entregados  con estándares y calidad de datos</t>
  </si>
  <si>
    <t>Generar metodologías de análisis estadístico robusto para generar cálculos de extremos para precipitación y temperatura del aire en la escala mensual</t>
  </si>
  <si>
    <t>Nota Técnica</t>
  </si>
  <si>
    <t>Desarrollar e implementar la metodología para la homegenización y complementación de datos meteorológicos</t>
  </si>
  <si>
    <t>Bases de datos homogenizada y complementada</t>
  </si>
  <si>
    <t>Adquirir e implementar un software para el análisis de bandas hidro-meteorológicas</t>
  </si>
  <si>
    <t>Software implementado</t>
  </si>
  <si>
    <t>Realizar el control de calidad de las variables meteorológicas (dhime) en forma histórica (2017 hacia atrás, 2018 hacia adelante responsabilidad de las áreas operativas)</t>
  </si>
  <si>
    <t>Base de datos con control de calidad</t>
  </si>
  <si>
    <t>Socializar, ajustar y alistar la implementación del protocolo de gestión de datos vr. 0</t>
  </si>
  <si>
    <t>Documento</t>
  </si>
  <si>
    <t>Desarrollar e implementar la metodología para la correlación de datos meteorológicos</t>
  </si>
  <si>
    <t>Analizar datos o insumos técnicos para la atención de pqrs y generación de certificaciones</t>
  </si>
  <si>
    <t>Certificaciones</t>
  </si>
  <si>
    <t>Estudio sobre la sequia en Colombia</t>
  </si>
  <si>
    <t xml:space="preserve">Documento de investigación elaborado.
</t>
  </si>
  <si>
    <t>80% de acuerdo con las solicitudes</t>
  </si>
  <si>
    <t>POR DEFINIR</t>
  </si>
  <si>
    <t>1. Robustecer los procesos del Instituto que aseguren la planeación, seguimiento y control, así como la oportunidad y confiabilidad de la información elaborada</t>
  </si>
  <si>
    <t xml:space="preserve"> 1. Servicio de gestión de calidad</t>
  </si>
  <si>
    <t>1. Certificar a la Entidad en normas internacionales. 
2. Mantener el sistema gestion integrado en el Instituto (NTC-ISO 9001:2015, NTC-ISO 14001:2015, NTC-ISO 27001:2013 y OSHAS 18001). 
3. Desarrollar planes estrategicos que permitan identificar estrategias a fin de cumplir la misionalidad del instituto. 
4. Realizar la gestion de seguimiento y control a traves de expertos y herramientas</t>
  </si>
  <si>
    <t xml:space="preserve">2. Mantener el sistema gestion integrado en el Instituto (NTC-ISO 9001:2015, NTC-ISO 14001:2015, NTC-ISO 27001:2013 y OSHAS 18001). </t>
  </si>
  <si>
    <t>2. Optimizar los procesos de Comunicación Estratégica con los Actores del Sector y de Atención al cliente</t>
  </si>
  <si>
    <t>1. Servicio de atención al ciudadano</t>
  </si>
  <si>
    <t>1. Implementar estrategia de atención al ciudadano.</t>
  </si>
  <si>
    <t>2. Realizar productos comunicacionales (videos, notas, entre otros).</t>
  </si>
  <si>
    <t>2. Servicios de comunicación</t>
  </si>
  <si>
    <t>3. Mejorar la capacidad técnica tecnológica, e  insfraestrutura física del Instituto</t>
  </si>
  <si>
    <t>3. Sedes Adecuadas</t>
  </si>
  <si>
    <t>1. Realizar las adecuaciones requeridas en sedes operativas.</t>
  </si>
  <si>
    <t>4. Realizar la gestion de seguimiento y control a traves de expertos y herramientas</t>
  </si>
  <si>
    <t>1.  Servicios de información para la gestión administrativa</t>
  </si>
  <si>
    <t>1. Adquirir Hardware y Software para la gestión y fortalecimiento de la capacidad instiutucional.</t>
  </si>
  <si>
    <t xml:space="preserve">3. Adecuar centros de cómputo y gestionar los servicios necesarios para garantizar la operatividad de los aplicativos. </t>
  </si>
  <si>
    <t xml:space="preserve">2. Actualizar y operar los portales de la Entidad. </t>
  </si>
  <si>
    <t>2017011000189 FORTALECIMIENTO DE LA GESTIÓN DEL CONOCIMIENTO HIDROLÓGICO, METEOROLÓGICO Y AMBIENTAL
2017011000128 FORTALECER LA GESTIÓN Y DIRECCIÓN DEL INSTITUTO DE HIDROLOGÍA, METEOROLOGÍA Y ESTUDIOS AMBIENTALES PARA EL LOGRO DE LOS RESULTADOS MISIONALES</t>
  </si>
  <si>
    <t>5.  Laboratorio de calidad ambiental acreditado</t>
  </si>
  <si>
    <t>1. Generar datos e información provenientes del seguimiento y monitoreo hidrológico, meteorológico y ambiental.</t>
  </si>
  <si>
    <t>3. Servicio de administracion de los Sistemas de información para los procesos de toma de decisiones</t>
  </si>
  <si>
    <t>3. Divulgar la información y conocimiento que desarrolla el Instituto.</t>
  </si>
  <si>
    <t>2. Consolidar y fortalecer el SIA del IDEAM y el Sistema de Información Ambiental de Colombia -SIAC, operarlo en articulación  con las entidades científicas vinculadas al Ministerio del Ambiente y Desarrollo Sostenible,  autoridades ambientales y demás entidades del SINA</t>
  </si>
  <si>
    <t>1. Servicio de información de datos climáticos y monitoreo</t>
  </si>
  <si>
    <t>3. Realizar  los Pronósticos del tiempo, alertas meteorológicas, alertas tempranas y predicciones estacionales.</t>
  </si>
  <si>
    <t xml:space="preserve">5. Ajustar y mantener el sistema de monitoreo de bosques y carbono. </t>
  </si>
  <si>
    <t xml:space="preserve">6. Servicio de monitoreo de la biodiversidad y los servicios ecosistémicos </t>
  </si>
  <si>
    <t xml:space="preserve">7. Fortalecer el monitoreo y seguimiento de los suelos de la Nación especialmente en lo referente al establecimiento de la línea base de degradación por desertificación y pérdida de carbono,  necesarios para la toma de decisiones de las autoridades ambientales.
</t>
  </si>
  <si>
    <t>3. Fortalecer el SIRH (Sistema de Información de Recurso Hídrico) y operarlo en articulación con las autoridades ambientales y el Ministerio de Ambiente y Desarrollo Sostenible.</t>
  </si>
  <si>
    <t>4. Servicio de modelación hidrodinámica</t>
  </si>
  <si>
    <t>1. Realizar modelación orientada a pronosticos hidrologicos en el  Centro Nacional de Modelación.</t>
  </si>
  <si>
    <t xml:space="preserve">1. Documentos técnicos para la planificación sectorial y la gestión ambiental </t>
  </si>
  <si>
    <t>2. Generar conocimiento sobre la dinámica de los recursos naturales y su interacción con la sociedad.</t>
  </si>
  <si>
    <t>1. Adquirir, construir y/o adecuar estaciones automáticas.</t>
  </si>
  <si>
    <t>2. Servicio de monitoreo y seguimiento hidrometeorológico</t>
  </si>
  <si>
    <t>1. Administrar los  sistemas de información  para RUA, RESPEL, PCB, RETC Y RUM.</t>
  </si>
  <si>
    <t>7. Servicios de  administración de Registro de establecimientos</t>
  </si>
  <si>
    <t>1. Analizar datos o insumos técnicos relacionados con temas de competencia del Instituto.</t>
  </si>
  <si>
    <t>1. Realizar las visitas de evaluación para generar informes y actos administrativos relacionados con la autorización y acreditación del laboratorio.</t>
  </si>
  <si>
    <t>1. Servicio de acreditación de laboratorios y organizaciones</t>
  </si>
  <si>
    <t>1. Realizar asistencia  técnica a  las entidades del SINA, SNGRD y Sector Productivo con respectos a los pronosticos especializados.</t>
  </si>
  <si>
    <t>2. Servicios de asistencia técnica a las entidades del SINA,  SNGRD y Sector Productivo.</t>
  </si>
  <si>
    <t>2. Generar y analizar  datos, información o insumos técnicos generados por la Red de estaciones para la consolidación del banco de datos en el Instituto.</t>
  </si>
  <si>
    <t>1. Realizar monitoreo, seguimiento y evaluación de los ecosistemas que forman el patrimonio ambiental  de Colombia.</t>
  </si>
  <si>
    <t>2. Generar reportes de  la información hidrológica e hidrogeológica  sobre cantidad y calidad del agua.</t>
  </si>
  <si>
    <t>3. Servicio de monitoreo hidrológico</t>
  </si>
  <si>
    <t>1. Generación de insumos Técnicos para monitoreo hidrologico.</t>
  </si>
  <si>
    <t>2. Operar,  mantener la red de estaciones.</t>
  </si>
  <si>
    <t xml:space="preserve"> 4. Obtener la licencia del Modelo del Centro Europeo. </t>
  </si>
  <si>
    <t>2. Fortalecer física y tecnológicamente el laboratorio de calidad ambiental.</t>
  </si>
  <si>
    <t>4. Continuar con la Implementación y actualización del  Inventario Forestal Nacional (IFN), el cual está articulado con el Sistema de Monitoreo de Bosques y Carbono (SMBYC) para el MRV (monitoreo, reporte y verificación) del País.</t>
  </si>
  <si>
    <t>Fortalecer el programa de seguimiento y monitoreo de los suelos y las tierras (Glaciares)</t>
  </si>
  <si>
    <t>6. Realizar el monitoreo de los glaciares de Colombia.</t>
  </si>
  <si>
    <t>2.  Elaborar documentos técnicos, protocolos, planes, mapas, informes, escenarios y estudios para sustentar decisiones.</t>
  </si>
  <si>
    <t>Adquisición de equipos de monitoreo (Buenaventura)</t>
  </si>
  <si>
    <t>TOTAL PLAN DE ACCIÓN POR PROYECTO DE INVERSIÓN Y FUENTE DE RECURSOS</t>
  </si>
  <si>
    <t>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</si>
</sst>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\ * #,##0_);_(&quot;$&quot;\ * \(#,##0\);_(&quot;$&quot;\ * &quot;-&quot;_);_(@_)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mbria"/>
      <family val="1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9" fillId="0" borderId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2" fontId="0" fillId="0" borderId="1" xfId="5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41" fontId="0" fillId="0" borderId="1" xfId="7" applyFont="1" applyBorder="1" applyAlignment="1">
      <alignment vertical="center" wrapText="1"/>
    </xf>
    <xf numFmtId="9" fontId="0" fillId="0" borderId="1" xfId="8" applyFon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42" fontId="5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42" fontId="0" fillId="0" borderId="1" xfId="5" applyFont="1" applyFill="1" applyBorder="1" applyAlignment="1">
      <alignment vertical="center" wrapText="1"/>
    </xf>
    <xf numFmtId="42" fontId="0" fillId="0" borderId="1" xfId="0" applyNumberFormat="1" applyFill="1" applyBorder="1" applyAlignment="1">
      <alignment vertical="center" wrapText="1"/>
    </xf>
    <xf numFmtId="164" fontId="0" fillId="0" borderId="1" xfId="6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2" fontId="0" fillId="0" borderId="0" xfId="0" applyNumberFormat="1" applyAlignment="1">
      <alignment vertical="center" wrapText="1"/>
    </xf>
    <xf numFmtId="0" fontId="0" fillId="5" borderId="1" xfId="0" applyFill="1" applyBorder="1" applyAlignment="1">
      <alignment vertical="center" wrapText="1"/>
    </xf>
    <xf numFmtId="42" fontId="14" fillId="0" borderId="1" xfId="5" applyFont="1" applyFill="1" applyBorder="1" applyAlignment="1">
      <alignment vertical="center" wrapText="1"/>
    </xf>
    <xf numFmtId="165" fontId="15" fillId="0" borderId="0" xfId="0" applyNumberFormat="1" applyFont="1" applyFill="1" applyBorder="1"/>
    <xf numFmtId="0" fontId="0" fillId="0" borderId="0" xfId="0" applyBorder="1" applyAlignment="1">
      <alignment vertical="center" wrapText="1"/>
    </xf>
    <xf numFmtId="42" fontId="0" fillId="0" borderId="0" xfId="5" applyFont="1" applyBorder="1" applyAlignment="1">
      <alignment vertical="center" wrapText="1"/>
    </xf>
    <xf numFmtId="42" fontId="0" fillId="0" borderId="0" xfId="0" applyNumberFormat="1" applyBorder="1" applyAlignment="1">
      <alignment vertical="center" wrapText="1"/>
    </xf>
    <xf numFmtId="42" fontId="2" fillId="0" borderId="1" xfId="5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42" fontId="5" fillId="0" borderId="0" xfId="0" applyNumberFormat="1" applyFont="1" applyAlignment="1">
      <alignment vertical="center" wrapText="1"/>
    </xf>
    <xf numFmtId="42" fontId="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2" fontId="0" fillId="0" borderId="2" xfId="5" applyFont="1" applyFill="1" applyBorder="1" applyAlignment="1">
      <alignment horizontal="center" vertical="center" wrapText="1"/>
    </xf>
    <xf numFmtId="42" fontId="0" fillId="0" borderId="3" xfId="5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42" fontId="0" fillId="0" borderId="35" xfId="5" applyFont="1" applyFill="1" applyBorder="1" applyAlignment="1">
      <alignment horizontal="center" vertical="center" wrapText="1"/>
    </xf>
    <xf numFmtId="9" fontId="0" fillId="0" borderId="35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35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</cellXfs>
  <cellStyles count="9">
    <cellStyle name="Millares [0]" xfId="7" builtinId="6"/>
    <cellStyle name="Millares 2" xfId="3"/>
    <cellStyle name="Moneda" xfId="6" builtinId="4"/>
    <cellStyle name="Moneda [0]" xfId="5" builtinId="7"/>
    <cellStyle name="Moneda [0] 2" xfId="4"/>
    <cellStyle name="Normal" xfId="0" builtinId="0"/>
    <cellStyle name="Normal 2" xfId="1"/>
    <cellStyle name="Porcentaje" xfId="8" builtinId="5"/>
    <cellStyle name="TableStyleLight1" xfId="2"/>
  </cellStyles>
  <dxfs count="0"/>
  <tableStyles count="0" defaultTableStyle="TableStyleMedium2" defaultPivotStyle="PivotStyleLight16"/>
  <colors>
    <mruColors>
      <color rgb="FF9966FF"/>
      <color rgb="FF6F5B21"/>
      <color rgb="FFFECEE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136525</xdr:colOff>
      <xdr:row>0</xdr:row>
      <xdr:rowOff>95250</xdr:rowOff>
    </xdr:from>
    <xdr:to>
      <xdr:col>0</xdr:col>
      <xdr:colOff>1160734</xdr:colOff>
      <xdr:row>3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25" y="95250"/>
          <a:ext cx="1071834" cy="563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92"/>
  <sheetViews>
    <sheetView tabSelected="1" zoomScale="60" zoomScaleNormal="60" workbookViewId="0">
      <selection activeCell="E6" sqref="E6"/>
    </sheetView>
  </sheetViews>
  <sheetFormatPr baseColWidth="10" defaultColWidth="10.81640625" defaultRowHeight="14.5" x14ac:dyDescent="0.35"/>
  <cols>
    <col min="1" max="1" width="21" style="1" customWidth="1"/>
    <col min="2" max="2" width="24.54296875" style="1" customWidth="1"/>
    <col min="3" max="3" width="10" style="1" customWidth="1"/>
    <col min="4" max="4" width="56.1796875" style="1" customWidth="1"/>
    <col min="5" max="5" width="29.81640625" style="1" customWidth="1"/>
    <col min="6" max="6" width="10.453125" style="1" customWidth="1"/>
    <col min="7" max="7" width="21.54296875" style="1" customWidth="1"/>
    <col min="8" max="8" width="11.54296875" style="1" hidden="1" customWidth="1"/>
    <col min="9" max="9" width="13.81640625" style="1" hidden="1" customWidth="1"/>
    <col min="10" max="10" width="30.54296875" style="1" customWidth="1"/>
    <col min="11" max="11" width="24.453125" style="1" customWidth="1"/>
    <col min="12" max="12" width="10.1796875" style="1" customWidth="1"/>
    <col min="13" max="13" width="33.54296875" style="1" customWidth="1"/>
    <col min="14" max="14" width="20" style="1" hidden="1" customWidth="1"/>
    <col min="15" max="15" width="24.453125" style="1" hidden="1" customWidth="1"/>
    <col min="16" max="16" width="20.54296875" style="1" customWidth="1"/>
    <col min="17" max="17" width="18.54296875" style="1" customWidth="1"/>
    <col min="18" max="21" width="25.54296875" style="1" customWidth="1"/>
    <col min="22" max="22" width="42.1796875" style="1" customWidth="1"/>
    <col min="23" max="23" width="25" style="1" customWidth="1"/>
    <col min="24" max="25" width="10.81640625" style="1"/>
    <col min="26" max="26" width="14.7265625" style="1" bestFit="1" customWidth="1"/>
    <col min="27" max="27" width="10.81640625" style="1"/>
    <col min="28" max="28" width="17.453125" style="1" bestFit="1" customWidth="1"/>
    <col min="29" max="16384" width="10.81640625" style="1"/>
  </cols>
  <sheetData>
    <row r="1" spans="1:28" ht="14.5" customHeight="1" x14ac:dyDescent="0.35">
      <c r="A1" s="56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" t="s">
        <v>18</v>
      </c>
      <c r="X1" s="6"/>
      <c r="Y1" s="6"/>
      <c r="Z1" s="6"/>
      <c r="AA1" s="6"/>
    </row>
    <row r="2" spans="1:28" ht="14.5" customHeight="1" x14ac:dyDescent="0.3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7" t="s">
        <v>66</v>
      </c>
      <c r="X2" s="6"/>
      <c r="Y2" s="6"/>
      <c r="Z2" s="6"/>
      <c r="AA2" s="6"/>
    </row>
    <row r="3" spans="1:28" ht="14.5" customHeight="1" x14ac:dyDescent="0.35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7" t="s">
        <v>67</v>
      </c>
      <c r="X3" s="6"/>
      <c r="Y3" s="6"/>
      <c r="Z3" s="6"/>
      <c r="AA3" s="6"/>
    </row>
    <row r="4" spans="1:28" ht="15" customHeight="1" thickBot="1" x14ac:dyDescent="0.4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8" t="s">
        <v>0</v>
      </c>
      <c r="X4" s="6"/>
      <c r="Y4" s="6"/>
      <c r="Z4" s="6"/>
      <c r="AA4" s="6"/>
    </row>
    <row r="5" spans="1:28" ht="20.149999999999999" customHeight="1" x14ac:dyDescent="0.35">
      <c r="A5" s="68" t="s">
        <v>7</v>
      </c>
      <c r="B5" s="69"/>
      <c r="C5" s="70">
        <v>2018</v>
      </c>
      <c r="D5" s="71"/>
      <c r="E5" s="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9"/>
    </row>
    <row r="6" spans="1:28" ht="20.149999999999999" customHeight="1" x14ac:dyDescent="0.35">
      <c r="A6" s="79" t="s">
        <v>20</v>
      </c>
      <c r="B6" s="80"/>
      <c r="C6" s="77" t="s">
        <v>228</v>
      </c>
      <c r="D6" s="78"/>
      <c r="E6" s="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9"/>
    </row>
    <row r="7" spans="1:28" ht="20.149999999999999" customHeight="1" thickBot="1" x14ac:dyDescent="0.4">
      <c r="A7" s="81" t="s">
        <v>17</v>
      </c>
      <c r="B7" s="82"/>
      <c r="C7" s="83">
        <v>43102</v>
      </c>
      <c r="D7" s="84"/>
      <c r="E7" s="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9"/>
    </row>
    <row r="8" spans="1:28" ht="15" thickBot="1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s="3" customFormat="1" ht="30" customHeight="1" thickBot="1" x14ac:dyDescent="0.4">
      <c r="A9" s="91" t="s">
        <v>68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3"/>
      <c r="X9" s="2"/>
      <c r="Y9" s="2"/>
      <c r="Z9" s="2"/>
    </row>
    <row r="10" spans="1:28" s="3" customFormat="1" ht="36" customHeight="1" x14ac:dyDescent="0.35">
      <c r="A10" s="75" t="s">
        <v>8</v>
      </c>
      <c r="B10" s="72" t="s">
        <v>11</v>
      </c>
      <c r="C10" s="72" t="s">
        <v>10</v>
      </c>
      <c r="D10" s="72" t="s">
        <v>69</v>
      </c>
      <c r="E10" s="72" t="s">
        <v>6</v>
      </c>
      <c r="F10" s="72" t="s">
        <v>5</v>
      </c>
      <c r="G10" s="72" t="s">
        <v>4</v>
      </c>
      <c r="H10" s="72" t="s">
        <v>13</v>
      </c>
      <c r="I10" s="89" t="s">
        <v>14</v>
      </c>
      <c r="J10" s="88" t="s">
        <v>21</v>
      </c>
      <c r="K10" s="88"/>
      <c r="L10" s="88"/>
      <c r="M10" s="65"/>
      <c r="N10" s="64" t="s">
        <v>2</v>
      </c>
      <c r="O10" s="65"/>
      <c r="P10" s="72" t="s">
        <v>9</v>
      </c>
      <c r="Q10" s="72" t="s">
        <v>22</v>
      </c>
      <c r="R10" s="94"/>
      <c r="S10" s="94"/>
      <c r="T10" s="94"/>
      <c r="U10" s="94"/>
      <c r="V10" s="95"/>
      <c r="W10" s="65" t="s">
        <v>16</v>
      </c>
      <c r="X10" s="2"/>
      <c r="Y10" s="2"/>
      <c r="Z10" s="4"/>
    </row>
    <row r="11" spans="1:28" s="3" customFormat="1" ht="26.15" customHeight="1" x14ac:dyDescent="0.35">
      <c r="A11" s="76"/>
      <c r="B11" s="73"/>
      <c r="C11" s="73"/>
      <c r="D11" s="73"/>
      <c r="E11" s="73"/>
      <c r="F11" s="73"/>
      <c r="G11" s="73"/>
      <c r="H11" s="73"/>
      <c r="I11" s="90"/>
      <c r="J11" s="66" t="s">
        <v>21</v>
      </c>
      <c r="K11" s="66" t="s">
        <v>1</v>
      </c>
      <c r="L11" s="74" t="s">
        <v>6</v>
      </c>
      <c r="M11" s="62" t="s">
        <v>3</v>
      </c>
      <c r="N11" s="66" t="s">
        <v>3</v>
      </c>
      <c r="O11" s="62" t="s">
        <v>6</v>
      </c>
      <c r="P11" s="73"/>
      <c r="Q11" s="73"/>
      <c r="R11" s="96"/>
      <c r="S11" s="96"/>
      <c r="T11" s="96"/>
      <c r="U11" s="96"/>
      <c r="V11" s="97"/>
      <c r="W11" s="85"/>
      <c r="X11" s="4"/>
      <c r="Y11" s="4"/>
    </row>
    <row r="12" spans="1:28" ht="76.5" customHeight="1" x14ac:dyDescent="0.35">
      <c r="A12" s="66"/>
      <c r="B12" s="74"/>
      <c r="C12" s="74"/>
      <c r="D12" s="74"/>
      <c r="E12" s="74"/>
      <c r="F12" s="74"/>
      <c r="G12" s="74"/>
      <c r="H12" s="74"/>
      <c r="I12" s="62"/>
      <c r="J12" s="67"/>
      <c r="K12" s="67"/>
      <c r="L12" s="87"/>
      <c r="M12" s="63"/>
      <c r="N12" s="67"/>
      <c r="O12" s="63"/>
      <c r="P12" s="74"/>
      <c r="Q12" s="74"/>
      <c r="R12" s="14" t="s">
        <v>41</v>
      </c>
      <c r="S12" s="14" t="s">
        <v>61</v>
      </c>
      <c r="T12" s="14" t="s">
        <v>62</v>
      </c>
      <c r="U12" s="14" t="s">
        <v>42</v>
      </c>
      <c r="V12" s="13" t="s">
        <v>12</v>
      </c>
      <c r="W12" s="86"/>
    </row>
    <row r="13" spans="1:28" ht="78" x14ac:dyDescent="0.35">
      <c r="A13" s="29" t="s">
        <v>23</v>
      </c>
      <c r="B13" s="10" t="s">
        <v>27</v>
      </c>
      <c r="C13" s="11">
        <v>1</v>
      </c>
      <c r="D13" s="10" t="s">
        <v>24</v>
      </c>
      <c r="E13" s="10" t="s">
        <v>24</v>
      </c>
      <c r="F13" s="10">
        <v>2</v>
      </c>
      <c r="G13" s="10" t="s">
        <v>77</v>
      </c>
      <c r="H13" s="10"/>
      <c r="I13" s="10"/>
      <c r="J13" s="27" t="s">
        <v>71</v>
      </c>
      <c r="K13" s="10" t="s">
        <v>181</v>
      </c>
      <c r="L13" s="10" t="s">
        <v>182</v>
      </c>
      <c r="M13" s="10" t="s">
        <v>183</v>
      </c>
      <c r="N13" s="10"/>
      <c r="O13" s="10"/>
      <c r="P13" s="15">
        <v>43101</v>
      </c>
      <c r="Q13" s="15">
        <v>43465</v>
      </c>
      <c r="R13" s="23"/>
      <c r="S13" s="23"/>
      <c r="T13" s="23"/>
      <c r="U13" s="23"/>
      <c r="V13" s="23">
        <f>SUM(R13:U13)</f>
        <v>0</v>
      </c>
      <c r="W13" s="22"/>
    </row>
    <row r="14" spans="1:28" ht="78" x14ac:dyDescent="0.35">
      <c r="A14" s="29" t="s">
        <v>23</v>
      </c>
      <c r="B14" s="10" t="s">
        <v>15</v>
      </c>
      <c r="C14" s="11">
        <v>2</v>
      </c>
      <c r="D14" s="10" t="s">
        <v>25</v>
      </c>
      <c r="E14" s="10" t="s">
        <v>25</v>
      </c>
      <c r="F14" s="10">
        <v>1095</v>
      </c>
      <c r="G14" s="10" t="s">
        <v>78</v>
      </c>
      <c r="H14" s="10"/>
      <c r="I14" s="10"/>
      <c r="J14" s="27" t="s">
        <v>71</v>
      </c>
      <c r="K14" s="10" t="s">
        <v>176</v>
      </c>
      <c r="L14" s="10" t="s">
        <v>180</v>
      </c>
      <c r="M14" s="10" t="s">
        <v>179</v>
      </c>
      <c r="N14" s="10"/>
      <c r="O14" s="10"/>
      <c r="P14" s="15">
        <v>43101</v>
      </c>
      <c r="Q14" s="15">
        <v>43465</v>
      </c>
      <c r="R14" s="23"/>
      <c r="S14" s="23"/>
      <c r="T14" s="23"/>
      <c r="U14" s="23">
        <v>492527232</v>
      </c>
      <c r="V14" s="23">
        <f>SUM(R14:U14)</f>
        <v>492527232</v>
      </c>
      <c r="W14" s="22"/>
    </row>
    <row r="15" spans="1:28" ht="78" x14ac:dyDescent="0.35">
      <c r="A15" s="29" t="s">
        <v>23</v>
      </c>
      <c r="B15" s="10" t="s">
        <v>15</v>
      </c>
      <c r="C15" s="11">
        <v>2</v>
      </c>
      <c r="D15" s="10" t="s">
        <v>25</v>
      </c>
      <c r="E15" s="10" t="s">
        <v>25</v>
      </c>
      <c r="F15" s="10">
        <v>1</v>
      </c>
      <c r="G15" s="10" t="s">
        <v>79</v>
      </c>
      <c r="H15" s="10"/>
      <c r="I15" s="10"/>
      <c r="J15" s="27" t="s">
        <v>71</v>
      </c>
      <c r="K15" s="10" t="s">
        <v>176</v>
      </c>
      <c r="L15" s="10" t="s">
        <v>180</v>
      </c>
      <c r="M15" s="10" t="s">
        <v>179</v>
      </c>
      <c r="N15" s="10"/>
      <c r="O15" s="10"/>
      <c r="P15" s="15">
        <v>43101</v>
      </c>
      <c r="Q15" s="15">
        <v>43465</v>
      </c>
      <c r="R15" s="23"/>
      <c r="S15" s="23"/>
      <c r="T15" s="23"/>
      <c r="U15" s="23"/>
      <c r="V15" s="23">
        <f t="shared" ref="V15:V19" si="0">SUM(R15:U15)</f>
        <v>0</v>
      </c>
      <c r="W15" s="22"/>
    </row>
    <row r="16" spans="1:28" ht="87" x14ac:dyDescent="0.35">
      <c r="A16" s="29" t="s">
        <v>23</v>
      </c>
      <c r="B16" s="10" t="s">
        <v>28</v>
      </c>
      <c r="C16" s="11">
        <v>3</v>
      </c>
      <c r="D16" s="10" t="s">
        <v>29</v>
      </c>
      <c r="E16" s="10" t="s">
        <v>29</v>
      </c>
      <c r="F16" s="10">
        <v>1</v>
      </c>
      <c r="G16" s="10" t="s">
        <v>80</v>
      </c>
      <c r="H16" s="10"/>
      <c r="I16" s="10"/>
      <c r="J16" s="27" t="s">
        <v>71</v>
      </c>
      <c r="K16" s="10" t="s">
        <v>172</v>
      </c>
      <c r="L16" s="10" t="s">
        <v>173</v>
      </c>
      <c r="M16" s="10" t="s">
        <v>184</v>
      </c>
      <c r="N16" s="10"/>
      <c r="O16" s="10"/>
      <c r="P16" s="15">
        <v>43101</v>
      </c>
      <c r="Q16" s="15">
        <v>43465</v>
      </c>
      <c r="R16" s="23"/>
      <c r="S16" s="23"/>
      <c r="T16" s="23"/>
      <c r="U16" s="23"/>
      <c r="V16" s="23">
        <f t="shared" si="0"/>
        <v>0</v>
      </c>
      <c r="W16" s="22"/>
    </row>
    <row r="17" spans="1:23" ht="120" customHeight="1" x14ac:dyDescent="0.35">
      <c r="A17" s="46" t="s">
        <v>23</v>
      </c>
      <c r="B17" s="41" t="s">
        <v>23</v>
      </c>
      <c r="C17" s="41">
        <v>4</v>
      </c>
      <c r="D17" s="41" t="s">
        <v>26</v>
      </c>
      <c r="E17" s="41" t="s">
        <v>26</v>
      </c>
      <c r="F17" s="52">
        <v>1</v>
      </c>
      <c r="G17" s="41" t="s">
        <v>81</v>
      </c>
      <c r="H17" s="10"/>
      <c r="I17" s="10"/>
      <c r="J17" s="27" t="s">
        <v>70</v>
      </c>
      <c r="K17" s="10" t="s">
        <v>193</v>
      </c>
      <c r="L17" s="10" t="s">
        <v>213</v>
      </c>
      <c r="M17" s="10" t="s">
        <v>212</v>
      </c>
      <c r="N17" s="10"/>
      <c r="O17" s="10"/>
      <c r="P17" s="15">
        <v>43101</v>
      </c>
      <c r="Q17" s="15">
        <v>43465</v>
      </c>
      <c r="R17" s="23">
        <f>100000000+30000000+20000000</f>
        <v>150000000</v>
      </c>
      <c r="S17" s="23"/>
      <c r="T17" s="23"/>
      <c r="U17" s="23"/>
      <c r="V17" s="23">
        <f t="shared" si="0"/>
        <v>150000000</v>
      </c>
      <c r="W17" s="22"/>
    </row>
    <row r="18" spans="1:23" ht="111.75" customHeight="1" x14ac:dyDescent="0.35">
      <c r="A18" s="47"/>
      <c r="B18" s="42"/>
      <c r="C18" s="42"/>
      <c r="D18" s="42"/>
      <c r="E18" s="42"/>
      <c r="F18" s="53"/>
      <c r="G18" s="42"/>
      <c r="H18" s="10"/>
      <c r="I18" s="10"/>
      <c r="J18" s="27" t="s">
        <v>71</v>
      </c>
      <c r="K18" s="10" t="s">
        <v>172</v>
      </c>
      <c r="L18" s="10" t="s">
        <v>173</v>
      </c>
      <c r="M18" s="10" t="s">
        <v>184</v>
      </c>
      <c r="N18" s="10"/>
      <c r="O18" s="10"/>
      <c r="P18" s="15">
        <v>43101</v>
      </c>
      <c r="Q18" s="15">
        <v>43465</v>
      </c>
      <c r="R18" s="23"/>
      <c r="S18" s="23"/>
      <c r="T18" s="23"/>
      <c r="U18" s="23">
        <v>5000000</v>
      </c>
      <c r="V18" s="23">
        <f t="shared" si="0"/>
        <v>5000000</v>
      </c>
      <c r="W18" s="22"/>
    </row>
    <row r="19" spans="1:23" ht="34.5" customHeight="1" x14ac:dyDescent="0.35">
      <c r="A19" s="29" t="s">
        <v>23</v>
      </c>
      <c r="B19" s="10" t="s">
        <v>65</v>
      </c>
      <c r="C19" s="11">
        <v>5</v>
      </c>
      <c r="D19" s="10" t="s">
        <v>73</v>
      </c>
      <c r="E19" s="10" t="s">
        <v>25</v>
      </c>
      <c r="F19" s="17">
        <v>0.9</v>
      </c>
      <c r="G19" s="10" t="s">
        <v>82</v>
      </c>
      <c r="H19" s="10"/>
      <c r="I19" s="10"/>
      <c r="J19" s="27" t="s">
        <v>71</v>
      </c>
      <c r="K19" s="10" t="s">
        <v>176</v>
      </c>
      <c r="L19" s="10" t="s">
        <v>177</v>
      </c>
      <c r="M19" s="10" t="s">
        <v>178</v>
      </c>
      <c r="N19" s="10"/>
      <c r="O19" s="10"/>
      <c r="P19" s="15">
        <v>43101</v>
      </c>
      <c r="Q19" s="15">
        <v>43465</v>
      </c>
      <c r="R19" s="23"/>
      <c r="S19" s="23"/>
      <c r="T19" s="23"/>
      <c r="U19" s="23">
        <f>40000000+147531364+4000000+168000000</f>
        <v>359531364</v>
      </c>
      <c r="V19" s="23">
        <f t="shared" si="0"/>
        <v>359531364</v>
      </c>
      <c r="W19" s="22"/>
    </row>
    <row r="20" spans="1:23" ht="174" x14ac:dyDescent="0.35">
      <c r="A20" s="29" t="s">
        <v>30</v>
      </c>
      <c r="B20" s="10" t="s">
        <v>30</v>
      </c>
      <c r="C20" s="11">
        <v>6</v>
      </c>
      <c r="D20" s="10" t="s">
        <v>39</v>
      </c>
      <c r="E20" s="10" t="s">
        <v>39</v>
      </c>
      <c r="F20" s="17">
        <v>0.2</v>
      </c>
      <c r="G20" s="10" t="s">
        <v>83</v>
      </c>
      <c r="H20" s="10"/>
      <c r="I20" s="10"/>
      <c r="J20" s="27" t="s">
        <v>70</v>
      </c>
      <c r="K20" s="10" t="s">
        <v>193</v>
      </c>
      <c r="L20" s="10" t="s">
        <v>192</v>
      </c>
      <c r="M20" s="10" t="s">
        <v>194</v>
      </c>
      <c r="N20" s="10"/>
      <c r="O20" s="10"/>
      <c r="P20" s="15">
        <v>43101</v>
      </c>
      <c r="Q20" s="15">
        <v>43465</v>
      </c>
      <c r="R20" s="23">
        <f>1500000000+290000000</f>
        <v>1790000000</v>
      </c>
      <c r="S20" s="23"/>
      <c r="T20" s="23"/>
      <c r="U20" s="23"/>
      <c r="V20" s="23">
        <f t="shared" ref="V20:V25" si="1">SUM(R20:U20)</f>
        <v>1790000000</v>
      </c>
      <c r="W20" s="22"/>
    </row>
    <row r="21" spans="1:23" ht="187.5" customHeight="1" x14ac:dyDescent="0.35">
      <c r="A21" s="46" t="s">
        <v>30</v>
      </c>
      <c r="B21" s="41" t="s">
        <v>30</v>
      </c>
      <c r="C21" s="41">
        <v>7</v>
      </c>
      <c r="D21" s="41" t="s">
        <v>40</v>
      </c>
      <c r="E21" s="41" t="s">
        <v>40</v>
      </c>
      <c r="F21" s="52">
        <v>0.25</v>
      </c>
      <c r="G21" s="41" t="s">
        <v>83</v>
      </c>
      <c r="H21" s="10"/>
      <c r="I21" s="10"/>
      <c r="J21" s="27" t="s">
        <v>189</v>
      </c>
      <c r="K21" s="10" t="s">
        <v>181</v>
      </c>
      <c r="L21" s="10" t="s">
        <v>185</v>
      </c>
      <c r="M21" s="10" t="s">
        <v>186</v>
      </c>
      <c r="N21" s="10"/>
      <c r="O21" s="10"/>
      <c r="P21" s="101">
        <v>43101</v>
      </c>
      <c r="Q21" s="101">
        <v>43465</v>
      </c>
      <c r="R21" s="23"/>
      <c r="S21" s="23"/>
      <c r="T21" s="23"/>
      <c r="U21" s="23">
        <v>145200000</v>
      </c>
      <c r="V21" s="23">
        <f t="shared" si="1"/>
        <v>145200000</v>
      </c>
      <c r="W21" s="22"/>
    </row>
    <row r="22" spans="1:23" ht="178.5" customHeight="1" x14ac:dyDescent="0.35">
      <c r="A22" s="104"/>
      <c r="B22" s="100"/>
      <c r="C22" s="100"/>
      <c r="D22" s="100"/>
      <c r="E22" s="100"/>
      <c r="F22" s="99"/>
      <c r="G22" s="100"/>
      <c r="H22" s="10"/>
      <c r="I22" s="10"/>
      <c r="J22" s="27" t="s">
        <v>189</v>
      </c>
      <c r="K22" s="10" t="s">
        <v>181</v>
      </c>
      <c r="L22" s="10" t="s">
        <v>185</v>
      </c>
      <c r="M22" s="10" t="s">
        <v>187</v>
      </c>
      <c r="N22" s="10"/>
      <c r="O22" s="10"/>
      <c r="P22" s="102"/>
      <c r="Q22" s="102"/>
      <c r="R22" s="23"/>
      <c r="S22" s="23"/>
      <c r="T22" s="23"/>
      <c r="U22" s="23"/>
      <c r="V22" s="23">
        <f t="shared" si="1"/>
        <v>0</v>
      </c>
      <c r="W22" s="22"/>
    </row>
    <row r="23" spans="1:23" ht="38.15" customHeight="1" x14ac:dyDescent="0.35">
      <c r="A23" s="104"/>
      <c r="B23" s="100"/>
      <c r="C23" s="100"/>
      <c r="D23" s="100"/>
      <c r="E23" s="100"/>
      <c r="F23" s="99"/>
      <c r="G23" s="100"/>
      <c r="H23" s="10"/>
      <c r="I23" s="10"/>
      <c r="J23" s="27" t="s">
        <v>71</v>
      </c>
      <c r="K23" s="10" t="s">
        <v>181</v>
      </c>
      <c r="L23" s="10" t="s">
        <v>185</v>
      </c>
      <c r="M23" s="10" t="s">
        <v>187</v>
      </c>
      <c r="N23" s="10"/>
      <c r="O23" s="10"/>
      <c r="P23" s="102"/>
      <c r="Q23" s="102"/>
      <c r="R23" s="23"/>
      <c r="S23" s="23"/>
      <c r="T23" s="23"/>
      <c r="U23" s="23"/>
      <c r="V23" s="23">
        <f t="shared" si="1"/>
        <v>0</v>
      </c>
      <c r="W23" s="22"/>
    </row>
    <row r="24" spans="1:23" ht="56.5" customHeight="1" x14ac:dyDescent="0.35">
      <c r="A24" s="104"/>
      <c r="B24" s="100"/>
      <c r="C24" s="100"/>
      <c r="D24" s="100"/>
      <c r="E24" s="100"/>
      <c r="F24" s="99"/>
      <c r="G24" s="100"/>
      <c r="H24" s="10"/>
      <c r="I24" s="10"/>
      <c r="J24" s="27" t="s">
        <v>71</v>
      </c>
      <c r="K24" s="10" t="s">
        <v>181</v>
      </c>
      <c r="L24" s="10" t="s">
        <v>185</v>
      </c>
      <c r="M24" s="10" t="s">
        <v>188</v>
      </c>
      <c r="N24" s="10"/>
      <c r="O24" s="10"/>
      <c r="P24" s="102"/>
      <c r="Q24" s="102"/>
      <c r="R24" s="23"/>
      <c r="S24" s="23"/>
      <c r="T24" s="23"/>
      <c r="U24" s="23"/>
      <c r="V24" s="23">
        <f t="shared" si="1"/>
        <v>0</v>
      </c>
      <c r="W24" s="22"/>
    </row>
    <row r="25" spans="1:23" ht="122.25" customHeight="1" x14ac:dyDescent="0.35">
      <c r="A25" s="47"/>
      <c r="B25" s="42"/>
      <c r="C25" s="42"/>
      <c r="D25" s="42"/>
      <c r="E25" s="42"/>
      <c r="F25" s="53"/>
      <c r="G25" s="42"/>
      <c r="H25" s="10"/>
      <c r="I25" s="10"/>
      <c r="J25" s="27" t="s">
        <v>70</v>
      </c>
      <c r="K25" s="10" t="s">
        <v>193</v>
      </c>
      <c r="L25" s="10" t="s">
        <v>192</v>
      </c>
      <c r="M25" s="10" t="s">
        <v>194</v>
      </c>
      <c r="N25" s="10"/>
      <c r="O25" s="10"/>
      <c r="P25" s="103"/>
      <c r="Q25" s="103"/>
      <c r="R25" s="23">
        <f>700230700</f>
        <v>700230700</v>
      </c>
      <c r="S25" s="23"/>
      <c r="T25" s="23"/>
      <c r="U25" s="23"/>
      <c r="V25" s="23">
        <f t="shared" si="1"/>
        <v>700230700</v>
      </c>
      <c r="W25" s="22"/>
    </row>
    <row r="26" spans="1:23" ht="122.25" customHeight="1" x14ac:dyDescent="0.35">
      <c r="A26" s="46" t="s">
        <v>31</v>
      </c>
      <c r="B26" s="41" t="s">
        <v>31</v>
      </c>
      <c r="C26" s="41">
        <v>11</v>
      </c>
      <c r="D26" s="41" t="s">
        <v>54</v>
      </c>
      <c r="E26" s="41" t="s">
        <v>87</v>
      </c>
      <c r="F26" s="52">
        <v>1</v>
      </c>
      <c r="G26" s="41" t="s">
        <v>86</v>
      </c>
      <c r="H26" s="27" t="s">
        <v>70</v>
      </c>
      <c r="I26" s="10" t="s">
        <v>191</v>
      </c>
      <c r="J26" s="54" t="s">
        <v>70</v>
      </c>
      <c r="K26" s="41" t="s">
        <v>191</v>
      </c>
      <c r="L26" s="41" t="s">
        <v>195</v>
      </c>
      <c r="M26" s="10" t="s">
        <v>196</v>
      </c>
      <c r="N26" s="12"/>
      <c r="O26" s="12"/>
      <c r="P26" s="15">
        <v>43101</v>
      </c>
      <c r="Q26" s="15">
        <v>43465</v>
      </c>
      <c r="R26" s="23">
        <v>3154805137</v>
      </c>
      <c r="S26" s="50"/>
      <c r="T26" s="48"/>
      <c r="U26" s="48"/>
      <c r="V26" s="48">
        <f>R26+R27</f>
        <v>3312805137</v>
      </c>
      <c r="W26" s="22"/>
    </row>
    <row r="27" spans="1:23" ht="72.75" customHeight="1" x14ac:dyDescent="0.35">
      <c r="A27" s="47"/>
      <c r="B27" s="42"/>
      <c r="C27" s="42"/>
      <c r="D27" s="42"/>
      <c r="E27" s="42"/>
      <c r="F27" s="53"/>
      <c r="G27" s="42"/>
      <c r="H27" s="10"/>
      <c r="I27" s="10"/>
      <c r="J27" s="55"/>
      <c r="K27" s="42"/>
      <c r="L27" s="42"/>
      <c r="M27" s="10" t="s">
        <v>220</v>
      </c>
      <c r="N27" s="10"/>
      <c r="O27" s="10"/>
      <c r="P27" s="15">
        <v>43101</v>
      </c>
      <c r="Q27" s="15">
        <v>43465</v>
      </c>
      <c r="R27" s="23">
        <v>158000000</v>
      </c>
      <c r="S27" s="51"/>
      <c r="T27" s="49"/>
      <c r="U27" s="49"/>
      <c r="V27" s="49"/>
      <c r="W27" s="22"/>
    </row>
    <row r="28" spans="1:23" ht="101.5" x14ac:dyDescent="0.35">
      <c r="A28" s="29" t="s">
        <v>31</v>
      </c>
      <c r="B28" s="10" t="s">
        <v>31</v>
      </c>
      <c r="C28" s="11">
        <v>11</v>
      </c>
      <c r="D28" s="10" t="s">
        <v>54</v>
      </c>
      <c r="E28" s="10" t="s">
        <v>89</v>
      </c>
      <c r="F28" s="17">
        <v>1</v>
      </c>
      <c r="G28" s="10" t="s">
        <v>88</v>
      </c>
      <c r="H28" s="10"/>
      <c r="I28" s="10"/>
      <c r="J28" s="27" t="s">
        <v>70</v>
      </c>
      <c r="K28" s="10" t="s">
        <v>191</v>
      </c>
      <c r="L28" s="10" t="s">
        <v>195</v>
      </c>
      <c r="M28" s="10" t="s">
        <v>196</v>
      </c>
      <c r="N28" s="10"/>
      <c r="O28" s="10"/>
      <c r="P28" s="15">
        <v>43101</v>
      </c>
      <c r="Q28" s="15">
        <v>43465</v>
      </c>
      <c r="R28" s="23"/>
      <c r="S28" s="23"/>
      <c r="T28" s="23"/>
      <c r="U28" s="23"/>
      <c r="V28" s="23">
        <f>SUM(R28:U28)</f>
        <v>0</v>
      </c>
      <c r="W28" s="22"/>
    </row>
    <row r="29" spans="1:23" ht="101.5" x14ac:dyDescent="0.35">
      <c r="A29" s="29" t="s">
        <v>31</v>
      </c>
      <c r="B29" s="10" t="s">
        <v>31</v>
      </c>
      <c r="C29" s="11">
        <v>11</v>
      </c>
      <c r="D29" s="10" t="s">
        <v>54</v>
      </c>
      <c r="E29" s="10" t="s">
        <v>85</v>
      </c>
      <c r="F29" s="10">
        <v>2</v>
      </c>
      <c r="G29" s="10" t="s">
        <v>84</v>
      </c>
      <c r="H29" s="10"/>
      <c r="I29" s="10"/>
      <c r="J29" s="27" t="s">
        <v>70</v>
      </c>
      <c r="K29" s="10" t="s">
        <v>191</v>
      </c>
      <c r="L29" s="10" t="s">
        <v>195</v>
      </c>
      <c r="M29" s="10" t="s">
        <v>196</v>
      </c>
      <c r="N29" s="10"/>
      <c r="O29" s="10"/>
      <c r="P29" s="15">
        <v>43101</v>
      </c>
      <c r="Q29" s="15">
        <v>43465</v>
      </c>
      <c r="R29" s="23"/>
      <c r="S29" s="23"/>
      <c r="T29" s="23"/>
      <c r="U29" s="23"/>
      <c r="V29" s="23">
        <f>SUM(R29:U29)</f>
        <v>0</v>
      </c>
      <c r="W29" s="22"/>
    </row>
    <row r="30" spans="1:23" ht="101.5" x14ac:dyDescent="0.35">
      <c r="A30" s="29" t="s">
        <v>31</v>
      </c>
      <c r="B30" s="10" t="s">
        <v>31</v>
      </c>
      <c r="C30" s="11">
        <v>12</v>
      </c>
      <c r="D30" s="10" t="s">
        <v>55</v>
      </c>
      <c r="E30" s="10" t="s">
        <v>91</v>
      </c>
      <c r="F30" s="17">
        <v>1</v>
      </c>
      <c r="G30" s="10" t="s">
        <v>90</v>
      </c>
      <c r="H30" s="10"/>
      <c r="I30" s="10"/>
      <c r="J30" s="27" t="s">
        <v>70</v>
      </c>
      <c r="K30" s="10" t="s">
        <v>191</v>
      </c>
      <c r="L30" s="10" t="s">
        <v>195</v>
      </c>
      <c r="M30" s="10" t="s">
        <v>214</v>
      </c>
      <c r="N30" s="10"/>
      <c r="O30" s="10"/>
      <c r="P30" s="15">
        <v>43101</v>
      </c>
      <c r="Q30" s="15">
        <v>43465</v>
      </c>
      <c r="R30" s="23"/>
      <c r="S30" s="23">
        <v>300000000</v>
      </c>
      <c r="T30" s="23"/>
      <c r="U30" s="23"/>
      <c r="V30" s="23">
        <f>SUM(R30:U30)</f>
        <v>300000000</v>
      </c>
      <c r="W30" s="22"/>
    </row>
    <row r="31" spans="1:23" ht="159.5" x14ac:dyDescent="0.35">
      <c r="A31" s="29" t="s">
        <v>31</v>
      </c>
      <c r="B31" s="10" t="s">
        <v>31</v>
      </c>
      <c r="C31" s="11">
        <v>12</v>
      </c>
      <c r="D31" s="10" t="s">
        <v>55</v>
      </c>
      <c r="E31" s="10" t="s">
        <v>91</v>
      </c>
      <c r="F31" s="17">
        <v>1</v>
      </c>
      <c r="G31" s="10" t="s">
        <v>92</v>
      </c>
      <c r="H31" s="10"/>
      <c r="I31" s="10"/>
      <c r="J31" s="27" t="s">
        <v>70</v>
      </c>
      <c r="K31" s="10" t="s">
        <v>193</v>
      </c>
      <c r="L31" s="10" t="s">
        <v>213</v>
      </c>
      <c r="M31" s="10" t="s">
        <v>212</v>
      </c>
      <c r="N31" s="10"/>
      <c r="O31" s="10"/>
      <c r="P31" s="15">
        <v>43101</v>
      </c>
      <c r="Q31" s="15">
        <v>43465</v>
      </c>
      <c r="R31" s="23"/>
      <c r="S31" s="23"/>
      <c r="T31" s="23"/>
      <c r="U31" s="23"/>
      <c r="V31" s="23">
        <f t="shared" ref="V31:V32" si="2">SUM(R31:U31)</f>
        <v>0</v>
      </c>
      <c r="W31" s="22"/>
    </row>
    <row r="32" spans="1:23" ht="58" customHeight="1" x14ac:dyDescent="0.35">
      <c r="A32" s="29" t="s">
        <v>31</v>
      </c>
      <c r="B32" s="10" t="s">
        <v>31</v>
      </c>
      <c r="C32" s="11">
        <v>12</v>
      </c>
      <c r="D32" s="10" t="s">
        <v>55</v>
      </c>
      <c r="E32" s="10" t="s">
        <v>94</v>
      </c>
      <c r="F32" s="17">
        <v>1</v>
      </c>
      <c r="G32" s="10" t="s">
        <v>93</v>
      </c>
      <c r="H32" s="10"/>
      <c r="I32" s="10"/>
      <c r="J32" s="27" t="s">
        <v>70</v>
      </c>
      <c r="K32" s="10" t="s">
        <v>191</v>
      </c>
      <c r="L32" s="10" t="s">
        <v>195</v>
      </c>
      <c r="M32" s="10" t="s">
        <v>196</v>
      </c>
      <c r="N32" s="10"/>
      <c r="O32" s="10"/>
      <c r="P32" s="15">
        <v>43101</v>
      </c>
      <c r="Q32" s="15">
        <v>43465</v>
      </c>
      <c r="R32" s="23"/>
      <c r="S32" s="23"/>
      <c r="T32" s="23"/>
      <c r="U32" s="23"/>
      <c r="V32" s="23">
        <f t="shared" si="2"/>
        <v>0</v>
      </c>
      <c r="W32" s="22"/>
    </row>
    <row r="33" spans="1:23" ht="125.5" customHeight="1" x14ac:dyDescent="0.35">
      <c r="A33" s="29" t="s">
        <v>33</v>
      </c>
      <c r="B33" s="10" t="s">
        <v>33</v>
      </c>
      <c r="C33" s="11">
        <v>13</v>
      </c>
      <c r="D33" s="10" t="s">
        <v>32</v>
      </c>
      <c r="E33" s="10" t="s">
        <v>32</v>
      </c>
      <c r="F33" s="18">
        <v>4</v>
      </c>
      <c r="G33" s="10" t="s">
        <v>95</v>
      </c>
      <c r="H33" s="10"/>
      <c r="I33" s="10"/>
      <c r="J33" s="27" t="s">
        <v>71</v>
      </c>
      <c r="K33" s="10" t="s">
        <v>172</v>
      </c>
      <c r="L33" s="10" t="s">
        <v>173</v>
      </c>
      <c r="M33" s="10" t="s">
        <v>174</v>
      </c>
      <c r="N33" s="10"/>
      <c r="O33" s="10"/>
      <c r="P33" s="15">
        <v>43101</v>
      </c>
      <c r="Q33" s="15">
        <v>43465</v>
      </c>
      <c r="R33" s="22"/>
      <c r="S33" s="23"/>
      <c r="T33" s="23"/>
      <c r="U33" s="23">
        <f>498265000-48763636-5000000-147531364</f>
        <v>296970000</v>
      </c>
      <c r="V33" s="23">
        <f t="shared" ref="V33:V44" si="3">SUM(R33:U33)</f>
        <v>296970000</v>
      </c>
      <c r="W33" s="22"/>
    </row>
    <row r="34" spans="1:23" ht="87" x14ac:dyDescent="0.35">
      <c r="A34" s="29" t="s">
        <v>33</v>
      </c>
      <c r="B34" s="10" t="s">
        <v>33</v>
      </c>
      <c r="C34" s="11">
        <v>14</v>
      </c>
      <c r="D34" s="10" t="s">
        <v>34</v>
      </c>
      <c r="E34" s="10" t="s">
        <v>34</v>
      </c>
      <c r="F34" s="10">
        <v>1</v>
      </c>
      <c r="G34" s="10" t="s">
        <v>96</v>
      </c>
      <c r="H34" s="10"/>
      <c r="I34" s="10"/>
      <c r="J34" s="27" t="s">
        <v>71</v>
      </c>
      <c r="K34" s="10" t="s">
        <v>172</v>
      </c>
      <c r="L34" s="10" t="s">
        <v>173</v>
      </c>
      <c r="M34" s="10" t="s">
        <v>175</v>
      </c>
      <c r="N34" s="10"/>
      <c r="O34" s="10"/>
      <c r="P34" s="15">
        <v>43101</v>
      </c>
      <c r="Q34" s="15">
        <v>43465</v>
      </c>
      <c r="R34" s="22"/>
      <c r="S34" s="22"/>
      <c r="T34" s="22"/>
      <c r="U34" s="23">
        <v>76992500</v>
      </c>
      <c r="V34" s="23">
        <f t="shared" si="3"/>
        <v>76992500</v>
      </c>
      <c r="W34" s="22"/>
    </row>
    <row r="35" spans="1:23" ht="130.5" x14ac:dyDescent="0.35">
      <c r="A35" s="29" t="s">
        <v>38</v>
      </c>
      <c r="B35" s="10" t="s">
        <v>38</v>
      </c>
      <c r="C35" s="11">
        <v>15</v>
      </c>
      <c r="D35" s="10" t="s">
        <v>35</v>
      </c>
      <c r="E35" s="10" t="s">
        <v>98</v>
      </c>
      <c r="F35" s="10">
        <v>4</v>
      </c>
      <c r="G35" s="10" t="s">
        <v>97</v>
      </c>
      <c r="H35" s="10"/>
      <c r="I35" s="10"/>
      <c r="J35" s="16" t="s">
        <v>70</v>
      </c>
      <c r="K35" s="10" t="s">
        <v>191</v>
      </c>
      <c r="L35" s="10" t="s">
        <v>198</v>
      </c>
      <c r="M35" s="10" t="s">
        <v>197</v>
      </c>
      <c r="N35" s="10"/>
      <c r="O35" s="10"/>
      <c r="P35" s="15">
        <v>43101</v>
      </c>
      <c r="Q35" s="15">
        <v>43465</v>
      </c>
      <c r="R35" s="23">
        <f>1212194199-7118648+450000000</f>
        <v>1655075551</v>
      </c>
      <c r="S35" s="23">
        <v>8668213</v>
      </c>
      <c r="T35" s="23"/>
      <c r="U35" s="30">
        <v>7118648</v>
      </c>
      <c r="V35" s="23">
        <f t="shared" si="3"/>
        <v>1670862412</v>
      </c>
      <c r="W35" s="22"/>
    </row>
    <row r="36" spans="1:23" ht="111.75" customHeight="1" x14ac:dyDescent="0.35">
      <c r="A36" s="29" t="s">
        <v>38</v>
      </c>
      <c r="B36" s="10" t="s">
        <v>38</v>
      </c>
      <c r="C36" s="11">
        <v>15</v>
      </c>
      <c r="D36" s="10" t="s">
        <v>35</v>
      </c>
      <c r="E36" s="10" t="s">
        <v>100</v>
      </c>
      <c r="F36" s="17">
        <v>0.2</v>
      </c>
      <c r="G36" s="10" t="s">
        <v>99</v>
      </c>
      <c r="H36" s="10"/>
      <c r="I36" s="10"/>
      <c r="J36" s="16" t="s">
        <v>70</v>
      </c>
      <c r="K36" s="10" t="s">
        <v>191</v>
      </c>
      <c r="L36" s="10" t="s">
        <v>198</v>
      </c>
      <c r="M36" s="10" t="s">
        <v>222</v>
      </c>
      <c r="N36" s="10"/>
      <c r="O36" s="10"/>
      <c r="P36" s="15">
        <v>43101</v>
      </c>
      <c r="Q36" s="15">
        <v>43465</v>
      </c>
      <c r="R36" s="23">
        <v>500000000</v>
      </c>
      <c r="S36" s="23"/>
      <c r="T36" s="23"/>
      <c r="U36" s="23"/>
      <c r="V36" s="23">
        <f t="shared" si="3"/>
        <v>500000000</v>
      </c>
      <c r="W36" s="22"/>
    </row>
    <row r="37" spans="1:23" ht="130.5" x14ac:dyDescent="0.35">
      <c r="A37" s="29" t="s">
        <v>38</v>
      </c>
      <c r="B37" s="10" t="s">
        <v>38</v>
      </c>
      <c r="C37" s="11">
        <v>16</v>
      </c>
      <c r="D37" s="10" t="s">
        <v>36</v>
      </c>
      <c r="E37" s="10" t="s">
        <v>102</v>
      </c>
      <c r="F37" s="10">
        <v>2</v>
      </c>
      <c r="G37" s="10" t="s">
        <v>101</v>
      </c>
      <c r="H37" s="10"/>
      <c r="I37" s="10"/>
      <c r="J37" s="16" t="s">
        <v>70</v>
      </c>
      <c r="K37" s="10" t="s">
        <v>191</v>
      </c>
      <c r="L37" s="10" t="s">
        <v>198</v>
      </c>
      <c r="M37" s="10" t="s">
        <v>199</v>
      </c>
      <c r="N37" s="10"/>
      <c r="O37" s="10"/>
      <c r="P37" s="15">
        <v>43101</v>
      </c>
      <c r="Q37" s="15">
        <v>43465</v>
      </c>
      <c r="R37" s="23">
        <v>55286297</v>
      </c>
      <c r="S37" s="23"/>
      <c r="T37" s="23"/>
      <c r="U37" s="23"/>
      <c r="V37" s="23">
        <f t="shared" si="3"/>
        <v>55286297</v>
      </c>
      <c r="W37" s="22"/>
    </row>
    <row r="38" spans="1:23" ht="130.5" x14ac:dyDescent="0.35">
      <c r="A38" s="29" t="s">
        <v>38</v>
      </c>
      <c r="B38" s="10" t="s">
        <v>38</v>
      </c>
      <c r="C38" s="11">
        <v>16</v>
      </c>
      <c r="D38" s="10" t="s">
        <v>223</v>
      </c>
      <c r="E38" s="10" t="s">
        <v>104</v>
      </c>
      <c r="F38" s="10">
        <v>1</v>
      </c>
      <c r="G38" s="10" t="s">
        <v>103</v>
      </c>
      <c r="H38" s="10"/>
      <c r="I38" s="10"/>
      <c r="J38" s="16" t="s">
        <v>70</v>
      </c>
      <c r="K38" s="10" t="s">
        <v>191</v>
      </c>
      <c r="L38" s="10" t="s">
        <v>198</v>
      </c>
      <c r="M38" s="10" t="s">
        <v>224</v>
      </c>
      <c r="N38" s="10"/>
      <c r="O38" s="10"/>
      <c r="P38" s="15">
        <v>43101</v>
      </c>
      <c r="Q38" s="15">
        <v>43465</v>
      </c>
      <c r="R38" s="23">
        <v>50000000</v>
      </c>
      <c r="S38" s="23"/>
      <c r="T38" s="23"/>
      <c r="U38" s="23"/>
      <c r="V38" s="23">
        <f t="shared" si="3"/>
        <v>50000000</v>
      </c>
      <c r="W38" s="22"/>
    </row>
    <row r="39" spans="1:23" ht="130.5" x14ac:dyDescent="0.35">
      <c r="A39" s="29" t="s">
        <v>38</v>
      </c>
      <c r="B39" s="10" t="s">
        <v>38</v>
      </c>
      <c r="C39" s="11">
        <v>17</v>
      </c>
      <c r="D39" s="10" t="s">
        <v>37</v>
      </c>
      <c r="E39" s="10" t="s">
        <v>106</v>
      </c>
      <c r="F39" s="10">
        <v>1</v>
      </c>
      <c r="G39" s="10" t="s">
        <v>105</v>
      </c>
      <c r="H39" s="10"/>
      <c r="I39" s="10"/>
      <c r="J39" s="16" t="s">
        <v>70</v>
      </c>
      <c r="K39" s="10" t="s">
        <v>191</v>
      </c>
      <c r="L39" s="10" t="s">
        <v>198</v>
      </c>
      <c r="M39" s="10" t="s">
        <v>215</v>
      </c>
      <c r="N39" s="10"/>
      <c r="O39" s="10"/>
      <c r="P39" s="15">
        <v>43101</v>
      </c>
      <c r="Q39" s="15">
        <v>43465</v>
      </c>
      <c r="R39" s="23">
        <f>244302000+13649840+700000</f>
        <v>258651840</v>
      </c>
      <c r="S39" s="23"/>
      <c r="T39" s="23"/>
      <c r="U39" s="23"/>
      <c r="V39" s="23">
        <f t="shared" si="3"/>
        <v>258651840</v>
      </c>
      <c r="W39" s="22"/>
    </row>
    <row r="40" spans="1:23" ht="174" x14ac:dyDescent="0.35">
      <c r="A40" s="29" t="s">
        <v>38</v>
      </c>
      <c r="B40" s="10" t="s">
        <v>38</v>
      </c>
      <c r="C40" s="11">
        <v>18</v>
      </c>
      <c r="D40" s="10" t="s">
        <v>47</v>
      </c>
      <c r="E40" s="10" t="s">
        <v>108</v>
      </c>
      <c r="F40" s="10">
        <v>50</v>
      </c>
      <c r="G40" s="10" t="s">
        <v>107</v>
      </c>
      <c r="H40" s="10"/>
      <c r="I40" s="10"/>
      <c r="J40" s="16" t="s">
        <v>70</v>
      </c>
      <c r="K40" s="10" t="s">
        <v>193</v>
      </c>
      <c r="L40" s="10" t="s">
        <v>192</v>
      </c>
      <c r="M40" s="10" t="s">
        <v>194</v>
      </c>
      <c r="N40" s="10"/>
      <c r="O40" s="10"/>
      <c r="P40" s="15">
        <v>43101</v>
      </c>
      <c r="Q40" s="15">
        <v>43465</v>
      </c>
      <c r="R40" s="23">
        <f>585335000-13649840-700000</f>
        <v>570985160</v>
      </c>
      <c r="S40" s="23"/>
      <c r="T40" s="23"/>
      <c r="U40" s="23"/>
      <c r="V40" s="23">
        <f t="shared" si="3"/>
        <v>570985160</v>
      </c>
      <c r="W40" s="22"/>
    </row>
    <row r="41" spans="1:23" ht="58" customHeight="1" x14ac:dyDescent="0.35">
      <c r="A41" s="29" t="s">
        <v>38</v>
      </c>
      <c r="B41" s="10" t="s">
        <v>38</v>
      </c>
      <c r="C41" s="11">
        <v>18</v>
      </c>
      <c r="D41" s="10" t="s">
        <v>47</v>
      </c>
      <c r="E41" s="10" t="s">
        <v>108</v>
      </c>
      <c r="F41" s="10">
        <v>2</v>
      </c>
      <c r="G41" s="10" t="s">
        <v>109</v>
      </c>
      <c r="H41" s="10"/>
      <c r="I41" s="10"/>
      <c r="J41" s="16" t="s">
        <v>70</v>
      </c>
      <c r="K41" s="10" t="s">
        <v>193</v>
      </c>
      <c r="L41" s="10" t="s">
        <v>192</v>
      </c>
      <c r="M41" s="10" t="s">
        <v>194</v>
      </c>
      <c r="N41" s="10"/>
      <c r="O41" s="10"/>
      <c r="P41" s="15">
        <v>43101</v>
      </c>
      <c r="Q41" s="15">
        <v>43465</v>
      </c>
      <c r="R41" s="23"/>
      <c r="S41" s="23"/>
      <c r="T41" s="23"/>
      <c r="U41" s="23"/>
      <c r="V41" s="23">
        <f t="shared" si="3"/>
        <v>0</v>
      </c>
      <c r="W41" s="22"/>
    </row>
    <row r="42" spans="1:23" ht="72.5" x14ac:dyDescent="0.35">
      <c r="A42" s="29" t="s">
        <v>48</v>
      </c>
      <c r="B42" s="10" t="s">
        <v>48</v>
      </c>
      <c r="C42" s="11">
        <v>19</v>
      </c>
      <c r="D42" s="10" t="s">
        <v>43</v>
      </c>
      <c r="E42" s="10" t="s">
        <v>111</v>
      </c>
      <c r="F42" s="10">
        <v>1</v>
      </c>
      <c r="G42" s="10" t="s">
        <v>110</v>
      </c>
      <c r="H42" s="10"/>
      <c r="I42" s="10"/>
      <c r="J42" s="27" t="s">
        <v>70</v>
      </c>
      <c r="K42" s="10" t="s">
        <v>191</v>
      </c>
      <c r="L42" s="10" t="s">
        <v>217</v>
      </c>
      <c r="M42" s="10" t="s">
        <v>216</v>
      </c>
      <c r="N42" s="10"/>
      <c r="O42" s="10"/>
      <c r="P42" s="15">
        <v>43101</v>
      </c>
      <c r="Q42" s="15">
        <v>43465</v>
      </c>
      <c r="R42" s="23">
        <f>650674201+135000000</f>
        <v>785674201</v>
      </c>
      <c r="S42" s="23"/>
      <c r="T42" s="23"/>
      <c r="U42" s="23"/>
      <c r="V42" s="23">
        <f t="shared" si="3"/>
        <v>785674201</v>
      </c>
      <c r="W42" s="22"/>
    </row>
    <row r="43" spans="1:23" ht="90" customHeight="1" x14ac:dyDescent="0.35">
      <c r="A43" s="29" t="s">
        <v>48</v>
      </c>
      <c r="B43" s="10" t="s">
        <v>48</v>
      </c>
      <c r="C43" s="11">
        <v>19</v>
      </c>
      <c r="D43" s="10" t="s">
        <v>43</v>
      </c>
      <c r="E43" s="10" t="s">
        <v>113</v>
      </c>
      <c r="F43" s="10">
        <v>2</v>
      </c>
      <c r="G43" s="10" t="s">
        <v>112</v>
      </c>
      <c r="H43" s="10"/>
      <c r="I43" s="10"/>
      <c r="J43" s="27" t="s">
        <v>70</v>
      </c>
      <c r="K43" s="10" t="s">
        <v>191</v>
      </c>
      <c r="L43" s="10" t="s">
        <v>217</v>
      </c>
      <c r="M43" s="10" t="s">
        <v>216</v>
      </c>
      <c r="N43" s="10"/>
      <c r="O43" s="10"/>
      <c r="P43" s="15">
        <v>43101</v>
      </c>
      <c r="Q43" s="15">
        <v>43465</v>
      </c>
      <c r="R43" s="23"/>
      <c r="S43" s="23"/>
      <c r="T43" s="23"/>
      <c r="U43" s="23"/>
      <c r="V43" s="23">
        <f t="shared" si="3"/>
        <v>0</v>
      </c>
      <c r="W43" s="22"/>
    </row>
    <row r="44" spans="1:23" ht="72.5" x14ac:dyDescent="0.35">
      <c r="A44" s="29" t="s">
        <v>48</v>
      </c>
      <c r="B44" s="10" t="s">
        <v>48</v>
      </c>
      <c r="C44" s="11">
        <v>20</v>
      </c>
      <c r="D44" s="10" t="s">
        <v>44</v>
      </c>
      <c r="E44" s="10" t="s">
        <v>125</v>
      </c>
      <c r="F44" s="17">
        <v>1</v>
      </c>
      <c r="G44" s="10" t="s">
        <v>114</v>
      </c>
      <c r="H44" s="10"/>
      <c r="I44" s="10"/>
      <c r="J44" s="27" t="s">
        <v>70</v>
      </c>
      <c r="K44" s="10" t="s">
        <v>191</v>
      </c>
      <c r="L44" s="10" t="s">
        <v>217</v>
      </c>
      <c r="M44" s="10" t="s">
        <v>218</v>
      </c>
      <c r="N44" s="10"/>
      <c r="O44" s="10"/>
      <c r="P44" s="15">
        <v>43101</v>
      </c>
      <c r="Q44" s="15">
        <v>43465</v>
      </c>
      <c r="R44" s="23">
        <f>357000000+245000000+215000000+300001152</f>
        <v>1117001152</v>
      </c>
      <c r="S44" s="23">
        <f>100000000+15000000+500000000</f>
        <v>615000000</v>
      </c>
      <c r="T44" s="23"/>
      <c r="U44" s="30">
        <f>70000000-4000000</f>
        <v>66000000</v>
      </c>
      <c r="V44" s="23">
        <f t="shared" si="3"/>
        <v>1798001152</v>
      </c>
      <c r="W44" s="22"/>
    </row>
    <row r="45" spans="1:23" ht="72.5" x14ac:dyDescent="0.35">
      <c r="A45" s="29" t="s">
        <v>48</v>
      </c>
      <c r="B45" s="10" t="s">
        <v>48</v>
      </c>
      <c r="C45" s="11">
        <v>20</v>
      </c>
      <c r="D45" s="10" t="s">
        <v>44</v>
      </c>
      <c r="E45" s="10" t="s">
        <v>120</v>
      </c>
      <c r="F45" s="10">
        <v>1</v>
      </c>
      <c r="G45" s="10" t="s">
        <v>115</v>
      </c>
      <c r="H45" s="10"/>
      <c r="I45" s="10"/>
      <c r="J45" s="27" t="s">
        <v>70</v>
      </c>
      <c r="K45" s="10" t="s">
        <v>191</v>
      </c>
      <c r="L45" s="10" t="s">
        <v>217</v>
      </c>
      <c r="M45" s="10" t="s">
        <v>216</v>
      </c>
      <c r="N45" s="10"/>
      <c r="O45" s="10"/>
      <c r="P45" s="15">
        <v>43101</v>
      </c>
      <c r="Q45" s="15">
        <v>43465</v>
      </c>
      <c r="R45" s="23"/>
      <c r="S45" s="23"/>
      <c r="T45" s="23"/>
      <c r="U45" s="23"/>
      <c r="V45" s="23">
        <f t="shared" ref="V45:V48" si="4">SUM(R45:U45)</f>
        <v>0</v>
      </c>
      <c r="W45" s="22"/>
    </row>
    <row r="46" spans="1:23" ht="52" customHeight="1" x14ac:dyDescent="0.35">
      <c r="A46" s="29" t="s">
        <v>48</v>
      </c>
      <c r="B46" s="10" t="s">
        <v>48</v>
      </c>
      <c r="C46" s="11">
        <v>20</v>
      </c>
      <c r="D46" s="10" t="s">
        <v>44</v>
      </c>
      <c r="E46" s="10" t="s">
        <v>121</v>
      </c>
      <c r="F46" s="10">
        <v>1</v>
      </c>
      <c r="G46" s="10" t="s">
        <v>116</v>
      </c>
      <c r="H46" s="10"/>
      <c r="I46" s="10"/>
      <c r="J46" s="27" t="s">
        <v>70</v>
      </c>
      <c r="K46" s="10" t="s">
        <v>191</v>
      </c>
      <c r="L46" s="10" t="s">
        <v>190</v>
      </c>
      <c r="M46" s="10" t="s">
        <v>221</v>
      </c>
      <c r="N46" s="10"/>
      <c r="O46" s="10"/>
      <c r="P46" s="15">
        <v>43101</v>
      </c>
      <c r="Q46" s="15">
        <v>43465</v>
      </c>
      <c r="R46" s="23">
        <v>400000000</v>
      </c>
      <c r="S46" s="23"/>
      <c r="T46" s="23"/>
      <c r="U46" s="23"/>
      <c r="V46" s="23">
        <f t="shared" si="4"/>
        <v>400000000</v>
      </c>
      <c r="W46" s="22"/>
    </row>
    <row r="47" spans="1:23" ht="72.5" x14ac:dyDescent="0.35">
      <c r="A47" s="29" t="s">
        <v>48</v>
      </c>
      <c r="B47" s="10" t="s">
        <v>48</v>
      </c>
      <c r="C47" s="11">
        <v>20</v>
      </c>
      <c r="D47" s="10" t="s">
        <v>44</v>
      </c>
      <c r="E47" s="10" t="s">
        <v>122</v>
      </c>
      <c r="F47" s="10">
        <v>1</v>
      </c>
      <c r="G47" s="10" t="s">
        <v>117</v>
      </c>
      <c r="H47" s="10"/>
      <c r="I47" s="10"/>
      <c r="J47" s="27" t="s">
        <v>70</v>
      </c>
      <c r="K47" s="10" t="s">
        <v>191</v>
      </c>
      <c r="L47" s="10" t="s">
        <v>217</v>
      </c>
      <c r="M47" s="10" t="s">
        <v>218</v>
      </c>
      <c r="N47" s="10"/>
      <c r="O47" s="10"/>
      <c r="P47" s="15">
        <v>43101</v>
      </c>
      <c r="Q47" s="15">
        <v>43465</v>
      </c>
      <c r="R47" s="23"/>
      <c r="S47" s="23"/>
      <c r="T47" s="23"/>
      <c r="U47" s="23"/>
      <c r="V47" s="23">
        <f t="shared" si="4"/>
        <v>0</v>
      </c>
      <c r="W47" s="22"/>
    </row>
    <row r="48" spans="1:23" ht="72.5" x14ac:dyDescent="0.35">
      <c r="A48" s="29" t="s">
        <v>48</v>
      </c>
      <c r="B48" s="10" t="s">
        <v>48</v>
      </c>
      <c r="C48" s="11">
        <v>20</v>
      </c>
      <c r="D48" s="10" t="s">
        <v>44</v>
      </c>
      <c r="E48" s="10" t="s">
        <v>123</v>
      </c>
      <c r="F48" s="10">
        <v>2</v>
      </c>
      <c r="G48" s="10" t="s">
        <v>118</v>
      </c>
      <c r="H48" s="10"/>
      <c r="I48" s="10"/>
      <c r="J48" s="27" t="s">
        <v>70</v>
      </c>
      <c r="K48" s="10" t="s">
        <v>191</v>
      </c>
      <c r="L48" s="10" t="s">
        <v>217</v>
      </c>
      <c r="M48" s="10" t="s">
        <v>218</v>
      </c>
      <c r="N48" s="10"/>
      <c r="O48" s="10"/>
      <c r="P48" s="15">
        <v>43101</v>
      </c>
      <c r="Q48" s="15">
        <v>43465</v>
      </c>
      <c r="R48" s="23"/>
      <c r="S48" s="23"/>
      <c r="T48" s="23"/>
      <c r="U48" s="23"/>
      <c r="V48" s="23">
        <f t="shared" si="4"/>
        <v>0</v>
      </c>
      <c r="W48" s="22"/>
    </row>
    <row r="49" spans="1:23" ht="72.5" x14ac:dyDescent="0.35">
      <c r="A49" s="29" t="s">
        <v>48</v>
      </c>
      <c r="B49" s="10" t="s">
        <v>48</v>
      </c>
      <c r="C49" s="11">
        <v>20</v>
      </c>
      <c r="D49" s="10" t="s">
        <v>44</v>
      </c>
      <c r="E49" s="10" t="s">
        <v>124</v>
      </c>
      <c r="F49" s="10">
        <v>1</v>
      </c>
      <c r="G49" s="10" t="s">
        <v>119</v>
      </c>
      <c r="H49" s="10"/>
      <c r="I49" s="10"/>
      <c r="J49" s="27" t="s">
        <v>70</v>
      </c>
      <c r="K49" s="10" t="s">
        <v>191</v>
      </c>
      <c r="L49" s="10" t="s">
        <v>217</v>
      </c>
      <c r="M49" s="10" t="s">
        <v>218</v>
      </c>
      <c r="N49" s="10"/>
      <c r="O49" s="10"/>
      <c r="P49" s="15">
        <v>43101</v>
      </c>
      <c r="Q49" s="15">
        <v>43465</v>
      </c>
      <c r="R49" s="23"/>
      <c r="S49" s="23"/>
      <c r="T49" s="23"/>
      <c r="U49" s="23"/>
      <c r="V49" s="23">
        <f>SUM(R49:U49)</f>
        <v>0</v>
      </c>
      <c r="W49" s="22"/>
    </row>
    <row r="50" spans="1:23" ht="87" x14ac:dyDescent="0.35">
      <c r="A50" s="29" t="s">
        <v>48</v>
      </c>
      <c r="B50" s="10" t="s">
        <v>48</v>
      </c>
      <c r="C50" s="11">
        <v>21</v>
      </c>
      <c r="D50" s="10" t="s">
        <v>45</v>
      </c>
      <c r="E50" s="10" t="s">
        <v>129</v>
      </c>
      <c r="F50" s="10">
        <v>2</v>
      </c>
      <c r="G50" s="10" t="s">
        <v>126</v>
      </c>
      <c r="H50" s="10"/>
      <c r="I50" s="10"/>
      <c r="J50" s="27" t="s">
        <v>70</v>
      </c>
      <c r="K50" s="10" t="s">
        <v>191</v>
      </c>
      <c r="L50" s="10" t="s">
        <v>201</v>
      </c>
      <c r="M50" s="10" t="s">
        <v>202</v>
      </c>
      <c r="N50" s="10"/>
      <c r="O50" s="10"/>
      <c r="P50" s="15">
        <v>43101</v>
      </c>
      <c r="Q50" s="15">
        <v>43465</v>
      </c>
      <c r="R50" s="23">
        <f>265000000+150000000+100000000</f>
        <v>515000000</v>
      </c>
      <c r="S50" s="23">
        <f>655000000-168000000-70000000-150000000</f>
        <v>267000000</v>
      </c>
      <c r="T50" s="23"/>
      <c r="U50" s="22"/>
      <c r="V50" s="23">
        <f>SUM(R50:S50)</f>
        <v>782000000</v>
      </c>
      <c r="W50" s="22"/>
    </row>
    <row r="51" spans="1:23" ht="87" x14ac:dyDescent="0.35">
      <c r="A51" s="29" t="s">
        <v>48</v>
      </c>
      <c r="B51" s="10" t="s">
        <v>48</v>
      </c>
      <c r="C51" s="11">
        <v>21</v>
      </c>
      <c r="D51" s="10" t="s">
        <v>45</v>
      </c>
      <c r="E51" s="10" t="s">
        <v>130</v>
      </c>
      <c r="F51" s="10">
        <v>1</v>
      </c>
      <c r="G51" s="10" t="s">
        <v>127</v>
      </c>
      <c r="H51" s="10"/>
      <c r="I51" s="10"/>
      <c r="J51" s="27" t="s">
        <v>70</v>
      </c>
      <c r="K51" s="10" t="s">
        <v>191</v>
      </c>
      <c r="L51" s="10" t="s">
        <v>201</v>
      </c>
      <c r="M51" s="10" t="s">
        <v>202</v>
      </c>
      <c r="N51" s="10"/>
      <c r="O51" s="10"/>
      <c r="P51" s="15">
        <v>43101</v>
      </c>
      <c r="Q51" s="15">
        <v>43465</v>
      </c>
      <c r="R51" s="23"/>
      <c r="S51" s="23"/>
      <c r="T51" s="23"/>
      <c r="U51" s="22"/>
      <c r="V51" s="23">
        <f t="shared" ref="V51:V53" si="5">SUM(R51:S51)</f>
        <v>0</v>
      </c>
      <c r="W51" s="22"/>
    </row>
    <row r="52" spans="1:23" ht="87" x14ac:dyDescent="0.35">
      <c r="A52" s="29" t="s">
        <v>48</v>
      </c>
      <c r="B52" s="10" t="s">
        <v>48</v>
      </c>
      <c r="C52" s="11">
        <v>21</v>
      </c>
      <c r="D52" s="10" t="s">
        <v>45</v>
      </c>
      <c r="E52" s="10" t="s">
        <v>131</v>
      </c>
      <c r="F52" s="10">
        <v>2</v>
      </c>
      <c r="G52" s="10" t="s">
        <v>128</v>
      </c>
      <c r="H52" s="10"/>
      <c r="I52" s="10"/>
      <c r="J52" s="27" t="s">
        <v>70</v>
      </c>
      <c r="K52" s="10" t="s">
        <v>191</v>
      </c>
      <c r="L52" s="10" t="s">
        <v>201</v>
      </c>
      <c r="M52" s="10" t="s">
        <v>202</v>
      </c>
      <c r="N52" s="10"/>
      <c r="O52" s="10"/>
      <c r="P52" s="15">
        <v>43101</v>
      </c>
      <c r="Q52" s="15">
        <v>43465</v>
      </c>
      <c r="R52" s="23"/>
      <c r="S52" s="23"/>
      <c r="T52" s="23"/>
      <c r="U52" s="22"/>
      <c r="V52" s="23">
        <f t="shared" si="5"/>
        <v>0</v>
      </c>
      <c r="W52" s="22"/>
    </row>
    <row r="53" spans="1:23" ht="87" x14ac:dyDescent="0.35">
      <c r="A53" s="29" t="s">
        <v>48</v>
      </c>
      <c r="B53" s="10" t="s">
        <v>48</v>
      </c>
      <c r="C53" s="11">
        <v>21</v>
      </c>
      <c r="D53" s="10" t="s">
        <v>45</v>
      </c>
      <c r="E53" s="10" t="s">
        <v>133</v>
      </c>
      <c r="F53" s="10">
        <v>1</v>
      </c>
      <c r="G53" s="10" t="s">
        <v>132</v>
      </c>
      <c r="H53" s="10"/>
      <c r="I53" s="10"/>
      <c r="J53" s="27" t="s">
        <v>70</v>
      </c>
      <c r="K53" s="10" t="s">
        <v>191</v>
      </c>
      <c r="L53" s="10" t="s">
        <v>201</v>
      </c>
      <c r="M53" s="10" t="s">
        <v>202</v>
      </c>
      <c r="N53" s="10"/>
      <c r="O53" s="10"/>
      <c r="P53" s="15">
        <v>43101</v>
      </c>
      <c r="Q53" s="15">
        <v>43465</v>
      </c>
      <c r="R53" s="23"/>
      <c r="S53" s="23"/>
      <c r="T53" s="23"/>
      <c r="U53" s="22"/>
      <c r="V53" s="23">
        <f t="shared" si="5"/>
        <v>0</v>
      </c>
      <c r="W53" s="22"/>
    </row>
    <row r="54" spans="1:23" ht="174" x14ac:dyDescent="0.35">
      <c r="A54" s="29" t="s">
        <v>48</v>
      </c>
      <c r="B54" s="10" t="s">
        <v>48</v>
      </c>
      <c r="C54" s="11">
        <v>22</v>
      </c>
      <c r="D54" s="10" t="s">
        <v>46</v>
      </c>
      <c r="E54" s="10" t="s">
        <v>136</v>
      </c>
      <c r="F54" s="10">
        <v>2</v>
      </c>
      <c r="G54" s="10" t="s">
        <v>134</v>
      </c>
      <c r="H54" s="10"/>
      <c r="I54" s="10"/>
      <c r="J54" s="27" t="s">
        <v>70</v>
      </c>
      <c r="K54" s="10" t="s">
        <v>193</v>
      </c>
      <c r="L54" s="10" t="s">
        <v>192</v>
      </c>
      <c r="M54" s="10" t="s">
        <v>200</v>
      </c>
      <c r="N54" s="10"/>
      <c r="O54" s="10"/>
      <c r="P54" s="15">
        <v>43101</v>
      </c>
      <c r="Q54" s="15">
        <v>43465</v>
      </c>
      <c r="R54" s="23">
        <v>64000000</v>
      </c>
      <c r="S54" s="23"/>
      <c r="T54" s="23"/>
      <c r="U54" s="23"/>
      <c r="V54" s="23">
        <f t="shared" ref="V54:V59" si="6">SUM(R54:U54)</f>
        <v>64000000</v>
      </c>
      <c r="W54" s="22"/>
    </row>
    <row r="55" spans="1:23" ht="174" x14ac:dyDescent="0.35">
      <c r="A55" s="29" t="s">
        <v>48</v>
      </c>
      <c r="B55" s="10" t="s">
        <v>48</v>
      </c>
      <c r="C55" s="11">
        <v>22</v>
      </c>
      <c r="D55" s="10" t="s">
        <v>46</v>
      </c>
      <c r="E55" s="10" t="s">
        <v>137</v>
      </c>
      <c r="F55" s="10">
        <v>5</v>
      </c>
      <c r="G55" s="10" t="s">
        <v>135</v>
      </c>
      <c r="H55" s="10"/>
      <c r="I55" s="10"/>
      <c r="J55" s="27" t="s">
        <v>70</v>
      </c>
      <c r="K55" s="10" t="s">
        <v>193</v>
      </c>
      <c r="L55" s="10" t="s">
        <v>192</v>
      </c>
      <c r="M55" s="10" t="s">
        <v>200</v>
      </c>
      <c r="N55" s="10"/>
      <c r="O55" s="10"/>
      <c r="P55" s="15">
        <v>43101</v>
      </c>
      <c r="Q55" s="15">
        <v>43465</v>
      </c>
      <c r="R55" s="23"/>
      <c r="S55" s="23"/>
      <c r="T55" s="23"/>
      <c r="U55" s="23"/>
      <c r="V55" s="23">
        <f t="shared" si="6"/>
        <v>0</v>
      </c>
      <c r="W55" s="22"/>
    </row>
    <row r="56" spans="1:23" ht="116" x14ac:dyDescent="0.35">
      <c r="A56" s="37" t="s">
        <v>48</v>
      </c>
      <c r="B56" s="10" t="s">
        <v>48</v>
      </c>
      <c r="C56" s="11">
        <v>23</v>
      </c>
      <c r="D56" s="10" t="s">
        <v>57</v>
      </c>
      <c r="E56" s="10" t="s">
        <v>139</v>
      </c>
      <c r="F56" s="17">
        <v>0.05</v>
      </c>
      <c r="G56" s="10" t="s">
        <v>138</v>
      </c>
      <c r="H56" s="10"/>
      <c r="I56" s="10"/>
      <c r="J56" s="27" t="s">
        <v>70</v>
      </c>
      <c r="K56" s="10" t="s">
        <v>204</v>
      </c>
      <c r="L56" s="10" t="s">
        <v>203</v>
      </c>
      <c r="M56" s="10" t="s">
        <v>209</v>
      </c>
      <c r="N56" s="10"/>
      <c r="O56" s="10"/>
      <c r="P56" s="15">
        <v>43101</v>
      </c>
      <c r="Q56" s="15">
        <v>43465</v>
      </c>
      <c r="R56" s="23">
        <v>12000000</v>
      </c>
      <c r="S56" s="23"/>
      <c r="T56" s="23"/>
      <c r="U56" s="23"/>
      <c r="V56" s="23">
        <f t="shared" si="6"/>
        <v>12000000</v>
      </c>
      <c r="W56" s="22"/>
    </row>
    <row r="57" spans="1:23" ht="89.25" customHeight="1" x14ac:dyDescent="0.35">
      <c r="A57" s="29" t="s">
        <v>48</v>
      </c>
      <c r="B57" s="10" t="s">
        <v>48</v>
      </c>
      <c r="C57" s="11">
        <v>24</v>
      </c>
      <c r="D57" s="10" t="s">
        <v>58</v>
      </c>
      <c r="E57" s="26" t="s">
        <v>171</v>
      </c>
      <c r="F57" s="26" t="s">
        <v>171</v>
      </c>
      <c r="G57" s="26" t="s">
        <v>171</v>
      </c>
      <c r="H57" s="10"/>
      <c r="I57" s="10"/>
      <c r="J57" s="43" t="s">
        <v>72</v>
      </c>
      <c r="K57" s="44"/>
      <c r="L57" s="44"/>
      <c r="M57" s="45"/>
      <c r="N57" s="10"/>
      <c r="O57" s="10"/>
      <c r="P57" s="15"/>
      <c r="Q57" s="15"/>
      <c r="R57" s="23">
        <v>0</v>
      </c>
      <c r="S57" s="23">
        <v>0</v>
      </c>
      <c r="T57" s="23">
        <v>2000000000</v>
      </c>
      <c r="U57" s="23">
        <v>0</v>
      </c>
      <c r="V57" s="23">
        <f t="shared" si="6"/>
        <v>2000000000</v>
      </c>
      <c r="W57" s="22"/>
    </row>
    <row r="58" spans="1:23" ht="156" x14ac:dyDescent="0.35">
      <c r="A58" s="46" t="s">
        <v>48</v>
      </c>
      <c r="B58" s="41" t="s">
        <v>56</v>
      </c>
      <c r="C58" s="41">
        <v>25</v>
      </c>
      <c r="D58" s="41" t="s">
        <v>49</v>
      </c>
      <c r="E58" s="41" t="s">
        <v>49</v>
      </c>
      <c r="F58" s="41">
        <v>430</v>
      </c>
      <c r="G58" s="41" t="s">
        <v>140</v>
      </c>
      <c r="H58" s="27" t="s">
        <v>70</v>
      </c>
      <c r="I58" s="10" t="s">
        <v>191</v>
      </c>
      <c r="J58" s="27" t="s">
        <v>70</v>
      </c>
      <c r="K58" s="10" t="s">
        <v>191</v>
      </c>
      <c r="L58" s="10" t="s">
        <v>206</v>
      </c>
      <c r="M58" s="10" t="s">
        <v>219</v>
      </c>
      <c r="N58" s="15">
        <v>43101</v>
      </c>
      <c r="O58" s="15">
        <v>43465</v>
      </c>
      <c r="P58" s="15">
        <v>43101</v>
      </c>
      <c r="Q58" s="15">
        <v>43465</v>
      </c>
      <c r="R58" s="23">
        <v>6572449828</v>
      </c>
      <c r="S58" s="22"/>
      <c r="T58" s="23"/>
      <c r="U58" s="23"/>
      <c r="V58" s="23">
        <f t="shared" si="6"/>
        <v>6572449828</v>
      </c>
      <c r="W58" s="22"/>
    </row>
    <row r="59" spans="1:23" ht="116" x14ac:dyDescent="0.35">
      <c r="A59" s="47"/>
      <c r="B59" s="42"/>
      <c r="C59" s="42"/>
      <c r="D59" s="42"/>
      <c r="E59" s="42"/>
      <c r="F59" s="42"/>
      <c r="G59" s="42"/>
      <c r="H59" s="10"/>
      <c r="I59" s="10"/>
      <c r="J59" s="27" t="s">
        <v>70</v>
      </c>
      <c r="K59" s="10" t="s">
        <v>191</v>
      </c>
      <c r="L59" s="10" t="s">
        <v>206</v>
      </c>
      <c r="M59" s="10" t="s">
        <v>205</v>
      </c>
      <c r="N59" s="10"/>
      <c r="O59" s="10"/>
      <c r="P59" s="15">
        <v>43101</v>
      </c>
      <c r="Q59" s="15">
        <v>43465</v>
      </c>
      <c r="R59" s="22"/>
      <c r="S59" s="23">
        <v>463000000</v>
      </c>
      <c r="T59" s="23"/>
      <c r="U59" s="23"/>
      <c r="V59" s="23">
        <f t="shared" si="6"/>
        <v>463000000</v>
      </c>
      <c r="W59" s="22"/>
    </row>
    <row r="60" spans="1:23" ht="116" x14ac:dyDescent="0.35">
      <c r="A60" s="29" t="s">
        <v>48</v>
      </c>
      <c r="B60" s="10" t="s">
        <v>56</v>
      </c>
      <c r="C60" s="11">
        <v>25</v>
      </c>
      <c r="D60" s="10" t="s">
        <v>49</v>
      </c>
      <c r="E60" s="10" t="s">
        <v>49</v>
      </c>
      <c r="F60" s="10">
        <v>5</v>
      </c>
      <c r="G60" s="10" t="s">
        <v>141</v>
      </c>
      <c r="H60" s="10"/>
      <c r="I60" s="10"/>
      <c r="J60" s="27" t="s">
        <v>70</v>
      </c>
      <c r="K60" s="10" t="s">
        <v>191</v>
      </c>
      <c r="L60" s="10" t="s">
        <v>206</v>
      </c>
      <c r="M60" s="10" t="s">
        <v>219</v>
      </c>
      <c r="N60" s="10"/>
      <c r="O60" s="10"/>
      <c r="P60" s="15">
        <v>43101</v>
      </c>
      <c r="Q60" s="15">
        <v>43465</v>
      </c>
      <c r="R60" s="23"/>
      <c r="S60" s="23"/>
      <c r="T60" s="23"/>
      <c r="U60" s="23"/>
      <c r="V60" s="23">
        <f t="shared" ref="V60:V62" si="7">SUM(R60:U60)</f>
        <v>0</v>
      </c>
      <c r="W60" s="22"/>
    </row>
    <row r="61" spans="1:23" ht="116" x14ac:dyDescent="0.35">
      <c r="A61" s="29" t="s">
        <v>48</v>
      </c>
      <c r="B61" s="10" t="s">
        <v>56</v>
      </c>
      <c r="C61" s="11">
        <v>25</v>
      </c>
      <c r="D61" s="10" t="s">
        <v>49</v>
      </c>
      <c r="E61" s="10" t="s">
        <v>49</v>
      </c>
      <c r="F61" s="10">
        <v>10</v>
      </c>
      <c r="G61" s="10" t="s">
        <v>142</v>
      </c>
      <c r="H61" s="10"/>
      <c r="I61" s="10"/>
      <c r="J61" s="27" t="s">
        <v>70</v>
      </c>
      <c r="K61" s="10" t="s">
        <v>191</v>
      </c>
      <c r="L61" s="10" t="s">
        <v>206</v>
      </c>
      <c r="M61" s="10" t="s">
        <v>219</v>
      </c>
      <c r="N61" s="10"/>
      <c r="O61" s="10"/>
      <c r="P61" s="15">
        <v>43101</v>
      </c>
      <c r="Q61" s="15">
        <v>43465</v>
      </c>
      <c r="R61" s="23"/>
      <c r="S61" s="23"/>
      <c r="T61" s="23"/>
      <c r="U61" s="23"/>
      <c r="V61" s="23">
        <f t="shared" si="7"/>
        <v>0</v>
      </c>
      <c r="W61" s="22"/>
    </row>
    <row r="62" spans="1:23" ht="116" x14ac:dyDescent="0.35">
      <c r="A62" s="29" t="s">
        <v>48</v>
      </c>
      <c r="B62" s="10" t="s">
        <v>56</v>
      </c>
      <c r="C62" s="11">
        <v>25</v>
      </c>
      <c r="D62" s="10" t="s">
        <v>49</v>
      </c>
      <c r="E62" s="10" t="s">
        <v>49</v>
      </c>
      <c r="F62" s="19">
        <v>0.3</v>
      </c>
      <c r="G62" s="10" t="s">
        <v>143</v>
      </c>
      <c r="H62" s="10"/>
      <c r="I62" s="10"/>
      <c r="J62" s="27" t="s">
        <v>70</v>
      </c>
      <c r="K62" s="10" t="s">
        <v>191</v>
      </c>
      <c r="L62" s="10" t="s">
        <v>206</v>
      </c>
      <c r="M62" s="10" t="s">
        <v>219</v>
      </c>
      <c r="N62" s="10"/>
      <c r="O62" s="10"/>
      <c r="P62" s="15">
        <v>43101</v>
      </c>
      <c r="Q62" s="15">
        <v>43465</v>
      </c>
      <c r="R62" s="23"/>
      <c r="S62" s="23"/>
      <c r="T62" s="23"/>
      <c r="U62" s="23"/>
      <c r="V62" s="23">
        <f t="shared" si="7"/>
        <v>0</v>
      </c>
      <c r="W62" s="22"/>
    </row>
    <row r="63" spans="1:23" ht="116" x14ac:dyDescent="0.35">
      <c r="A63" s="29" t="s">
        <v>53</v>
      </c>
      <c r="B63" s="10" t="s">
        <v>53</v>
      </c>
      <c r="C63" s="11">
        <v>26</v>
      </c>
      <c r="D63" s="10" t="s">
        <v>50</v>
      </c>
      <c r="E63" s="10" t="s">
        <v>146</v>
      </c>
      <c r="F63" s="10">
        <v>5</v>
      </c>
      <c r="G63" s="10" t="s">
        <v>144</v>
      </c>
      <c r="H63" s="10"/>
      <c r="I63" s="10"/>
      <c r="J63" s="16" t="s">
        <v>70</v>
      </c>
      <c r="K63" s="10" t="s">
        <v>204</v>
      </c>
      <c r="L63" s="10" t="s">
        <v>203</v>
      </c>
      <c r="M63" s="10" t="s">
        <v>209</v>
      </c>
      <c r="N63" s="10"/>
      <c r="O63" s="10"/>
      <c r="P63" s="15">
        <v>43101</v>
      </c>
      <c r="Q63" s="15">
        <v>43465</v>
      </c>
      <c r="R63" s="23"/>
      <c r="S63" s="25">
        <v>168000000</v>
      </c>
      <c r="T63" s="23"/>
      <c r="U63" s="23"/>
      <c r="V63" s="23">
        <f>SUM(R63:U63)</f>
        <v>168000000</v>
      </c>
      <c r="W63" s="22"/>
    </row>
    <row r="64" spans="1:23" ht="116" x14ac:dyDescent="0.35">
      <c r="A64" s="29" t="s">
        <v>53</v>
      </c>
      <c r="B64" s="10" t="s">
        <v>53</v>
      </c>
      <c r="C64" s="11">
        <v>26</v>
      </c>
      <c r="D64" s="10" t="s">
        <v>50</v>
      </c>
      <c r="E64" s="10" t="s">
        <v>147</v>
      </c>
      <c r="F64" s="10">
        <v>3</v>
      </c>
      <c r="G64" s="10" t="s">
        <v>145</v>
      </c>
      <c r="H64" s="10"/>
      <c r="I64" s="10"/>
      <c r="J64" s="16" t="s">
        <v>70</v>
      </c>
      <c r="K64" s="10" t="s">
        <v>204</v>
      </c>
      <c r="L64" s="15" t="s">
        <v>203</v>
      </c>
      <c r="M64" s="15" t="s">
        <v>225</v>
      </c>
      <c r="N64" s="10"/>
      <c r="O64" s="10"/>
      <c r="P64" s="15">
        <v>43101</v>
      </c>
      <c r="Q64" s="15">
        <v>43465</v>
      </c>
      <c r="R64" s="23"/>
      <c r="S64" s="25"/>
      <c r="T64" s="23"/>
      <c r="U64" s="23"/>
      <c r="V64" s="23">
        <f>SUM(R64:U64)</f>
        <v>0</v>
      </c>
      <c r="W64" s="22"/>
    </row>
    <row r="65" spans="1:26" ht="116" x14ac:dyDescent="0.35">
      <c r="A65" s="29" t="s">
        <v>53</v>
      </c>
      <c r="B65" s="10" t="s">
        <v>53</v>
      </c>
      <c r="C65" s="11">
        <v>27</v>
      </c>
      <c r="D65" s="10" t="s">
        <v>51</v>
      </c>
      <c r="E65" s="10" t="s">
        <v>74</v>
      </c>
      <c r="F65" s="10">
        <v>224</v>
      </c>
      <c r="G65" s="10" t="s">
        <v>74</v>
      </c>
      <c r="H65" s="10"/>
      <c r="I65" s="10"/>
      <c r="J65" s="16" t="s">
        <v>70</v>
      </c>
      <c r="K65" s="10" t="s">
        <v>193</v>
      </c>
      <c r="L65" s="10" t="s">
        <v>211</v>
      </c>
      <c r="M65" s="10" t="s">
        <v>210</v>
      </c>
      <c r="N65" s="10"/>
      <c r="O65" s="10" t="s">
        <v>74</v>
      </c>
      <c r="P65" s="15">
        <v>43101</v>
      </c>
      <c r="Q65" s="15">
        <v>43465</v>
      </c>
      <c r="R65" s="23"/>
      <c r="S65" s="23">
        <f>2025331787+90000000+150000000+42000000</f>
        <v>2307331787</v>
      </c>
      <c r="T65" s="23"/>
      <c r="U65" s="23"/>
      <c r="V65" s="23">
        <f>SUM(R65:U65)</f>
        <v>2307331787</v>
      </c>
      <c r="W65" s="22"/>
    </row>
    <row r="66" spans="1:26" ht="43.5" customHeight="1" x14ac:dyDescent="0.35">
      <c r="A66" s="46" t="s">
        <v>53</v>
      </c>
      <c r="B66" s="41" t="s">
        <v>53</v>
      </c>
      <c r="C66" s="41">
        <v>28</v>
      </c>
      <c r="D66" s="36" t="s">
        <v>52</v>
      </c>
      <c r="E66" s="41" t="s">
        <v>75</v>
      </c>
      <c r="F66" s="41">
        <v>12000</v>
      </c>
      <c r="G66" s="41" t="s">
        <v>76</v>
      </c>
      <c r="H66" s="10"/>
      <c r="I66" s="10"/>
      <c r="J66" s="16" t="s">
        <v>70</v>
      </c>
      <c r="K66" s="10" t="s">
        <v>191</v>
      </c>
      <c r="L66" s="10" t="s">
        <v>208</v>
      </c>
      <c r="M66" s="10" t="s">
        <v>207</v>
      </c>
      <c r="N66" s="10"/>
      <c r="O66" s="10"/>
      <c r="P66" s="15">
        <v>43101</v>
      </c>
      <c r="Q66" s="15">
        <v>43465</v>
      </c>
      <c r="R66" s="23">
        <f>350000000-100000000</f>
        <v>250000000</v>
      </c>
      <c r="S66" s="23">
        <v>70000000</v>
      </c>
      <c r="T66" s="23"/>
      <c r="U66" s="22"/>
      <c r="V66" s="23">
        <f>SUM(R66:T66)</f>
        <v>320000000</v>
      </c>
      <c r="W66" s="22"/>
    </row>
    <row r="67" spans="1:26" ht="43.5" customHeight="1" x14ac:dyDescent="0.35">
      <c r="A67" s="47"/>
      <c r="B67" s="42"/>
      <c r="C67" s="42"/>
      <c r="D67" s="10" t="s">
        <v>226</v>
      </c>
      <c r="E67" s="42"/>
      <c r="F67" s="42"/>
      <c r="G67" s="42"/>
      <c r="H67" s="16" t="s">
        <v>70</v>
      </c>
      <c r="I67" s="10" t="s">
        <v>191</v>
      </c>
      <c r="J67" s="16" t="s">
        <v>70</v>
      </c>
      <c r="K67" s="10" t="s">
        <v>204</v>
      </c>
      <c r="L67" s="15" t="s">
        <v>203</v>
      </c>
      <c r="M67" s="15" t="s">
        <v>225</v>
      </c>
      <c r="N67" s="23"/>
      <c r="O67" s="23"/>
      <c r="P67" s="15">
        <v>43101</v>
      </c>
      <c r="Q67" s="15">
        <v>43465</v>
      </c>
      <c r="R67" s="23">
        <v>750000000</v>
      </c>
      <c r="S67" s="23"/>
      <c r="T67" s="23"/>
      <c r="U67" s="22"/>
      <c r="V67" s="23">
        <f t="shared" ref="V67:V69" si="8">SUM(R67:T67)</f>
        <v>750000000</v>
      </c>
      <c r="W67" s="22"/>
    </row>
    <row r="68" spans="1:26" ht="43.5" customHeight="1" x14ac:dyDescent="0.35">
      <c r="A68" s="29" t="s">
        <v>53</v>
      </c>
      <c r="B68" s="10" t="s">
        <v>53</v>
      </c>
      <c r="C68" s="11">
        <v>28</v>
      </c>
      <c r="D68" s="10" t="s">
        <v>52</v>
      </c>
      <c r="E68" s="10" t="s">
        <v>149</v>
      </c>
      <c r="F68" s="10">
        <v>4</v>
      </c>
      <c r="G68" s="10" t="s">
        <v>148</v>
      </c>
      <c r="H68" s="10"/>
      <c r="I68" s="10"/>
      <c r="J68" s="16" t="s">
        <v>70</v>
      </c>
      <c r="K68" s="10" t="s">
        <v>204</v>
      </c>
      <c r="L68" s="15" t="s">
        <v>203</v>
      </c>
      <c r="M68" s="15" t="s">
        <v>225</v>
      </c>
      <c r="N68" s="10"/>
      <c r="O68" s="10"/>
      <c r="P68" s="15">
        <v>43101</v>
      </c>
      <c r="Q68" s="15">
        <v>43465</v>
      </c>
      <c r="R68" s="23"/>
      <c r="S68" s="23"/>
      <c r="T68" s="23"/>
      <c r="U68" s="22"/>
      <c r="V68" s="23">
        <f t="shared" si="8"/>
        <v>0</v>
      </c>
      <c r="W68" s="22"/>
    </row>
    <row r="69" spans="1:26" ht="145" x14ac:dyDescent="0.35">
      <c r="A69" s="29" t="s">
        <v>53</v>
      </c>
      <c r="B69" s="10" t="s">
        <v>53</v>
      </c>
      <c r="C69" s="11">
        <v>28</v>
      </c>
      <c r="D69" s="10" t="s">
        <v>52</v>
      </c>
      <c r="E69" s="10" t="s">
        <v>150</v>
      </c>
      <c r="F69" s="10">
        <v>2</v>
      </c>
      <c r="G69" s="10" t="s">
        <v>151</v>
      </c>
      <c r="H69" s="10"/>
      <c r="I69" s="10"/>
      <c r="J69" s="16" t="s">
        <v>70</v>
      </c>
      <c r="K69" s="10" t="s">
        <v>204</v>
      </c>
      <c r="L69" s="15" t="s">
        <v>203</v>
      </c>
      <c r="M69" s="15" t="s">
        <v>225</v>
      </c>
      <c r="N69" s="10"/>
      <c r="O69" s="10"/>
      <c r="P69" s="15">
        <v>43101</v>
      </c>
      <c r="Q69" s="15">
        <v>43465</v>
      </c>
      <c r="R69" s="23"/>
      <c r="S69" s="23"/>
      <c r="T69" s="23"/>
      <c r="U69" s="22"/>
      <c r="V69" s="23">
        <f t="shared" si="8"/>
        <v>0</v>
      </c>
      <c r="W69" s="22"/>
    </row>
    <row r="70" spans="1:26" ht="145" x14ac:dyDescent="0.35">
      <c r="A70" s="29" t="s">
        <v>59</v>
      </c>
      <c r="B70" s="10" t="s">
        <v>59</v>
      </c>
      <c r="C70" s="11">
        <v>29</v>
      </c>
      <c r="D70" s="10" t="s">
        <v>63</v>
      </c>
      <c r="E70" s="10" t="s">
        <v>152</v>
      </c>
      <c r="F70" s="10">
        <v>24</v>
      </c>
      <c r="G70" s="10" t="s">
        <v>148</v>
      </c>
      <c r="H70" s="10"/>
      <c r="I70" s="10"/>
      <c r="J70" s="27" t="s">
        <v>70</v>
      </c>
      <c r="K70" s="10" t="s">
        <v>191</v>
      </c>
      <c r="L70" s="10" t="s">
        <v>195</v>
      </c>
      <c r="M70" s="10" t="s">
        <v>214</v>
      </c>
      <c r="N70" s="10"/>
      <c r="O70" s="10"/>
      <c r="P70" s="15">
        <v>43101</v>
      </c>
      <c r="Q70" s="15">
        <v>43465</v>
      </c>
      <c r="R70" s="35">
        <v>400000000</v>
      </c>
      <c r="S70" s="23"/>
      <c r="T70" s="23"/>
      <c r="U70" s="30"/>
      <c r="V70" s="23">
        <f>SUM(R70:U70)</f>
        <v>400000000</v>
      </c>
      <c r="W70" s="22"/>
    </row>
    <row r="71" spans="1:26" ht="101.5" x14ac:dyDescent="0.35">
      <c r="A71" s="29" t="s">
        <v>59</v>
      </c>
      <c r="B71" s="10" t="s">
        <v>59</v>
      </c>
      <c r="C71" s="11">
        <v>30</v>
      </c>
      <c r="D71" s="10" t="s">
        <v>64</v>
      </c>
      <c r="E71" s="10" t="s">
        <v>153</v>
      </c>
      <c r="F71" s="10">
        <v>27</v>
      </c>
      <c r="G71" s="10" t="s">
        <v>154</v>
      </c>
      <c r="H71" s="10"/>
      <c r="I71" s="10"/>
      <c r="J71" s="27" t="s">
        <v>70</v>
      </c>
      <c r="K71" s="10" t="s">
        <v>191</v>
      </c>
      <c r="L71" s="10" t="s">
        <v>195</v>
      </c>
      <c r="M71" s="10" t="s">
        <v>214</v>
      </c>
      <c r="N71" s="10"/>
      <c r="O71" s="10"/>
      <c r="P71" s="15">
        <v>43101</v>
      </c>
      <c r="Q71" s="15">
        <v>43465</v>
      </c>
      <c r="R71" s="23"/>
      <c r="S71" s="23"/>
      <c r="T71" s="23"/>
      <c r="U71" s="23"/>
      <c r="V71" s="23">
        <f>SUM(R71:U71)</f>
        <v>0</v>
      </c>
      <c r="W71" s="22"/>
    </row>
    <row r="72" spans="1:26" ht="101.5" x14ac:dyDescent="0.35">
      <c r="A72" s="29" t="s">
        <v>59</v>
      </c>
      <c r="B72" s="10" t="s">
        <v>59</v>
      </c>
      <c r="C72" s="11">
        <v>30</v>
      </c>
      <c r="D72" s="10" t="s">
        <v>64</v>
      </c>
      <c r="E72" s="10" t="s">
        <v>155</v>
      </c>
      <c r="F72" s="10">
        <v>1</v>
      </c>
      <c r="G72" s="10" t="s">
        <v>156</v>
      </c>
      <c r="H72" s="10"/>
      <c r="I72" s="10"/>
      <c r="J72" s="27" t="s">
        <v>70</v>
      </c>
      <c r="K72" s="10" t="s">
        <v>191</v>
      </c>
      <c r="L72" s="10" t="s">
        <v>195</v>
      </c>
      <c r="M72" s="10" t="s">
        <v>214</v>
      </c>
      <c r="N72" s="10"/>
      <c r="O72" s="10"/>
      <c r="P72" s="15">
        <v>43101</v>
      </c>
      <c r="Q72" s="15">
        <v>43465</v>
      </c>
      <c r="R72" s="23">
        <v>70000000</v>
      </c>
      <c r="S72" s="23"/>
      <c r="T72" s="23"/>
      <c r="U72" s="23"/>
      <c r="V72" s="23">
        <f>SUM(R72:U72)</f>
        <v>70000000</v>
      </c>
      <c r="W72" s="22"/>
    </row>
    <row r="73" spans="1:26" ht="101.5" x14ac:dyDescent="0.35">
      <c r="A73" s="29" t="s">
        <v>59</v>
      </c>
      <c r="B73" s="10" t="s">
        <v>59</v>
      </c>
      <c r="C73" s="11">
        <v>31</v>
      </c>
      <c r="D73" s="10" t="s">
        <v>60</v>
      </c>
      <c r="E73" s="10" t="s">
        <v>157</v>
      </c>
      <c r="F73" s="10">
        <v>1</v>
      </c>
      <c r="G73" s="10" t="s">
        <v>158</v>
      </c>
      <c r="H73" s="10"/>
      <c r="I73" s="10"/>
      <c r="J73" s="27" t="s">
        <v>70</v>
      </c>
      <c r="K73" s="10" t="s">
        <v>191</v>
      </c>
      <c r="L73" s="10" t="s">
        <v>195</v>
      </c>
      <c r="M73" s="10" t="s">
        <v>214</v>
      </c>
      <c r="N73" s="10"/>
      <c r="O73" s="10"/>
      <c r="P73" s="15">
        <v>43101</v>
      </c>
      <c r="Q73" s="15">
        <v>43465</v>
      </c>
      <c r="R73" s="48">
        <v>1086000000</v>
      </c>
      <c r="S73" s="23"/>
      <c r="T73" s="23"/>
      <c r="U73" s="23"/>
      <c r="V73" s="23">
        <f>SUM(R73:U73)</f>
        <v>1086000000</v>
      </c>
      <c r="W73" s="22"/>
    </row>
    <row r="74" spans="1:26" ht="101.5" x14ac:dyDescent="0.35">
      <c r="A74" s="29" t="s">
        <v>59</v>
      </c>
      <c r="B74" s="10" t="s">
        <v>59</v>
      </c>
      <c r="C74" s="11">
        <v>31</v>
      </c>
      <c r="D74" s="10" t="s">
        <v>60</v>
      </c>
      <c r="E74" s="10" t="s">
        <v>159</v>
      </c>
      <c r="F74" s="22">
        <v>1</v>
      </c>
      <c r="G74" s="10" t="s">
        <v>160</v>
      </c>
      <c r="H74" s="10"/>
      <c r="I74" s="10"/>
      <c r="J74" s="27" t="s">
        <v>70</v>
      </c>
      <c r="K74" s="10" t="s">
        <v>191</v>
      </c>
      <c r="L74" s="10" t="s">
        <v>195</v>
      </c>
      <c r="M74" s="10" t="s">
        <v>214</v>
      </c>
      <c r="N74" s="10"/>
      <c r="O74" s="10"/>
      <c r="P74" s="15">
        <v>43101</v>
      </c>
      <c r="Q74" s="15">
        <v>43465</v>
      </c>
      <c r="R74" s="98"/>
      <c r="S74" s="22"/>
      <c r="T74" s="22"/>
      <c r="U74" s="22"/>
      <c r="V74" s="23">
        <f t="shared" ref="V74:V79" si="9">SUM(R74:U74)</f>
        <v>0</v>
      </c>
      <c r="W74" s="22"/>
    </row>
    <row r="75" spans="1:26" ht="101.5" x14ac:dyDescent="0.35">
      <c r="A75" s="29" t="s">
        <v>59</v>
      </c>
      <c r="B75" s="10" t="s">
        <v>59</v>
      </c>
      <c r="C75" s="11">
        <v>31</v>
      </c>
      <c r="D75" s="10" t="s">
        <v>60</v>
      </c>
      <c r="E75" s="10" t="s">
        <v>161</v>
      </c>
      <c r="F75" s="10">
        <v>1</v>
      </c>
      <c r="G75" s="10" t="s">
        <v>162</v>
      </c>
      <c r="H75" s="10"/>
      <c r="I75" s="10"/>
      <c r="J75" s="27" t="s">
        <v>70</v>
      </c>
      <c r="K75" s="10" t="s">
        <v>191</v>
      </c>
      <c r="L75" s="10" t="s">
        <v>195</v>
      </c>
      <c r="M75" s="10" t="s">
        <v>214</v>
      </c>
      <c r="N75" s="10"/>
      <c r="O75" s="10"/>
      <c r="P75" s="15">
        <v>43101</v>
      </c>
      <c r="Q75" s="15">
        <v>43465</v>
      </c>
      <c r="R75" s="98"/>
      <c r="S75" s="21"/>
      <c r="T75" s="21"/>
      <c r="U75" s="21"/>
      <c r="V75" s="23">
        <f t="shared" si="9"/>
        <v>0</v>
      </c>
      <c r="W75" s="22"/>
    </row>
    <row r="76" spans="1:26" ht="101.5" x14ac:dyDescent="0.35">
      <c r="A76" s="29" t="s">
        <v>59</v>
      </c>
      <c r="B76" s="10" t="s">
        <v>59</v>
      </c>
      <c r="C76" s="11">
        <v>31</v>
      </c>
      <c r="D76" s="10" t="s">
        <v>60</v>
      </c>
      <c r="E76" s="10" t="s">
        <v>163</v>
      </c>
      <c r="F76" s="10">
        <v>1</v>
      </c>
      <c r="G76" s="10" t="s">
        <v>164</v>
      </c>
      <c r="H76" s="10"/>
      <c r="I76" s="10"/>
      <c r="J76" s="27" t="s">
        <v>70</v>
      </c>
      <c r="K76" s="10" t="s">
        <v>191</v>
      </c>
      <c r="L76" s="10" t="s">
        <v>195</v>
      </c>
      <c r="M76" s="10" t="s">
        <v>214</v>
      </c>
      <c r="N76" s="10"/>
      <c r="O76" s="10"/>
      <c r="P76" s="15">
        <v>43101</v>
      </c>
      <c r="Q76" s="15">
        <v>43465</v>
      </c>
      <c r="R76" s="98"/>
      <c r="S76" s="22"/>
      <c r="T76" s="22"/>
      <c r="U76" s="22"/>
      <c r="V76" s="23">
        <f t="shared" si="9"/>
        <v>0</v>
      </c>
      <c r="W76" s="22"/>
    </row>
    <row r="77" spans="1:26" ht="101.5" x14ac:dyDescent="0.35">
      <c r="A77" s="29" t="s">
        <v>59</v>
      </c>
      <c r="B77" s="10" t="s">
        <v>59</v>
      </c>
      <c r="C77" s="11">
        <v>31</v>
      </c>
      <c r="D77" s="10" t="s">
        <v>60</v>
      </c>
      <c r="E77" s="10" t="s">
        <v>165</v>
      </c>
      <c r="F77" s="10">
        <v>1</v>
      </c>
      <c r="G77" s="10" t="s">
        <v>164</v>
      </c>
      <c r="H77" s="10"/>
      <c r="I77" s="10"/>
      <c r="J77" s="27" t="s">
        <v>70</v>
      </c>
      <c r="K77" s="10" t="s">
        <v>191</v>
      </c>
      <c r="L77" s="10" t="s">
        <v>195</v>
      </c>
      <c r="M77" s="10" t="s">
        <v>214</v>
      </c>
      <c r="N77" s="10"/>
      <c r="O77" s="10"/>
      <c r="P77" s="15">
        <v>43101</v>
      </c>
      <c r="Q77" s="15">
        <v>43465</v>
      </c>
      <c r="R77" s="98"/>
      <c r="S77" s="25"/>
      <c r="T77" s="25"/>
      <c r="U77" s="25"/>
      <c r="V77" s="23">
        <f t="shared" si="9"/>
        <v>0</v>
      </c>
      <c r="W77" s="22"/>
    </row>
    <row r="78" spans="1:26" ht="101.5" x14ac:dyDescent="0.35">
      <c r="A78" s="29" t="s">
        <v>59</v>
      </c>
      <c r="B78" s="10" t="s">
        <v>59</v>
      </c>
      <c r="C78" s="11">
        <v>31</v>
      </c>
      <c r="D78" s="10" t="s">
        <v>60</v>
      </c>
      <c r="E78" s="10" t="s">
        <v>166</v>
      </c>
      <c r="F78" s="20" t="s">
        <v>170</v>
      </c>
      <c r="G78" s="10" t="s">
        <v>167</v>
      </c>
      <c r="H78" s="10"/>
      <c r="I78" s="10"/>
      <c r="J78" s="27" t="s">
        <v>70</v>
      </c>
      <c r="K78" s="10" t="s">
        <v>191</v>
      </c>
      <c r="L78" s="10" t="s">
        <v>195</v>
      </c>
      <c r="M78" s="10" t="s">
        <v>214</v>
      </c>
      <c r="N78" s="10"/>
      <c r="O78" s="10"/>
      <c r="P78" s="15">
        <v>43101</v>
      </c>
      <c r="Q78" s="15">
        <v>43465</v>
      </c>
      <c r="R78" s="49"/>
      <c r="S78" s="23"/>
      <c r="T78" s="23"/>
      <c r="U78" s="23">
        <v>48763636</v>
      </c>
      <c r="V78" s="23">
        <f t="shared" si="9"/>
        <v>48763636</v>
      </c>
      <c r="W78" s="22"/>
    </row>
    <row r="79" spans="1:26" ht="101.5" x14ac:dyDescent="0.35">
      <c r="A79" s="29" t="s">
        <v>59</v>
      </c>
      <c r="B79" s="10" t="s">
        <v>59</v>
      </c>
      <c r="C79" s="11">
        <v>31</v>
      </c>
      <c r="D79" s="10" t="s">
        <v>60</v>
      </c>
      <c r="E79" s="10" t="s">
        <v>168</v>
      </c>
      <c r="F79" s="19">
        <v>0.5</v>
      </c>
      <c r="G79" s="10" t="s">
        <v>169</v>
      </c>
      <c r="H79" s="10"/>
      <c r="I79" s="10"/>
      <c r="J79" s="27" t="s">
        <v>70</v>
      </c>
      <c r="K79" s="10" t="s">
        <v>191</v>
      </c>
      <c r="L79" s="10" t="s">
        <v>195</v>
      </c>
      <c r="M79" s="10" t="s">
        <v>214</v>
      </c>
      <c r="N79" s="10"/>
      <c r="O79" s="10"/>
      <c r="P79" s="15">
        <v>43101</v>
      </c>
      <c r="Q79" s="15">
        <v>43465</v>
      </c>
      <c r="R79" s="24"/>
      <c r="S79" s="24"/>
      <c r="T79" s="24"/>
      <c r="U79" s="24"/>
      <c r="V79" s="23">
        <f t="shared" si="9"/>
        <v>0</v>
      </c>
      <c r="W79" s="22"/>
      <c r="Z79" s="28"/>
    </row>
    <row r="80" spans="1:26" ht="78.75" customHeight="1" x14ac:dyDescent="0.35">
      <c r="A80" s="40" t="s">
        <v>227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39">
        <f>SUM(R13:R79)</f>
        <v>21065159866</v>
      </c>
      <c r="S80" s="39">
        <f>SUM(S13:S79)</f>
        <v>4199000000</v>
      </c>
      <c r="T80" s="39">
        <f>SUM(T13:T79)</f>
        <v>2000000000</v>
      </c>
      <c r="U80" s="39">
        <f>SUM(U13:U79)</f>
        <v>1498103380</v>
      </c>
      <c r="V80" s="39">
        <f>R80+S80+T80+U80</f>
        <v>28762263246</v>
      </c>
      <c r="W80" s="22"/>
    </row>
    <row r="81" spans="17:21" x14ac:dyDescent="0.35">
      <c r="Q81" s="2"/>
      <c r="R81" s="38"/>
      <c r="S81" s="38"/>
      <c r="T81" s="3"/>
      <c r="U81" s="38"/>
    </row>
    <row r="83" spans="17:21" x14ac:dyDescent="0.35">
      <c r="U83" s="28"/>
    </row>
    <row r="85" spans="17:21" x14ac:dyDescent="0.25">
      <c r="R85" s="31"/>
    </row>
    <row r="86" spans="17:21" x14ac:dyDescent="0.35">
      <c r="R86" s="32"/>
    </row>
    <row r="87" spans="17:21" x14ac:dyDescent="0.35">
      <c r="R87" s="33"/>
      <c r="S87" s="28"/>
    </row>
    <row r="88" spans="17:21" x14ac:dyDescent="0.35">
      <c r="R88" s="32"/>
    </row>
    <row r="89" spans="17:21" x14ac:dyDescent="0.35">
      <c r="R89" s="34"/>
    </row>
    <row r="90" spans="17:21" x14ac:dyDescent="0.35">
      <c r="R90" s="34"/>
    </row>
    <row r="91" spans="17:21" x14ac:dyDescent="0.35">
      <c r="R91" s="34"/>
    </row>
    <row r="92" spans="17:21" x14ac:dyDescent="0.35">
      <c r="R92" s="28"/>
    </row>
  </sheetData>
  <autoFilter ref="A12:AB80"/>
  <mergeCells count="75">
    <mergeCell ref="R73:R78"/>
    <mergeCell ref="A17:A18"/>
    <mergeCell ref="F21:F25"/>
    <mergeCell ref="G21:G25"/>
    <mergeCell ref="P21:P25"/>
    <mergeCell ref="Q21:Q25"/>
    <mergeCell ref="A21:A25"/>
    <mergeCell ref="B21:B25"/>
    <mergeCell ref="C21:C25"/>
    <mergeCell ref="D21:D25"/>
    <mergeCell ref="E21:E25"/>
    <mergeCell ref="G17:G18"/>
    <mergeCell ref="F17:F18"/>
    <mergeCell ref="B17:B18"/>
    <mergeCell ref="C17:C18"/>
    <mergeCell ref="D17:D18"/>
    <mergeCell ref="E17:E18"/>
    <mergeCell ref="E10:E12"/>
    <mergeCell ref="A9:W9"/>
    <mergeCell ref="R10:V11"/>
    <mergeCell ref="K11:K12"/>
    <mergeCell ref="A7:B7"/>
    <mergeCell ref="C7:D7"/>
    <mergeCell ref="W10:W12"/>
    <mergeCell ref="J11:J12"/>
    <mergeCell ref="L11:L12"/>
    <mergeCell ref="J10:M10"/>
    <mergeCell ref="Q10:Q12"/>
    <mergeCell ref="P10:P12"/>
    <mergeCell ref="I10:I12"/>
    <mergeCell ref="A1:V4"/>
    <mergeCell ref="M11:M12"/>
    <mergeCell ref="N10:O10"/>
    <mergeCell ref="N11:N12"/>
    <mergeCell ref="O11:O12"/>
    <mergeCell ref="A5:B5"/>
    <mergeCell ref="C5:D5"/>
    <mergeCell ref="D10:D12"/>
    <mergeCell ref="C10:C12"/>
    <mergeCell ref="B10:B12"/>
    <mergeCell ref="A10:A12"/>
    <mergeCell ref="C6:D6"/>
    <mergeCell ref="A6:B6"/>
    <mergeCell ref="H10:H12"/>
    <mergeCell ref="G10:G12"/>
    <mergeCell ref="F10:F12"/>
    <mergeCell ref="A26:A27"/>
    <mergeCell ref="B26:B27"/>
    <mergeCell ref="C26:C27"/>
    <mergeCell ref="D26:D27"/>
    <mergeCell ref="E26:E27"/>
    <mergeCell ref="V26:V27"/>
    <mergeCell ref="U26:U27"/>
    <mergeCell ref="T26:T27"/>
    <mergeCell ref="S26:S27"/>
    <mergeCell ref="F26:F27"/>
    <mergeCell ref="G26:G27"/>
    <mergeCell ref="J26:J27"/>
    <mergeCell ref="K26:K27"/>
    <mergeCell ref="L26:L27"/>
    <mergeCell ref="A80:Q80"/>
    <mergeCell ref="F66:F67"/>
    <mergeCell ref="G66:G67"/>
    <mergeCell ref="J57:M57"/>
    <mergeCell ref="A66:A67"/>
    <mergeCell ref="B66:B67"/>
    <mergeCell ref="C66:C67"/>
    <mergeCell ref="E66:E67"/>
    <mergeCell ref="F58:F59"/>
    <mergeCell ref="G58:G59"/>
    <mergeCell ref="A58:A59"/>
    <mergeCell ref="B58:B59"/>
    <mergeCell ref="C58:C59"/>
    <mergeCell ref="D58:D59"/>
    <mergeCell ref="E58:E59"/>
  </mergeCells>
  <pageMargins left="0.25" right="0.25" top="0.75" bottom="0.75" header="0.3" footer="0.3"/>
  <pageSetup scale="98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PLANACCIONANUAL</vt:lpstr>
      <vt:lpstr>PLANACCIONANUAL!Área_de_impresión</vt:lpstr>
    </vt:vector>
  </TitlesOfParts>
  <Company>IDEAM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PAA 2017</dc:title>
  <dc:subject>PLAN DE ACCION ANUAL 2017</dc:subject>
  <dc:creator>Juan C.A. Lobo</dc:creator>
  <dc:description>VERSION 1.0.</dc:description>
  <cp:lastModifiedBy>Planeacion Ideam</cp:lastModifiedBy>
  <cp:lastPrinted>2018-01-03T16:12:32Z</cp:lastPrinted>
  <dcterms:created xsi:type="dcterms:W3CDTF">2016-11-23T10:23:17Z</dcterms:created>
  <dcterms:modified xsi:type="dcterms:W3CDTF">2018-05-24T17:33:17Z</dcterms:modified>
  <cp:category>PAA</cp:category>
  <cp:contentStatus>FINAL</cp:contentStatus>
</cp:coreProperties>
</file>