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7095" tabRatio="700" firstSheet="3" activeTab="15"/>
  </bookViews>
  <sheets>
    <sheet name="PAA 2019" sheetId="1" state="hidden" r:id="rId1"/>
    <sheet name="Plan de Acción Anual" sheetId="18" r:id="rId2"/>
    <sheet name="Objetivos y estrategias" sheetId="20" r:id="rId3"/>
    <sheet name="Dirección" sheetId="21" r:id="rId4"/>
    <sheet name="Sec Gral" sheetId="10" r:id="rId5"/>
    <sheet name="O. Informática" sheetId="17" r:id="rId6"/>
    <sheet name="OSPA" sheetId="8" r:id="rId7"/>
    <sheet name="Hidrología" sheetId="5" r:id="rId8"/>
    <sheet name="Meteorología" sheetId="6" r:id="rId9"/>
    <sheet name="Ecosistemas V2" sheetId="13" state="hidden" r:id="rId10"/>
    <sheet name="SEA - I" sheetId="11" state="hidden" r:id="rId11"/>
    <sheet name="Ecosistemas" sheetId="7" r:id="rId12"/>
    <sheet name="SEA" sheetId="16" r:id="rId13"/>
    <sheet name="OI" sheetId="9" state="hidden" r:id="rId14"/>
    <sheet name="Seguimiento" sheetId="14" state="hidden" r:id="rId15"/>
    <sheet name="OAP" sheetId="12" r:id="rId16"/>
    <sheet name="Seguimiento " sheetId="3" state="hidden" r:id="rId17"/>
  </sheets>
  <definedNames>
    <definedName name="_xlnm._FilterDatabase" localSheetId="11" hidden="1">Ecosistemas!$A$2:$F$6</definedName>
    <definedName name="_xlnm._FilterDatabase" localSheetId="9" hidden="1">'Ecosistemas V2'!$A$12:$BX$28</definedName>
    <definedName name="_xlnm._FilterDatabase" localSheetId="7" hidden="1">Hidrología!$A$3:$F$12</definedName>
    <definedName name="_xlnm._FilterDatabase" localSheetId="8" hidden="1">Meteorología!$A$3:$F$7</definedName>
    <definedName name="_xlnm._FilterDatabase" localSheetId="5" hidden="1">'O. Informática'!$A$2:$F$7</definedName>
    <definedName name="_xlnm._FilterDatabase" localSheetId="15" hidden="1">OAP!$A$2:$F$2</definedName>
    <definedName name="_xlnm._FilterDatabase" localSheetId="2" hidden="1">'Objetivos y estrategias'!$A$4:$R$53</definedName>
    <definedName name="_xlnm._FilterDatabase" localSheetId="13" hidden="1">OI!$A$12:$BU$25</definedName>
    <definedName name="_xlnm._FilterDatabase" localSheetId="6" hidden="1">OSPA!#REF!</definedName>
    <definedName name="_xlnm._FilterDatabase" localSheetId="0" hidden="1">'PAA 2019'!$A$11:$BU$136</definedName>
    <definedName name="_xlnm._FilterDatabase" localSheetId="12" hidden="1">SEA!$A$2:$F$9</definedName>
    <definedName name="_xlnm._FilterDatabase" localSheetId="10" hidden="1">'SEA - I'!$A$8:$BW$38</definedName>
    <definedName name="_xlnm._FilterDatabase" localSheetId="4" hidden="1">'Sec Gral'!$A$2:$K$10</definedName>
    <definedName name="_xlnm._FilterDatabase" localSheetId="16" hidden="1">'Seguimiento '!$A$3:$K$81</definedName>
    <definedName name="A_Obj1" localSheetId="11">OFFSET(#REF!,0,0,COUNTA(#REF!)-1,1)</definedName>
    <definedName name="A_Obj1" localSheetId="7">OFFSET(#REF!,0,0,COUNTA(#REF!)-1,1)</definedName>
    <definedName name="A_Obj1" localSheetId="8">OFFSET(#REF!,0,0,COUNTA(#REF!)-1,1)</definedName>
    <definedName name="A_Obj1" localSheetId="15">OFFSET(#REF!,0,0,COUNTA(#REF!)-1,1)</definedName>
    <definedName name="A_Obj1" localSheetId="2">OFFSET(#REF!,0,0,COUNTA(#REF!)-1,1)</definedName>
    <definedName name="A_Obj1" localSheetId="13">OFFSET(#REF!,0,0,COUNTA(#REF!)-1,1)</definedName>
    <definedName name="A_Obj1" localSheetId="6">OFFSET(#REF!,0,0,COUNTA(#REF!)-1,1)</definedName>
    <definedName name="A_Obj1" localSheetId="10">OFFSET(#REF!,0,0,COUNTA(#REF!)-1,1)</definedName>
    <definedName name="A_Obj1" localSheetId="4">OFFSET(#REF!,0,0,COUNTA(#REF!)-1,1)</definedName>
    <definedName name="A_Obj1">OFFSET(#REF!,0,0,COUNTA(#REF!)-1,1)</definedName>
    <definedName name="A_Obj2" localSheetId="11">OFFSET(#REF!,0,0,COUNTA(#REF!)-1,1)</definedName>
    <definedName name="A_Obj2" localSheetId="7">OFFSET(#REF!,0,0,COUNTA(#REF!)-1,1)</definedName>
    <definedName name="A_Obj2" localSheetId="8">OFFSET(#REF!,0,0,COUNTA(#REF!)-1,1)</definedName>
    <definedName name="A_Obj2" localSheetId="15">OFFSET(#REF!,0,0,COUNTA(#REF!)-1,1)</definedName>
    <definedName name="A_Obj2" localSheetId="2">OFFSET(#REF!,0,0,COUNTA(#REF!)-1,1)</definedName>
    <definedName name="A_Obj2" localSheetId="13">OFFSET(#REF!,0,0,COUNTA(#REF!)-1,1)</definedName>
    <definedName name="A_Obj2" localSheetId="6">OFFSET(#REF!,0,0,COUNTA(#REF!)-1,1)</definedName>
    <definedName name="A_Obj2" localSheetId="10">OFFSET(#REF!,0,0,COUNTA(#REF!)-1,1)</definedName>
    <definedName name="A_Obj2" localSheetId="4">OFFSET(#REF!,0,0,COUNTA(#REF!)-1,1)</definedName>
    <definedName name="A_Obj2">OFFSET(#REF!,0,0,COUNTA(#REF!)-1,1)</definedName>
    <definedName name="A_Obj3" localSheetId="11">OFFSET(#REF!,0,0,COUNTA(#REF!)-1,1)</definedName>
    <definedName name="A_Obj3" localSheetId="7">OFFSET(#REF!,0,0,COUNTA(#REF!)-1,1)</definedName>
    <definedName name="A_Obj3" localSheetId="8">OFFSET(#REF!,0,0,COUNTA(#REF!)-1,1)</definedName>
    <definedName name="A_Obj3" localSheetId="15">OFFSET(#REF!,0,0,COUNTA(#REF!)-1,1)</definedName>
    <definedName name="A_Obj3" localSheetId="2">OFFSET(#REF!,0,0,COUNTA(#REF!)-1,1)</definedName>
    <definedName name="A_Obj3" localSheetId="13">OFFSET(#REF!,0,0,COUNTA(#REF!)-1,1)</definedName>
    <definedName name="A_Obj3" localSheetId="6">OFFSET(#REF!,0,0,COUNTA(#REF!)-1,1)</definedName>
    <definedName name="A_Obj3" localSheetId="10">OFFSET(#REF!,0,0,COUNTA(#REF!)-1,1)</definedName>
    <definedName name="A_Obj3" localSheetId="4">OFFSET(#REF!,0,0,COUNTA(#REF!)-1,1)</definedName>
    <definedName name="A_Obj3">OFFSET(#REF!,0,0,COUNTA(#REF!)-1,1)</definedName>
    <definedName name="A_Obj4" localSheetId="11">OFFSET(#REF!,0,0,COUNTA(#REF!)-1,1)</definedName>
    <definedName name="A_Obj4" localSheetId="7">OFFSET(#REF!,0,0,COUNTA(#REF!)-1,1)</definedName>
    <definedName name="A_Obj4" localSheetId="8">OFFSET(#REF!,0,0,COUNTA(#REF!)-1,1)</definedName>
    <definedName name="A_Obj4" localSheetId="15">OFFSET(#REF!,0,0,COUNTA(#REF!)-1,1)</definedName>
    <definedName name="A_Obj4" localSheetId="2">OFFSET(#REF!,0,0,COUNTA(#REF!)-1,1)</definedName>
    <definedName name="A_Obj4" localSheetId="13">OFFSET(#REF!,0,0,COUNTA(#REF!)-1,1)</definedName>
    <definedName name="A_Obj4" localSheetId="6">OFFSET(#REF!,0,0,COUNTA(#REF!)-1,1)</definedName>
    <definedName name="A_Obj4" localSheetId="10">OFFSET(#REF!,0,0,COUNTA(#REF!)-1,1)</definedName>
    <definedName name="A_Obj4" localSheetId="4">OFFSET(#REF!,0,0,COUNTA(#REF!)-1,1)</definedName>
    <definedName name="A_Obj4">OFFSET(#REF!,0,0,COUNTA(#REF!)-1,1)</definedName>
    <definedName name="Acc_1" localSheetId="11">#REF!</definedName>
    <definedName name="Acc_1" localSheetId="7">#REF!</definedName>
    <definedName name="Acc_1" localSheetId="8">#REF!</definedName>
    <definedName name="Acc_1" localSheetId="15">#REF!</definedName>
    <definedName name="Acc_1" localSheetId="2">#REF!</definedName>
    <definedName name="Acc_1" localSheetId="13">#REF!</definedName>
    <definedName name="Acc_1" localSheetId="6">#REF!</definedName>
    <definedName name="Acc_1" localSheetId="10">#REF!</definedName>
    <definedName name="Acc_1" localSheetId="4">#REF!</definedName>
    <definedName name="Acc_1">#REF!</definedName>
    <definedName name="Acc_2" localSheetId="11">#REF!</definedName>
    <definedName name="Acc_2" localSheetId="7">#REF!</definedName>
    <definedName name="Acc_2" localSheetId="8">#REF!</definedName>
    <definedName name="Acc_2" localSheetId="15">#REF!</definedName>
    <definedName name="Acc_2" localSheetId="2">#REF!</definedName>
    <definedName name="Acc_2" localSheetId="13">#REF!</definedName>
    <definedName name="Acc_2" localSheetId="6">#REF!</definedName>
    <definedName name="Acc_2" localSheetId="10">#REF!</definedName>
    <definedName name="Acc_2" localSheetId="4">#REF!</definedName>
    <definedName name="Acc_2">#REF!</definedName>
    <definedName name="Acc_3" localSheetId="11">#REF!</definedName>
    <definedName name="Acc_3" localSheetId="7">#REF!</definedName>
    <definedName name="Acc_3" localSheetId="8">#REF!</definedName>
    <definedName name="Acc_3" localSheetId="15">#REF!</definedName>
    <definedName name="Acc_3" localSheetId="2">#REF!</definedName>
    <definedName name="Acc_3" localSheetId="13">#REF!</definedName>
    <definedName name="Acc_3" localSheetId="6">#REF!</definedName>
    <definedName name="Acc_3" localSheetId="10">#REF!</definedName>
    <definedName name="Acc_3" localSheetId="4">#REF!</definedName>
    <definedName name="Acc_3">#REF!</definedName>
    <definedName name="Acc_4" localSheetId="11">#REF!</definedName>
    <definedName name="Acc_4" localSheetId="7">#REF!</definedName>
    <definedName name="Acc_4" localSheetId="8">#REF!</definedName>
    <definedName name="Acc_4" localSheetId="15">#REF!</definedName>
    <definedName name="Acc_4" localSheetId="2">#REF!</definedName>
    <definedName name="Acc_4" localSheetId="13">#REF!</definedName>
    <definedName name="Acc_4" localSheetId="6">#REF!</definedName>
    <definedName name="Acc_4" localSheetId="10">#REF!</definedName>
    <definedName name="Acc_4" localSheetId="4">#REF!</definedName>
    <definedName name="Acc_4">#REF!</definedName>
    <definedName name="Acc_5" localSheetId="11">#REF!</definedName>
    <definedName name="Acc_5" localSheetId="7">#REF!</definedName>
    <definedName name="Acc_5" localSheetId="8">#REF!</definedName>
    <definedName name="Acc_5" localSheetId="15">#REF!</definedName>
    <definedName name="Acc_5" localSheetId="2">#REF!</definedName>
    <definedName name="Acc_5" localSheetId="13">#REF!</definedName>
    <definedName name="Acc_5" localSheetId="6">#REF!</definedName>
    <definedName name="Acc_5" localSheetId="10">#REF!</definedName>
    <definedName name="Acc_5" localSheetId="4">#REF!</definedName>
    <definedName name="Acc_5">#REF!</definedName>
    <definedName name="Acc_6" localSheetId="11">#REF!</definedName>
    <definedName name="Acc_6" localSheetId="7">#REF!</definedName>
    <definedName name="Acc_6" localSheetId="8">#REF!</definedName>
    <definedName name="Acc_6" localSheetId="15">#REF!</definedName>
    <definedName name="Acc_6" localSheetId="2">#REF!</definedName>
    <definedName name="Acc_6" localSheetId="13">#REF!</definedName>
    <definedName name="Acc_6" localSheetId="6">#REF!</definedName>
    <definedName name="Acc_6" localSheetId="10">#REF!</definedName>
    <definedName name="Acc_6" localSheetId="4">#REF!</definedName>
    <definedName name="Acc_6">#REF!</definedName>
    <definedName name="Acc_7" localSheetId="11">#REF!</definedName>
    <definedName name="Acc_7" localSheetId="7">#REF!</definedName>
    <definedName name="Acc_7" localSheetId="8">#REF!</definedName>
    <definedName name="Acc_7" localSheetId="15">#REF!</definedName>
    <definedName name="Acc_7" localSheetId="2">#REF!</definedName>
    <definedName name="Acc_7" localSheetId="13">#REF!</definedName>
    <definedName name="Acc_7" localSheetId="6">#REF!</definedName>
    <definedName name="Acc_7" localSheetId="10">#REF!</definedName>
    <definedName name="Acc_7" localSheetId="4">#REF!</definedName>
    <definedName name="Acc_7">#REF!</definedName>
    <definedName name="Acc_8" localSheetId="11">#REF!</definedName>
    <definedName name="Acc_8" localSheetId="7">#REF!</definedName>
    <definedName name="Acc_8" localSheetId="8">#REF!</definedName>
    <definedName name="Acc_8" localSheetId="15">#REF!</definedName>
    <definedName name="Acc_8" localSheetId="2">#REF!</definedName>
    <definedName name="Acc_8" localSheetId="13">#REF!</definedName>
    <definedName name="Acc_8" localSheetId="6">#REF!</definedName>
    <definedName name="Acc_8" localSheetId="10">#REF!</definedName>
    <definedName name="Acc_8" localSheetId="4">#REF!</definedName>
    <definedName name="Acc_8">#REF!</definedName>
    <definedName name="Acc_9" localSheetId="11">#REF!</definedName>
    <definedName name="Acc_9" localSheetId="7">#REF!</definedName>
    <definedName name="Acc_9" localSheetId="8">#REF!</definedName>
    <definedName name="Acc_9" localSheetId="15">#REF!</definedName>
    <definedName name="Acc_9" localSheetId="2">#REF!</definedName>
    <definedName name="Acc_9" localSheetId="13">#REF!</definedName>
    <definedName name="Acc_9" localSheetId="6">#REF!</definedName>
    <definedName name="Acc_9" localSheetId="10">#REF!</definedName>
    <definedName name="Acc_9" localSheetId="4">#REF!</definedName>
    <definedName name="Acc_9">#REF!</definedName>
    <definedName name="_xlnm.Print_Area" localSheetId="11">Ecosistemas!$A$2:$C$6</definedName>
    <definedName name="_xlnm.Print_Area" localSheetId="7">Hidrología!$A$2:$C$12</definedName>
    <definedName name="_xlnm.Print_Area" localSheetId="8">Meteorología!$A$2:$C$7</definedName>
    <definedName name="_xlnm.Print_Area" localSheetId="15">OAP!$A$2:$C$2</definedName>
    <definedName name="_xlnm.Print_Area" localSheetId="13">OI!$D$11:$I$24</definedName>
    <definedName name="_xlnm.Print_Area" localSheetId="6">OSPA!$A$2:$C$4</definedName>
    <definedName name="_xlnm.Print_Area" localSheetId="0">'PAA 2019'!$D$11:$I$115</definedName>
    <definedName name="_xlnm.Print_Area" localSheetId="10">'SEA - I'!$D$7:$I$23</definedName>
    <definedName name="_xlnm.Print_Area" localSheetId="4">'Sec Gral'!$A$2:$C$8</definedName>
    <definedName name="Departamentos" localSheetId="11">#REF!</definedName>
    <definedName name="Departamentos" localSheetId="7">#REF!</definedName>
    <definedName name="Departamentos" localSheetId="8">#REF!</definedName>
    <definedName name="Departamentos" localSheetId="15">#REF!</definedName>
    <definedName name="Departamentos" localSheetId="2">#REF!</definedName>
    <definedName name="Departamentos" localSheetId="13">#REF!</definedName>
    <definedName name="Departamentos" localSheetId="6">#REF!</definedName>
    <definedName name="Departamentos" localSheetId="10">#REF!</definedName>
    <definedName name="Departamentos" localSheetId="4">#REF!</definedName>
    <definedName name="Departamentos">#REF!</definedName>
    <definedName name="Fuentes" localSheetId="11">#REF!</definedName>
    <definedName name="Fuentes" localSheetId="7">#REF!</definedName>
    <definedName name="Fuentes" localSheetId="8">#REF!</definedName>
    <definedName name="Fuentes" localSheetId="15">#REF!</definedName>
    <definedName name="Fuentes" localSheetId="2">#REF!</definedName>
    <definedName name="Fuentes" localSheetId="13">#REF!</definedName>
    <definedName name="Fuentes" localSheetId="6">#REF!</definedName>
    <definedName name="Fuentes" localSheetId="10">#REF!</definedName>
    <definedName name="Fuentes" localSheetId="4">#REF!</definedName>
    <definedName name="Fuentes">#REF!</definedName>
    <definedName name="Indicadores" localSheetId="11">#REF!</definedName>
    <definedName name="Indicadores" localSheetId="7">#REF!</definedName>
    <definedName name="Indicadores" localSheetId="8">#REF!</definedName>
    <definedName name="Indicadores" localSheetId="15">#REF!</definedName>
    <definedName name="Indicadores" localSheetId="2">#REF!</definedName>
    <definedName name="Indicadores" localSheetId="13">#REF!</definedName>
    <definedName name="Indicadores" localSheetId="6">#REF!</definedName>
    <definedName name="Indicadores" localSheetId="10">#REF!</definedName>
    <definedName name="Indicadores" localSheetId="4">#REF!</definedName>
    <definedName name="Indicadores">#REF!</definedName>
    <definedName name="Objetivos" localSheetId="11">OFFSET(#REF!,0,0,COUNTA(#REF!)-1,1)</definedName>
    <definedName name="Objetivos" localSheetId="7">OFFSET(#REF!,0,0,COUNTA(#REF!)-1,1)</definedName>
    <definedName name="Objetivos" localSheetId="8">OFFSET(#REF!,0,0,COUNTA(#REF!)-1,1)</definedName>
    <definedName name="Objetivos" localSheetId="15">OFFSET(#REF!,0,0,COUNTA(#REF!)-1,1)</definedName>
    <definedName name="Objetivos" localSheetId="2">OFFSET(#REF!,0,0,COUNTA(#REF!)-1,1)</definedName>
    <definedName name="Objetivos" localSheetId="13">OFFSET(#REF!,0,0,COUNTA(#REF!)-1,1)</definedName>
    <definedName name="Objetivos" localSheetId="6">OFFSET(#REF!,0,0,COUNTA(#REF!)-1,1)</definedName>
    <definedName name="Objetivos" localSheetId="10">OFFSET(#REF!,0,0,COUNTA(#REF!)-1,1)</definedName>
    <definedName name="Objetivos" localSheetId="4">OFFSET(#REF!,0,0,COUNTA(#REF!)-1,1)</definedName>
    <definedName name="Objetivos">OFFSET(#REF!,0,0,COUNTA(#REF!)-1,1)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7" l="1"/>
  <c r="G9" i="5" l="1"/>
  <c r="G10" i="5"/>
  <c r="H1" i="5" l="1"/>
  <c r="G1" i="5"/>
  <c r="I1" i="5"/>
  <c r="J4" i="5"/>
  <c r="J5" i="5"/>
  <c r="G1" i="16"/>
  <c r="G1" i="10"/>
  <c r="J6" i="10"/>
  <c r="H1" i="10"/>
  <c r="I1" i="10"/>
  <c r="H1" i="16" l="1"/>
  <c r="J3" i="10" l="1"/>
  <c r="J4" i="10"/>
  <c r="J5" i="10"/>
  <c r="J7" i="10"/>
  <c r="J8" i="10"/>
  <c r="J9" i="10"/>
  <c r="J10" i="10"/>
  <c r="J1" i="10" l="1"/>
  <c r="J3" i="21"/>
  <c r="I1" i="21"/>
  <c r="H1" i="21"/>
  <c r="G1" i="21"/>
  <c r="J14" i="16"/>
  <c r="J11" i="16"/>
  <c r="J12" i="16"/>
  <c r="J13" i="16"/>
  <c r="J4" i="16"/>
  <c r="J5" i="16"/>
  <c r="J6" i="16"/>
  <c r="J7" i="16"/>
  <c r="J8" i="16"/>
  <c r="J9" i="16"/>
  <c r="J10" i="16"/>
  <c r="J11" i="5"/>
  <c r="J1" i="21" l="1"/>
  <c r="J7" i="5"/>
  <c r="J6" i="5"/>
  <c r="J6" i="17" l="1"/>
  <c r="J12" i="5"/>
  <c r="J10" i="5"/>
  <c r="J3" i="16"/>
  <c r="J1" i="16" s="1"/>
  <c r="I1" i="16"/>
  <c r="J7" i="6" l="1"/>
  <c r="J6" i="6"/>
  <c r="J5" i="6"/>
  <c r="J4" i="6"/>
  <c r="J3" i="6"/>
  <c r="J1" i="6" l="1"/>
  <c r="J3" i="8"/>
  <c r="J4" i="8"/>
  <c r="J3" i="12" l="1"/>
  <c r="J4" i="12"/>
  <c r="J5" i="12"/>
  <c r="J4" i="17"/>
  <c r="J5" i="17"/>
  <c r="J7" i="17"/>
  <c r="J3" i="17"/>
  <c r="I1" i="17" l="1"/>
  <c r="H1" i="17"/>
  <c r="G1" i="17"/>
  <c r="I1" i="8"/>
  <c r="H1" i="8"/>
  <c r="I1" i="7"/>
  <c r="H1" i="7"/>
  <c r="G1" i="7"/>
  <c r="H1" i="6"/>
  <c r="J9" i="5"/>
  <c r="J8" i="5"/>
  <c r="J3" i="5"/>
  <c r="I1" i="12"/>
  <c r="J1" i="5" l="1"/>
  <c r="G1" i="6"/>
  <c r="G1" i="8"/>
  <c r="J6" i="7" l="1"/>
  <c r="J5" i="7"/>
  <c r="J4" i="7"/>
  <c r="J3" i="7"/>
  <c r="BF81" i="3"/>
  <c r="BB81" i="3"/>
  <c r="AX81" i="3"/>
  <c r="AT81" i="3"/>
  <c r="AP81" i="3"/>
  <c r="AL81" i="3"/>
  <c r="AH81" i="3"/>
  <c r="AD81" i="3"/>
  <c r="Z81" i="3"/>
  <c r="V81" i="3"/>
  <c r="R81" i="3"/>
  <c r="BF77" i="3"/>
  <c r="BB77" i="3"/>
  <c r="AX77" i="3"/>
  <c r="AT77" i="3"/>
  <c r="AP77" i="3"/>
  <c r="AL77" i="3"/>
  <c r="AH77" i="3"/>
  <c r="AD77" i="3"/>
  <c r="Z77" i="3"/>
  <c r="V77" i="3"/>
  <c r="R77" i="3"/>
  <c r="N77" i="3"/>
  <c r="G77" i="3"/>
  <c r="BT25" i="9"/>
  <c r="BT24" i="9"/>
  <c r="BT23" i="9"/>
  <c r="BT22" i="9"/>
  <c r="BT21" i="9"/>
  <c r="BT20" i="9"/>
  <c r="BT19" i="9"/>
  <c r="BT18" i="9"/>
  <c r="BT17" i="9"/>
  <c r="BT16" i="9"/>
  <c r="BT15" i="9"/>
  <c r="BT14" i="9"/>
  <c r="BT13" i="9"/>
  <c r="BV45" i="11"/>
  <c r="BU45" i="11"/>
  <c r="BW44" i="11"/>
  <c r="BW43" i="11"/>
  <c r="BW42" i="11"/>
  <c r="BW41" i="11"/>
  <c r="BT38" i="11"/>
  <c r="BT37" i="11"/>
  <c r="BT36" i="11"/>
  <c r="BT35" i="11"/>
  <c r="BT34" i="11"/>
  <c r="BT33" i="11"/>
  <c r="BT32" i="11"/>
  <c r="BT31" i="11"/>
  <c r="BT30" i="11"/>
  <c r="BT29" i="11"/>
  <c r="BT28" i="11"/>
  <c r="BT27" i="11"/>
  <c r="BT26" i="11"/>
  <c r="BT25" i="11"/>
  <c r="BT24" i="11"/>
  <c r="BT23" i="11"/>
  <c r="BT22" i="11"/>
  <c r="BT21" i="11"/>
  <c r="BT20" i="11"/>
  <c r="BT19" i="11"/>
  <c r="BT18" i="11"/>
  <c r="BT17" i="11"/>
  <c r="BT16" i="11"/>
  <c r="BT15" i="11"/>
  <c r="BT14" i="11"/>
  <c r="BT13" i="11"/>
  <c r="BT12" i="11"/>
  <c r="BT11" i="11"/>
  <c r="BT10" i="11"/>
  <c r="BV33" i="13"/>
  <c r="BU33" i="13"/>
  <c r="BV32" i="13"/>
  <c r="BU32" i="13"/>
  <c r="BW32" i="13" s="1"/>
  <c r="BV31" i="13"/>
  <c r="BU31" i="13"/>
  <c r="BV30" i="13"/>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U124" i="1"/>
  <c r="BQ95" i="1"/>
  <c r="BM95" i="1"/>
  <c r="BI95" i="1"/>
  <c r="BE95" i="1"/>
  <c r="BA95" i="1"/>
  <c r="AW95" i="1"/>
  <c r="AS95" i="1"/>
  <c r="AO95" i="1"/>
  <c r="AK95" i="1"/>
  <c r="AG95" i="1"/>
  <c r="AC95" i="1"/>
  <c r="BQ91" i="1"/>
  <c r="BM91" i="1"/>
  <c r="BI91" i="1"/>
  <c r="BE91" i="1"/>
  <c r="BA91" i="1"/>
  <c r="AW91" i="1"/>
  <c r="AS91" i="1"/>
  <c r="AO91" i="1"/>
  <c r="AK91" i="1"/>
  <c r="AG91" i="1"/>
  <c r="AC91" i="1"/>
  <c r="Y91" i="1"/>
  <c r="R91" i="1"/>
  <c r="BM77" i="1"/>
  <c r="BI77" i="1"/>
  <c r="BE77" i="1"/>
  <c r="BA77" i="1"/>
  <c r="AW77" i="1"/>
  <c r="AS77" i="1"/>
  <c r="AO77" i="1"/>
  <c r="AK77" i="1"/>
  <c r="AG77" i="1"/>
  <c r="AC77" i="1"/>
  <c r="Y77" i="1"/>
  <c r="M65" i="1"/>
  <c r="BQ59" i="1"/>
  <c r="BM59" i="1"/>
  <c r="BI59" i="1"/>
  <c r="BE59" i="1"/>
  <c r="BA59" i="1"/>
  <c r="AW59" i="1"/>
  <c r="AS59" i="1"/>
  <c r="AO59" i="1"/>
  <c r="AK59" i="1"/>
  <c r="AG59" i="1"/>
  <c r="AC59" i="1"/>
  <c r="Y59" i="1"/>
  <c r="M59" i="1"/>
  <c r="BT28" i="1"/>
  <c r="BT27" i="1"/>
  <c r="BT26" i="1"/>
  <c r="AK19" i="1"/>
  <c r="AG19" i="1"/>
  <c r="AC19" i="1"/>
  <c r="BT59" i="1" l="1"/>
  <c r="BW33" i="13"/>
  <c r="BW45" i="11"/>
  <c r="BW30" i="13"/>
  <c r="BT77" i="1"/>
  <c r="BW31" i="13"/>
  <c r="BW46" i="11"/>
  <c r="J1" i="8"/>
  <c r="J1" i="17"/>
  <c r="J1" i="12"/>
  <c r="J1" i="7"/>
  <c r="BW34" i="13" l="1"/>
</calcChain>
</file>

<file path=xl/comments1.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2.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sharedStrings.xml><?xml version="1.0" encoding="utf-8"?>
<sst xmlns="http://schemas.openxmlformats.org/spreadsheetml/2006/main" count="3611" uniqueCount="1374">
  <si>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</si>
  <si>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</si>
  <si>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</si>
  <si>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</si>
  <si>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</si>
  <si>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</si>
  <si>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</si>
  <si>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</si>
  <si>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</si>
  <si>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</si>
  <si>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</si>
  <si>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</si>
  <si>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</si>
  <si>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</si>
  <si>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</si>
  <si>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</si>
  <si>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</si>
  <si>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</si>
  <si>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</si>
  <si>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</si>
  <si>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</si>
  <si>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</si>
  <si>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</si>
  <si>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</si>
  <si>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</si>
  <si>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</si>
  <si>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</si>
  <si>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</si>
  <si>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</si>
  <si>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</si>
  <si>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</si>
  <si>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</si>
  <si>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</si>
  <si>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</si>
  <si>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</si>
  <si>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</si>
  <si>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</si>
  <si>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</si>
  <si>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</si>
  <si>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</si>
  <si>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</si>
  <si>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</si>
  <si>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</si>
  <si>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</si>
  <si>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</si>
  <si>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</si>
  <si>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</si>
  <si>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</si>
  <si>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</si>
  <si>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</si>
  <si>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</si>
  <si>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</si>
  <si>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</si>
  <si>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</si>
  <si>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</si>
  <si>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</si>
  <si>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</si>
  <si>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</si>
  <si>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</si>
  <si>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</si>
  <si>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</si>
  <si>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</si>
  <si>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</si>
  <si>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</si>
  <si>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</si>
  <si>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</si>
  <si>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</si>
  <si>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</si>
  <si>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</si>
  <si>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</si>
  <si>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</si>
  <si>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</si>
  <si>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</si>
  <si>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</si>
  <si>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</si>
  <si>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</si>
  <si>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</si>
  <si>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</si>
  <si>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</si>
  <si>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</si>
  <si>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</si>
  <si>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</si>
  <si>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</si>
  <si>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</si>
  <si>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</si>
  <si>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</si>
  <si>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</si>
  <si>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</si>
  <si>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</si>
  <si>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</si>
  <si>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</si>
  <si>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</si>
  <si>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</si>
  <si>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</si>
  <si>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</si>
  <si>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</si>
  <si>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</si>
  <si>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</si>
  <si>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</si>
  <si>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</si>
  <si>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</si>
  <si>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</si>
  <si>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</si>
  <si>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</si>
  <si>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</si>
  <si>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</si>
  <si>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</si>
  <si>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</si>
  <si>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</si>
  <si>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</si>
  <si>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</si>
  <si>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</si>
  <si>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</si>
  <si>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</si>
  <si>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</si>
  <si>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</si>
  <si>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</si>
  <si>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</si>
  <si>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</si>
  <si>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</si>
  <si>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</si>
  <si>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</si>
  <si>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</si>
  <si>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</si>
  <si>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</si>
  <si>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</si>
  <si>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</si>
  <si>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</si>
  <si>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</si>
  <si>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</si>
  <si>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</si>
  <si>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</si>
  <si>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</si>
  <si>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</si>
  <si>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</si>
  <si>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</si>
  <si>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</si>
  <si>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</si>
  <si>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</si>
  <si>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</si>
  <si>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</si>
  <si>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</si>
  <si>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</si>
  <si>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</si>
  <si>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</si>
  <si>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</si>
  <si>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</si>
  <si>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</si>
  <si>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</si>
  <si>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</si>
  <si>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</si>
  <si>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</si>
  <si>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</si>
  <si>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</si>
  <si>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</si>
  <si>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</si>
  <si>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</si>
  <si>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</si>
  <si>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</si>
  <si>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</si>
  <si>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</si>
  <si>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</si>
  <si>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</si>
  <si>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</si>
  <si>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</si>
  <si>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</si>
  <si>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</si>
  <si>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</si>
  <si>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</si>
  <si>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</si>
  <si>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</si>
  <si>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</si>
  <si>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</si>
  <si>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</si>
  <si>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</si>
  <si>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</si>
  <si>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</si>
  <si>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</si>
  <si>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</si>
  <si>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</si>
  <si>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</si>
  <si>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</si>
  <si>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</si>
  <si>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</si>
  <si>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</si>
  <si>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</si>
  <si>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</si>
  <si>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</si>
  <si>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</si>
  <si>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</si>
  <si>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</si>
  <si>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</si>
  <si>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</si>
  <si>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</si>
  <si>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</si>
  <si>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</si>
  <si>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</si>
  <si>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</si>
  <si>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</si>
  <si>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</si>
  <si>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</si>
  <si>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</si>
  <si>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</si>
  <si>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</si>
  <si>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</si>
  <si>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</si>
  <si>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</si>
  <si>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</si>
  <si>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</si>
  <si>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</si>
  <si>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</si>
  <si>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</si>
  <si>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</si>
  <si>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</si>
  <si>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</si>
  <si>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</si>
  <si>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</si>
  <si>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</si>
  <si>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</si>
  <si>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</si>
  <si>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</si>
  <si>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</si>
  <si>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</si>
  <si>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</si>
  <si>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</si>
  <si>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</si>
  <si>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</si>
  <si>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</si>
  <si>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</si>
  <si>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</si>
  <si>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</si>
  <si>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</si>
  <si>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</si>
  <si>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</si>
  <si>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</si>
  <si>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</si>
  <si>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</si>
  <si>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</si>
  <si>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</si>
  <si>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</si>
  <si>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</si>
  <si>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</si>
  <si>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</si>
  <si>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</si>
  <si>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</si>
  <si>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</si>
  <si>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</si>
  <si>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</si>
  <si>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</si>
  <si>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</si>
  <si>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</si>
  <si>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</si>
  <si>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</si>
  <si>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</si>
  <si>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</si>
  <si>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</si>
  <si>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</si>
  <si>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</si>
  <si>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</si>
  <si>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</si>
  <si>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</si>
  <si>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</si>
  <si>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</si>
  <si>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</si>
  <si>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</si>
  <si>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</si>
  <si>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</si>
  <si>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</si>
  <si>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</si>
  <si>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</si>
  <si>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</si>
  <si>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</si>
  <si>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</si>
  <si>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</si>
  <si>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</si>
  <si>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</si>
  <si>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</si>
  <si>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</si>
  <si>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</si>
  <si>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</si>
  <si>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</si>
  <si>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</si>
  <si>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</si>
  <si>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</si>
  <si>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</si>
  <si>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</si>
  <si>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</si>
  <si>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</si>
  <si>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</si>
  <si>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</si>
  <si>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</si>
  <si>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</si>
  <si>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</si>
  <si>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</si>
  <si>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</si>
  <si>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</si>
  <si>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</si>
  <si>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</si>
  <si>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</si>
  <si>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</si>
  <si>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</si>
  <si>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</si>
  <si>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</si>
  <si>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</si>
  <si>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</si>
  <si>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</si>
  <si>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</si>
  <si>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</si>
  <si>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</si>
  <si>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</si>
  <si>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</si>
  <si>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</si>
  <si>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</si>
  <si>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</si>
  <si>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</si>
  <si>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</si>
  <si>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</si>
  <si>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</si>
  <si>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</si>
  <si>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</si>
  <si>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</si>
  <si>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</si>
  <si>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</si>
  <si>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</si>
  <si>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</si>
  <si>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</si>
  <si>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</si>
  <si>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</si>
  <si>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</si>
  <si>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</si>
  <si>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</si>
  <si>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</si>
  <si>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</si>
  <si>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</si>
  <si>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</si>
  <si>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</si>
  <si>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</si>
  <si>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</si>
  <si>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</si>
  <si>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</si>
  <si>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</si>
  <si>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</si>
  <si>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</si>
  <si>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</si>
  <si>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</si>
  <si>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</si>
  <si>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</si>
  <si>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</si>
  <si>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</si>
  <si>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</si>
  <si>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</si>
  <si>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</si>
  <si>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</si>
  <si>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</si>
  <si>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</si>
  <si>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</si>
  <si>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</si>
  <si>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</si>
  <si>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</si>
  <si>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</si>
  <si>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</si>
  <si>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</si>
  <si>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</si>
  <si>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</si>
  <si>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</si>
  <si>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</si>
  <si>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</si>
  <si>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</si>
  <si>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</si>
  <si>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</si>
  <si>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</si>
  <si>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</si>
  <si>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</si>
  <si>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</si>
  <si>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</si>
  <si>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</si>
  <si>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</si>
  <si>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</si>
  <si>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</si>
  <si>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</si>
  <si>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</si>
  <si>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</si>
  <si>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</si>
  <si>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</si>
  <si>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</si>
  <si>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</si>
  <si>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</si>
  <si>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</si>
  <si>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</si>
  <si>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</si>
  <si>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</si>
  <si>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</si>
  <si>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</si>
  <si>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</si>
  <si>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</si>
  <si>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</si>
  <si>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</si>
  <si>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</si>
  <si>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</si>
  <si>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</si>
  <si>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</si>
  <si>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</si>
  <si>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</si>
  <si>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</si>
  <si>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</si>
  <si>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</si>
  <si>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</si>
  <si>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</si>
  <si>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</si>
  <si>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</si>
  <si>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</si>
  <si>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</si>
  <si>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</si>
  <si>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</si>
  <si>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</si>
  <si>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</si>
  <si>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</si>
  <si>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</si>
  <si>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</si>
  <si>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</si>
  <si>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</si>
  <si>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</si>
  <si>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</si>
  <si>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</si>
  <si>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</si>
  <si>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</si>
  <si>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</si>
  <si>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</si>
  <si>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</si>
  <si>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</si>
  <si>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</si>
  <si>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</si>
  <si>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</si>
  <si>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</si>
  <si>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</si>
  <si>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</si>
  <si>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</si>
  <si>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</si>
  <si>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</si>
  <si>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</si>
  <si>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</si>
  <si>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</si>
  <si>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</si>
  <si>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</si>
  <si>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</si>
  <si>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</si>
  <si>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</si>
  <si>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</si>
  <si>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</si>
  <si>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</si>
  <si>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</si>
  <si>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</si>
  <si>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</si>
  <si>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</si>
  <si>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</si>
  <si>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</si>
  <si>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</si>
  <si>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</si>
  <si>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</si>
  <si>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</si>
  <si>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</si>
  <si>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</si>
  <si>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</si>
  <si>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</si>
  <si>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</si>
  <si>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</si>
  <si>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</si>
  <si>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</si>
  <si>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</si>
  <si>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</si>
  <si>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</si>
  <si>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</si>
  <si>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</si>
  <si>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</si>
  <si>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</si>
  <si>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</si>
  <si>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</si>
  <si>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</si>
  <si>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</si>
  <si>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</si>
  <si>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</si>
  <si>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</si>
  <si>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</si>
  <si>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</si>
  <si>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</si>
  <si>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</si>
  <si>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</si>
  <si>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</si>
  <si>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</si>
  <si>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</si>
  <si>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</si>
  <si>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</si>
  <si>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</si>
  <si>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</si>
  <si>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</si>
  <si>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</si>
  <si>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</si>
  <si>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</si>
  <si>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</si>
  <si>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</si>
  <si>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</si>
  <si>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</si>
  <si>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</si>
  <si>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</si>
  <si>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</si>
  <si>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</si>
  <si>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</si>
  <si>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</si>
  <si>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</si>
  <si>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</si>
  <si>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</si>
  <si>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</si>
  <si>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</si>
  <si>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</si>
  <si>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</si>
  <si>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</si>
  <si>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</si>
  <si>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</si>
  <si>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</si>
  <si>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</si>
  <si>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</si>
  <si>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</si>
  <si>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</si>
  <si>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</si>
  <si>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</si>
  <si>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</si>
  <si>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</si>
  <si>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</si>
  <si>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</si>
  <si>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</si>
  <si>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</si>
  <si>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</si>
  <si>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</si>
  <si>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</si>
  <si>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</si>
  <si>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</si>
  <si>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</si>
  <si>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</si>
  <si>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</si>
  <si>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</si>
  <si>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</si>
  <si>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</si>
  <si>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</si>
  <si>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</si>
  <si>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</si>
  <si>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</si>
  <si>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</si>
  <si>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</si>
  <si>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</si>
  <si>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</si>
  <si>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</si>
  <si>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</si>
  <si>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</si>
  <si>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</si>
  <si>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</si>
  <si>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</si>
  <si>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</si>
  <si>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</si>
  <si>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</si>
  <si>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</si>
  <si>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</si>
  <si>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</si>
  <si>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</si>
  <si>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</si>
  <si>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</si>
  <si>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</si>
  <si>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</si>
  <si>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</si>
  <si>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</si>
  <si>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</si>
  <si>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</si>
  <si>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</si>
  <si>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</si>
  <si>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</si>
  <si>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</si>
  <si>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</si>
  <si>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</si>
  <si>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</si>
  <si>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</si>
  <si>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</si>
  <si>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</si>
  <si>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</si>
  <si>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</si>
  <si>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</si>
  <si>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</si>
  <si>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</si>
  <si>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</si>
  <si>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</si>
  <si>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</si>
  <si>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</si>
  <si>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</si>
  <si>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</si>
  <si>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</si>
  <si>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</si>
  <si>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</si>
  <si>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</si>
  <si>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</si>
  <si>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</si>
  <si>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</si>
  <si>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</si>
  <si>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</si>
  <si>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</si>
  <si>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</si>
  <si>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</si>
  <si>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</si>
  <si>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</si>
  <si>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</si>
  <si>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</si>
  <si>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</si>
  <si>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</si>
  <si>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</si>
  <si>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</si>
  <si>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</si>
  <si>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</si>
  <si>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</si>
  <si>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</si>
  <si>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</si>
  <si>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</si>
  <si>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</si>
  <si>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</si>
  <si>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</si>
  <si>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</si>
  <si>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</si>
  <si>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</si>
  <si>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</si>
  <si>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</si>
  <si>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</si>
  <si>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</si>
  <si>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</si>
  <si>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</si>
  <si>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</si>
  <si>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</si>
  <si>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</si>
  <si>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</si>
  <si>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</si>
  <si>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</si>
  <si>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</si>
  <si>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</si>
  <si>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</si>
  <si>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</si>
  <si>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</si>
  <si>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</si>
  <si>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</si>
  <si>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</si>
  <si>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</si>
  <si>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</si>
  <si>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</si>
  <si>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</si>
  <si>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</si>
  <si>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</si>
  <si>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</si>
  <si>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</si>
  <si>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</si>
  <si>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</si>
  <si>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</si>
  <si>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</si>
  <si>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</si>
  <si>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</si>
  <si>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</si>
  <si>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</si>
  <si>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</si>
  <si>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</si>
  <si>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</si>
  <si>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</si>
  <si>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</si>
  <si>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</si>
  <si>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</si>
  <si>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</si>
  <si>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</si>
  <si>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</si>
  <si>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</si>
  <si>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</si>
  <si>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</si>
  <si>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</si>
  <si>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</si>
  <si>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</si>
  <si>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</si>
  <si>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</si>
  <si>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</si>
  <si>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</si>
  <si>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</si>
  <si>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</si>
  <si>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</si>
  <si>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</si>
  <si>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</si>
  <si>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</si>
  <si>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</si>
  <si>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</si>
  <si>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</si>
  <si>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</si>
  <si>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</si>
  <si>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</si>
  <si>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</si>
  <si>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</si>
  <si>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</si>
  <si>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</si>
  <si>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</si>
  <si>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</si>
  <si>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</si>
  <si>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</si>
  <si>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</si>
  <si>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</si>
  <si>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</si>
  <si>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</si>
  <si>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</si>
  <si>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</si>
  <si>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</si>
  <si>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</si>
  <si>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</si>
  <si>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</si>
  <si>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</si>
  <si>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</si>
  <si>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</si>
  <si>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</si>
  <si>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</si>
  <si>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</si>
  <si>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</si>
  <si>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</si>
  <si>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</si>
  <si>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</si>
  <si>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</si>
  <si>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</si>
  <si>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</si>
  <si>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</si>
  <si>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</si>
  <si>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</si>
  <si>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</si>
  <si>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</si>
  <si>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</si>
  <si>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</si>
  <si>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</si>
  <si>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</si>
  <si>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</si>
  <si>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</si>
  <si>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</si>
  <si>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</si>
  <si>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</si>
  <si>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</si>
  <si>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</si>
  <si>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</si>
  <si>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</si>
  <si>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</si>
  <si>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</si>
  <si>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</si>
  <si>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</si>
  <si>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</si>
  <si>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</si>
  <si>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</si>
  <si>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</si>
  <si>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</si>
  <si>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</si>
  <si>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</si>
  <si>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</si>
  <si>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</si>
  <si>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</si>
  <si>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</si>
  <si>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</si>
  <si>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</si>
  <si>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</si>
  <si>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Actividad principal</t>
  </si>
  <si>
    <t>Programado        I trimestre</t>
  </si>
  <si>
    <t>Avance I trimestre</t>
  </si>
  <si>
    <t>Cumplimiento I trimestre</t>
  </si>
  <si>
    <t>TOTAL</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</si>
  <si>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</si>
  <si>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</si>
  <si>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</si>
  <si>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</si>
  <si>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</si>
  <si>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</si>
  <si>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</si>
  <si>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</si>
  <si>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</si>
  <si>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</si>
  <si>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</si>
  <si>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</si>
  <si>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</si>
  <si>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</si>
  <si>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</si>
  <si>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</si>
  <si>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</si>
  <si>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</si>
  <si>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</si>
  <si>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</si>
  <si>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</si>
  <si>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</si>
  <si>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</si>
  <si>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</si>
  <si>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</si>
  <si>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</si>
  <si>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</si>
  <si>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</si>
  <si>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</si>
  <si>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</si>
  <si>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</si>
  <si>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</si>
  <si>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</si>
  <si>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</si>
  <si>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</si>
  <si>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</si>
  <si>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</si>
  <si>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</si>
  <si>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</si>
  <si>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</si>
  <si>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</si>
  <si>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</si>
  <si>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</si>
  <si>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</si>
  <si>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</si>
  <si>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</si>
  <si>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</si>
  <si>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</si>
  <si>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</si>
  <si>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</si>
  <si>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</si>
  <si>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</si>
  <si>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</si>
  <si>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</si>
  <si>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</si>
  <si>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</si>
  <si>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</si>
  <si>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</si>
  <si>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</si>
  <si>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</si>
  <si>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</si>
  <si>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</si>
  <si>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</si>
  <si>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</si>
  <si>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</si>
  <si>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</si>
  <si>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</si>
  <si>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</si>
  <si>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</si>
  <si>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</si>
  <si>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</si>
  <si>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</si>
  <si>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</si>
  <si>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</si>
  <si>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</si>
  <si>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</si>
  <si>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</si>
  <si>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</si>
  <si>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</si>
  <si>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</si>
  <si>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</si>
  <si>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</si>
  <si>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</si>
  <si>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</si>
  <si>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</si>
  <si>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</si>
  <si>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</si>
  <si>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</si>
  <si>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</si>
  <si>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</si>
  <si>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</si>
  <si>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</si>
  <si>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</si>
  <si>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</si>
  <si>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</si>
  <si>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</si>
  <si>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</si>
  <si>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</si>
  <si>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</si>
  <si>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</si>
  <si>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</si>
  <si>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</si>
  <si>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</si>
  <si>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</si>
  <si>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</si>
  <si>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</si>
  <si>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</si>
  <si>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</si>
  <si>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</si>
  <si>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</si>
  <si>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</si>
  <si>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</si>
  <si>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</si>
  <si>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</si>
  <si>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</si>
  <si>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</si>
  <si>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</si>
  <si>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</si>
  <si>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</si>
  <si>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</si>
  <si>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</si>
  <si>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</si>
  <si>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</si>
  <si>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</si>
  <si>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</si>
  <si>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</si>
  <si>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</si>
  <si>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</si>
  <si>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</si>
  <si>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</si>
  <si>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</si>
  <si>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</si>
  <si>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</si>
  <si>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</si>
  <si>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</si>
  <si>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</si>
  <si>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</si>
  <si>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</si>
  <si>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</si>
  <si>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</si>
  <si>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</si>
  <si>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</si>
  <si>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</si>
  <si>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</si>
  <si>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</si>
  <si>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</si>
  <si>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</si>
  <si>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</si>
  <si>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</si>
  <si>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</si>
  <si>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</si>
  <si>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</si>
  <si>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</si>
  <si>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</si>
  <si>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</si>
  <si>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</si>
  <si>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</si>
  <si>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</si>
  <si>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</si>
  <si>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</si>
  <si>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</si>
  <si>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</si>
  <si>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</si>
  <si>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</si>
  <si>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</si>
  <si>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</si>
  <si>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</si>
  <si>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</si>
  <si>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</si>
  <si>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</si>
  <si>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</si>
  <si>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</si>
  <si>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</si>
  <si>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</si>
  <si>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</si>
  <si>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</si>
  <si>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</si>
  <si>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</si>
  <si>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</si>
  <si>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</si>
  <si>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</si>
  <si>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</si>
  <si>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</si>
  <si>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</si>
  <si>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</si>
  <si>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</si>
  <si>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</si>
  <si>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</si>
  <si>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</si>
  <si>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</si>
  <si>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</si>
  <si>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</si>
  <si>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</si>
  <si>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</si>
  <si>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</si>
  <si>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</si>
  <si>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</si>
  <si>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</si>
  <si>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</si>
  <si>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</si>
  <si>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</si>
  <si>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</si>
  <si>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</si>
  <si>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Porcentaje de avance en productos entregables</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</si>
  <si>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</si>
  <si>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</si>
  <si>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</si>
  <si>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</si>
  <si>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</si>
  <si>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</si>
  <si>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</si>
  <si>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</si>
  <si>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</si>
  <si>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</si>
  <si>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</si>
  <si>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</si>
  <si>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</si>
  <si>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</si>
  <si>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</si>
  <si>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</si>
  <si>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</si>
  <si>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</si>
  <si>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</si>
  <si>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</si>
  <si>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</si>
  <si>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</si>
  <si>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</si>
  <si>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</si>
  <si>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</si>
  <si>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</si>
  <si>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</si>
  <si>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</si>
  <si>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</si>
  <si>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</si>
  <si>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</si>
  <si>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</si>
  <si>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</si>
  <si>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</si>
  <si>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</si>
  <si>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</si>
  <si>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</si>
  <si>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</si>
  <si>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</si>
  <si>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</si>
  <si>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</si>
  <si>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</si>
  <si>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</si>
  <si>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</si>
  <si>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</si>
  <si>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</si>
  <si>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</si>
  <si>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</si>
  <si>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</si>
  <si>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</si>
  <si>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</si>
  <si>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</si>
  <si>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</si>
  <si>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</si>
  <si>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</si>
  <si>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</si>
  <si>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</si>
  <si>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t>ACTIVIDAD</t>
  </si>
  <si>
    <t xml:space="preserve">ACTIVIDAD </t>
  </si>
  <si>
    <t>INVERSION NACION - 3204 (REC 11)</t>
  </si>
  <si>
    <t>INVERSION NACION - 3299 (REC 11)</t>
  </si>
  <si>
    <t>TOTAL ASIGNADO</t>
  </si>
  <si>
    <t>INVERSION PROPIOS 
(REC 20)</t>
  </si>
  <si>
    <t>INVERSION NACION - 3204 
(REC 11)</t>
  </si>
  <si>
    <t>INVERSION PROPIOS
 (REC 20)</t>
  </si>
  <si>
    <t>INVERSION NACION - 3299
 (REC 11)</t>
  </si>
  <si>
    <t>INVERSION NACION - 3204
 (REC 11)</t>
  </si>
  <si>
    <t>INVERSION
 NACION - 3299
 (REC 11)</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</si>
  <si>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</si>
  <si>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</si>
  <si>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</si>
  <si>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</si>
  <si>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</si>
  <si>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</si>
  <si>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</si>
  <si>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</si>
  <si>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</si>
  <si>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</si>
  <si>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</si>
  <si>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</si>
  <si>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</si>
  <si>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</si>
  <si>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</si>
  <si>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</si>
  <si>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</si>
  <si>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</si>
  <si>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</si>
  <si>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</si>
  <si>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</si>
  <si>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</si>
  <si>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</si>
  <si>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</si>
  <si>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</si>
  <si>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</si>
  <si>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</si>
  <si>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</si>
  <si>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</si>
  <si>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</si>
  <si>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</si>
  <si>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</si>
  <si>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</si>
  <si>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</si>
  <si>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</si>
  <si>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</si>
  <si>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</si>
  <si>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</si>
  <si>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</si>
  <si>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</si>
  <si>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</si>
  <si>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</si>
  <si>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</si>
  <si>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</si>
  <si>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</si>
  <si>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</si>
  <si>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</si>
  <si>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</si>
  <si>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</si>
  <si>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</si>
  <si>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</si>
  <si>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</si>
  <si>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</si>
  <si>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</si>
  <si>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</si>
  <si>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</si>
  <si>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</si>
  <si>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</si>
  <si>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</si>
  <si>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</si>
  <si>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</si>
  <si>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</si>
  <si>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</si>
  <si>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</si>
  <si>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</si>
  <si>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</si>
  <si>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</si>
  <si>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</si>
  <si>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</si>
  <si>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</si>
  <si>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</si>
  <si>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</si>
  <si>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</si>
  <si>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</si>
  <si>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</si>
  <si>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</si>
  <si>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</si>
  <si>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</si>
  <si>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</si>
  <si>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</si>
  <si>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</si>
  <si>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</si>
  <si>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</si>
  <si>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</si>
  <si>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</si>
  <si>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</si>
  <si>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</si>
  <si>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</si>
  <si>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</si>
  <si>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</si>
  <si>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</si>
  <si>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</si>
  <si>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</si>
  <si>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</si>
  <si>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</si>
  <si>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</si>
  <si>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</si>
  <si>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</si>
  <si>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</si>
  <si>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</si>
  <si>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</si>
  <si>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</si>
  <si>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</si>
  <si>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</si>
  <si>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</si>
  <si>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</si>
  <si>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</si>
  <si>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</si>
  <si>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</si>
  <si>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</si>
  <si>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</si>
  <si>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</si>
  <si>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</si>
  <si>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</si>
  <si>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</si>
  <si>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</si>
  <si>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</si>
  <si>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</si>
  <si>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</si>
  <si>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</si>
  <si>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</si>
  <si>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</si>
  <si>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</si>
  <si>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</si>
  <si>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</si>
  <si>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</si>
  <si>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</si>
  <si>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OBJETIVOS ESTRATÉGICOS INSTITUCIONALES  2019-2029 alineación con PND 2018-2022</t>
  </si>
  <si>
    <t>Plan de Acción Anual 2021</t>
  </si>
  <si>
    <t>Prestar el servicio desde un centro de datos alterno para el plan de recuperación de desastres -DRP</t>
  </si>
  <si>
    <t xml:space="preserve">Porcentaje de servicios de misión critica implementados </t>
  </si>
  <si>
    <t>Realizar seguimeinto de la  red de rayos para el monitoreo de tormetas eléctricas</t>
  </si>
  <si>
    <t>Porcentaje de disponibilidad de la plataforma</t>
  </si>
  <si>
    <t>Prestar los servicios de soporte, administración y operación de la plataforma tecnológica del IDEAM</t>
  </si>
  <si>
    <t xml:space="preserve">Porcentaje de requerimientos e incidentes resueltos </t>
  </si>
  <si>
    <t>Un informe de disponibilidad del servicio</t>
  </si>
  <si>
    <t xml:space="preserve">Un informe de incidentes y requerimientos resueltos </t>
  </si>
  <si>
    <t>Disponer de herramientas de apoyo actualizadas y con soporte</t>
  </si>
  <si>
    <t xml:space="preserve">Número de herramientas actualizadas y con soporte </t>
  </si>
  <si>
    <t>Herramientas en operación y con soporte (Sigep, SVE, MAI)</t>
  </si>
  <si>
    <t xml:space="preserve">Realizar campañas institucionales, publicaciones, comunicados, boletines, entre otros.						</t>
  </si>
  <si>
    <t xml:space="preserve">Número de actividades realizadas						</t>
  </si>
  <si>
    <t xml:space="preserve">Un (1) informe final						</t>
  </si>
  <si>
    <t>Adecuar la infraestructura de las sedes del IDEAM.</t>
  </si>
  <si>
    <t>Acta de entrega y recibo final a satisfacción</t>
  </si>
  <si>
    <t xml:space="preserve">Realizar la divulgación del video pronostico diario (3 veces al dia - 7 dias a la semana)						</t>
  </si>
  <si>
    <t xml:space="preserve">Número de videos divulgados </t>
  </si>
  <si>
    <t xml:space="preserve">Un informe final de los videos pronosticos divulgados 						</t>
  </si>
  <si>
    <t xml:space="preserve">Realizar estudios y diseños técnicos, para el cumplimiento de la NSR 10						</t>
  </si>
  <si>
    <t xml:space="preserve">Número de estudios y diseños tecnicos realizados						</t>
  </si>
  <si>
    <t>Numero de sedes adecuadas en infraestructura</t>
  </si>
  <si>
    <t xml:space="preserve">Documento de estudio y diseño tecnico						</t>
  </si>
  <si>
    <t xml:space="preserve">Formular e implementar estrategia y plan de participación ciudadana y servicio al ciudadano						</t>
  </si>
  <si>
    <t xml:space="preserve">Número de usuarios impactados  con estrategia y plan de participación  y servicio al ciudadano 						</t>
  </si>
  <si>
    <t>Dos informes (participación y servicio al ciudadano)</t>
  </si>
  <si>
    <t xml:space="preserve">Porcentaje de archivos de estimacion diaria de lluvia a partir de radares y goes						</t>
  </si>
  <si>
    <t xml:space="preserve">Archivos de estimacion diaria de lluvia a partir de radares y goes 16						</t>
  </si>
  <si>
    <t xml:space="preserve">Generación de pronósticos y Alertas hidrometeorológicas de manera continua (24 horas al día, 365 días al año) y asesoramiento a entidades del SINA y del SNGRD.						</t>
  </si>
  <si>
    <t>Número de boletines emitidos</t>
  </si>
  <si>
    <t xml:space="preserve">Boletines de pronostico hidrometeorologicos, informes tecnicos y emision de alertas						</t>
  </si>
  <si>
    <t xml:space="preserve">Disponer PyS basados en datos hidrometeorológicos de manera oportuna que permitan contribuir al análisis y generación de PA al servicio de la OSPA y de los CRP en los cuales se interactúa.					</t>
  </si>
  <si>
    <t>Porcentaje de estaciones tratadas</t>
  </si>
  <si>
    <t xml:space="preserve">Informe y scrips </t>
  </si>
  <si>
    <t>Porcentaje de auditorias realizadas</t>
  </si>
  <si>
    <t>Informe detallado de las auditorias</t>
  </si>
  <si>
    <t>Elaborar insumos y boletines para la prestación de servicios climáticos en los diferentes sectores</t>
  </si>
  <si>
    <t>Número de insumos y boletines generados</t>
  </si>
  <si>
    <t xml:space="preserve">Documentos (Boletines e insumos) </t>
  </si>
  <si>
    <t>Realizar la tranformacion de datos meteorológicos de disitntas fuentes para incorporar en scripts que corren modelos de predicción climática.</t>
  </si>
  <si>
    <t xml:space="preserve">Un modelo de predicción climática </t>
  </si>
  <si>
    <t>Modelo de predicción climática operativo.</t>
  </si>
  <si>
    <t xml:space="preserve">Realizar la prestacion del servicio de Meteorología Aeronáutica para la aeronavegación nacional e internacional </t>
  </si>
  <si>
    <t xml:space="preserve">Porcentaje de reportes generados y trasmitidos </t>
  </si>
  <si>
    <t xml:space="preserve">Reportes, pronosticos y alertas aeronauticas </t>
  </si>
  <si>
    <t>Certificar a la Entidad en el norma tecnica Colombiana</t>
  </si>
  <si>
    <t>Un Sistema de gestión certificado</t>
  </si>
  <si>
    <t xml:space="preserve">Informe de auditoria Certificado de Gestión </t>
  </si>
  <si>
    <t xml:space="preserve">Mejorar los procesos de planificación, apoyo, operación, evaluación de desempeño y mejora del Sistema de Gestión Integrado						</t>
  </si>
  <si>
    <t xml:space="preserve">porcentaje de cumplimiento al plan de trabajo de los Sistemas Integrados de Gestión </t>
  </si>
  <si>
    <t>2 informes de Gestión del Sistema Integrado de Gestión</t>
  </si>
  <si>
    <t xml:space="preserve">Realizar la gestión de seguimiento y control  a los planes y proyectos a través de expertos y herramientas </t>
  </si>
  <si>
    <t>Número de Informes de seguimientos</t>
  </si>
  <si>
    <t>Informes de seguimiento elaborados</t>
  </si>
  <si>
    <t xml:space="preserve">Gestionar la información forestal del país para facilitar los procesos de planeación						</t>
  </si>
  <si>
    <t xml:space="preserve">Número de informes o boletines proyectados 						</t>
  </si>
  <si>
    <t xml:space="preserve">Informe y/o boletín emitidos						</t>
  </si>
  <si>
    <t xml:space="preserve">Monitorear de manera integral los ecosistemas de la alta montaña de Colombia 						</t>
  </si>
  <si>
    <t xml:space="preserve">Número de acciones para monitoreo de los ecosistemas de la alta montaña						</t>
  </si>
  <si>
    <t xml:space="preserve">Documentos técnicos (5)						</t>
  </si>
  <si>
    <t xml:space="preserve">Realizar monitoreo y seguimiento a la degradación de los suelos y  las tierras, los ecosistemas y coberturas de la tierra de Colombia 						</t>
  </si>
  <si>
    <t xml:space="preserve">Número de acciones para el monitoreo y seguimiento						</t>
  </si>
  <si>
    <t xml:space="preserve">Implementar el plan de trabajo para el fortalecimiento del SIA y del SIAC						</t>
  </si>
  <si>
    <t xml:space="preserve">Número de plan de trabajo implementados 						</t>
  </si>
  <si>
    <t xml:space="preserve">Informe de ejecución del plan de trabajo implementado						</t>
  </si>
  <si>
    <t xml:space="preserve">Porcentaje de avance del proceso estadístico para validación de datos hidrológicos						</t>
  </si>
  <si>
    <t xml:space="preserve">Datos hidrológicos de nivel, caudal y sedimentos validadosy publicados del año 2020						</t>
  </si>
  <si>
    <t xml:space="preserve">Informe sobre cargue de Hojas de inspección producto de las visitas de campo						</t>
  </si>
  <si>
    <t xml:space="preserve">Porcentaje operación de la red para proveer información hidrometeorológica						</t>
  </si>
  <si>
    <t xml:space="preserve">Cargar, revisar y validar información en plataformas DHIME.						</t>
  </si>
  <si>
    <t xml:space="preserve">Informe sobre cargue de Datos hidrológicos y meteorológicos procesados y validados						</t>
  </si>
  <si>
    <t xml:space="preserve">Disponer de servicios de información actualizados y con soporte 						</t>
  </si>
  <si>
    <t xml:space="preserve">Número de servicios de información actualizados y con soporte 						</t>
  </si>
  <si>
    <t xml:space="preserve">Servicios de información en operación y con soporte (Gsuite, AQ, Centro europeo, software comercial)						</t>
  </si>
  <si>
    <t>Desarrollar nuevos instrumentos financieros, económicos y de mercado para impulsar actividades comprometidas con la sostenibilidad y la mitigación del cambio climático.</t>
  </si>
  <si>
    <t xml:space="preserve">Fortalecer la institucionalidad y la regulación para la sostenibilidad y la financiación del sector ambiental.					</t>
  </si>
  <si>
    <t xml:space="preserve">Mejorar la calidad del aire, del agua y del suelo para la prevención de los impactos en la salud pública y la reducción de las desigualdades relacionadas con el acceso a recursos.					</t>
  </si>
  <si>
    <t>Fortalecer la institucionalidad y la regulación para la sostenibilidad y la financiación del sector ambiental.</t>
  </si>
  <si>
    <t>Mejorar la calidad del aire, del agua y del suelo para la prevención de los impactos en la salud pública y la reducción de las desigualdades relacionadas con el acceso a recursos.</t>
  </si>
  <si>
    <t>Avanzar en el conocimiento de escenarios de riesgos actuales y futuros para orientar la toma de decisiones en la planeación del desarrollo.</t>
  </si>
  <si>
    <t xml:space="preserve">Mejorar la gestión de la información y su interoperabilidad entre los diferentes sectores					</t>
  </si>
  <si>
    <t xml:space="preserve">Mejorar la gestión de la información y su interoperabilidad entre los diferentes sectores				</t>
  </si>
  <si>
    <t>Avanzar hacia la transición de actividades productivas comprometidas con la sostenibilidad y la mitigación del cambio climático.</t>
  </si>
  <si>
    <t xml:space="preserve">Avanzar en el conocimiento de escenarios de riesgos actuales y futuros para orientar la toma de decisiones en la planeación del desarrollo					</t>
  </si>
  <si>
    <t xml:space="preserve">Implementar el análisis de la calidad del agua de la red de calidad del IDEAM						</t>
  </si>
  <si>
    <t xml:space="preserve">Avanzar hacia la transición de actividades productivas comprometidas con la sostenibilidad y la mitigación del cambio climático.					</t>
  </si>
  <si>
    <t xml:space="preserve">Generar insumos y reportes de las activiades relacionadas con indicadores, aguas subterráneas, calidad del agua y Sistemas de Información del Recurso Hídrico (SIRH)						</t>
  </si>
  <si>
    <t xml:space="preserve">Número de documentos tecnicos de reporte 						</t>
  </si>
  <si>
    <t xml:space="preserve">7 Documentos 				</t>
  </si>
  <si>
    <t xml:space="preserve">Asegurar la corresponsabilidad territorial y sectorial en la reducción del riesgo de desastres y la adaptación a la variabilidad y al cambio climático.					</t>
  </si>
  <si>
    <t xml:space="preserve">Generar información y reportes sobre actividades de modelación hidrológica						</t>
  </si>
  <si>
    <t xml:space="preserve">Número de documentos con mejoras y analisis de eventos 						</t>
  </si>
  <si>
    <t xml:space="preserve">Realizar la operación y mantenimiento de la red de estaciones Hidrometeorológicas del IDEAM						</t>
  </si>
  <si>
    <t xml:space="preserve">Realizar los mantenimientos preventivos y/o correctivos necesarios a las estaciones automaticas para garantizar la disponibilidad de la informacion.						</t>
  </si>
  <si>
    <t xml:space="preserve">Porcentaje de datos recibidos de las estaciones automaticas						</t>
  </si>
  <si>
    <t xml:space="preserve">Informe (Datos estaciones hidrometeorologicas automaticas)						</t>
  </si>
  <si>
    <t xml:space="preserve">Porcentaje de información cargada y validada						</t>
  </si>
  <si>
    <t xml:space="preserve">Diagnosticar los instrumentos convencional y automático para la generación y obtención de datos veraces y confiables y realizar estructuras y piezas mecanicas para los instrumentos						</t>
  </si>
  <si>
    <t xml:space="preserve">Porcentaje de solicitudes atendidas </t>
  </si>
  <si>
    <t xml:space="preserve">Generar datos e información provenientes del seguimiento y monitoreo hidrológico						</t>
  </si>
  <si>
    <t xml:space="preserve">Informe anual de consolidación de los diagnosticos, calibraciones y fabricación.						</t>
  </si>
  <si>
    <t xml:space="preserve">Realizar la descripción archivística en estado natural y clasificación documental del fondo acumulado (Archivo Técnico) encontrado en las sedes de archivo en Bogotá con propuesta de TVD						</t>
  </si>
  <si>
    <t xml:space="preserve">Porcentaje del fondo acumulado intervenido	</t>
  </si>
  <si>
    <t xml:space="preserve">Tabla de Valoración Documental aprobada por el CIGD y fondo acumulado descrito y clasificado						</t>
  </si>
  <si>
    <t xml:space="preserve">Documento Modelo de requisitos para la Gestión de Documentos Electrónicos de Archivo en el Instituto						</t>
  </si>
  <si>
    <t xml:space="preserve">Elaborar los planes, programas, formatos y documentos requeridos y estructurar el Sistema Integrado de Conservación del Instituto  incluido un modelo para la conservacion de soportes digitales 						</t>
  </si>
  <si>
    <t>Un Sistema Integrado de Conservacion Elaborado</t>
  </si>
  <si>
    <t xml:space="preserve">Documento Sistema Integrado de Conservación aprobado en CIGD y pilotos implementados						</t>
  </si>
  <si>
    <t>No aplica</t>
  </si>
  <si>
    <t>No Aplica</t>
  </si>
  <si>
    <t xml:space="preserve">Número de documentos elaborados </t>
  </si>
  <si>
    <t>Elaborar informes de seguimiento a la cooperacióninternacional, análisis a los procesos financieros de MiPG, y gestión a los convenio y alianzas público-privadas parael fortalecimeinto institucional</t>
  </si>
  <si>
    <t xml:space="preserve">Informes de seguimiento </t>
  </si>
  <si>
    <t>Analizar datos e insumos técnicos relacionados con temas de competencia del Instituto</t>
  </si>
  <si>
    <t>Número de documentos de Insumo técnico elaborado</t>
  </si>
  <si>
    <t>Insumos técnicos elaborados (Archivo)</t>
  </si>
  <si>
    <t>Elaborar documentos técnicos, protocolos, mapas, metodologías, planes, informes, escenarios y estudios para sustentar decisiones en torno a la gestión del Cambio Climático</t>
  </si>
  <si>
    <t>Número de Informes de avance elaborados</t>
  </si>
  <si>
    <t>Documentos elaborados</t>
  </si>
  <si>
    <t>Realizar asistencia técnica a las entidades del SINA, SNGRD, SISCLIMA, sector productivo y sociedad en general con respecto a la información y conocimiento generado por la subdirección</t>
  </si>
  <si>
    <t>Número de encuentros realizados</t>
  </si>
  <si>
    <t xml:space="preserve">Documentos de soporte de la realización del evento </t>
  </si>
  <si>
    <t xml:space="preserve">Diseñar, desarrollar, implementar, poner en marcha y administrar los sistemas de información, SISAIRE, RUA, RESPEL, PCB, RETC y Sistema de Información de Cambio Climático </t>
  </si>
  <si>
    <t>Número de Informes de seguimiento al desarrollo de los sistemas de información</t>
  </si>
  <si>
    <t>Informes de seguimiento al desarrollo de los sistemas de información</t>
  </si>
  <si>
    <t>Número de bases de datos procesadas</t>
  </si>
  <si>
    <t>4 bases de datos procesadas</t>
  </si>
  <si>
    <t>Número de documentos elaborados</t>
  </si>
  <si>
    <t>7 Documentos elaborados</t>
  </si>
  <si>
    <t>Número de eventos realizados</t>
  </si>
  <si>
    <t>4 Documentos de soporte de la realización del evento</t>
  </si>
  <si>
    <t>Numero de Informes de seguimiento elaborados</t>
  </si>
  <si>
    <t>4 Informes de seguimiento al avance del soporte técnico prestado y el mantenimiento evolutivo realizado a los subsistemas del SIAC administrados por la SEA</t>
  </si>
  <si>
    <t>Diseñar, desarrollar, implementar, mantener y mejorar las operaciones estadísticas para certificación del DANE</t>
  </si>
  <si>
    <t>4 Informes de seguimiento al avance del mantenimiento de las operaciones estadísticas y el proceso de certificación ante el DANE</t>
  </si>
  <si>
    <t>Elaborar documentos técnicos, protocolos, mapas, metodologías, planes, informes, escenarios y estudios para sustentar decisiones</t>
  </si>
  <si>
    <t>Documentos  técnicos orientados a apoyar la gestión de información en ordenamiento ambiental</t>
  </si>
  <si>
    <t>Realizar asistencia técnica a las entidades del SINA, SNGRD, SISCLIMA, sector productivo y sociedad en general con respecto a la información y conocimiento generado en la subdirección.</t>
  </si>
  <si>
    <t xml:space="preserve">Documentos soporte realización del evento </t>
  </si>
  <si>
    <t>N/A</t>
  </si>
  <si>
    <t>Desarrollar e implementar acciones de seguimiento y mejora orientadas a incrementar la eficiencia de los servicios de acreditación de laboratorios y autorización</t>
  </si>
  <si>
    <t>Números de documentos generados para mejorar los trámites de acreditación y autorización</t>
  </si>
  <si>
    <t>Documentos asociados a la mejora continua del trámite</t>
  </si>
  <si>
    <t xml:space="preserve">Documento orientador y pruebas piloto que fija las bases para la implementación por fases de un sistema de gestión de documentos electrónicos de archivo en el Instituto						</t>
  </si>
  <si>
    <t xml:space="preserve">Un Modelo de requisitos						</t>
  </si>
  <si>
    <t>Monitoreo de Calidad de Agua de las Fuentes Superficiales para el cumplimiento del convenio</t>
  </si>
  <si>
    <t xml:space="preserve">Porcentaje de estaciones monitoreadas	</t>
  </si>
  <si>
    <t>Documento de monitoreo de las estaciones propuestas en el marco del convenio IDEAM-ECOPETROL</t>
  </si>
  <si>
    <t>Porcentaje de estaciones monitoreadas priorizadas por en el Plan Nacional de Desarrollo</t>
  </si>
  <si>
    <t xml:space="preserve">Documento de monitoreo de la Red Hidrologíca Nacional: Determinación del ICA						</t>
  </si>
  <si>
    <t>Implementación de la Norma ISO 17025:2017 en el Laboratorio de Calidad Ambiental</t>
  </si>
  <si>
    <t>Porcentaje de Implementación de las actividades establecidas en el documento BPL</t>
  </si>
  <si>
    <t xml:space="preserve">Documento de buenas prácticas de laboratorio (BPL) implementado </t>
  </si>
  <si>
    <t>7 Documento con las mejoras sobre la plataforma y analisis de casos.</t>
  </si>
  <si>
    <t xml:space="preserve">Capas digitales (2) y documentos técnicos (5)						</t>
  </si>
  <si>
    <t>Realizar los procesos de gestión de datos y red meteorológicos que fortalezcan el banco de datos y la plataforma de DHIME del IDEAM					 (estaciones)</t>
  </si>
  <si>
    <t>Realizar los procesos de gestión de datos y red meteorológicos que fortalezcan el banco de datos y la plataforma de DHIME del IDEAM (auditoria)</t>
  </si>
  <si>
    <t>DGEN21-1</t>
  </si>
  <si>
    <t>SECG21-1</t>
  </si>
  <si>
    <t>SECG21-2</t>
  </si>
  <si>
    <t>SECG21-3</t>
  </si>
  <si>
    <t>SECG21-4</t>
  </si>
  <si>
    <t>SECG21-5</t>
  </si>
  <si>
    <t>SECG21-6</t>
  </si>
  <si>
    <t>SECG21-7</t>
  </si>
  <si>
    <t>SECG21-8</t>
  </si>
  <si>
    <t>INFO21-1</t>
  </si>
  <si>
    <t>INFO21-2</t>
  </si>
  <si>
    <t>INFO21-3</t>
  </si>
  <si>
    <t>INFO21-4</t>
  </si>
  <si>
    <t>INFO21-5</t>
  </si>
  <si>
    <t>OSPA21-1</t>
  </si>
  <si>
    <t>OSPA21-2</t>
  </si>
  <si>
    <t>SHIDRO21-1</t>
  </si>
  <si>
    <t>SHIDRO21-2</t>
  </si>
  <si>
    <t>SHIDRO21-3</t>
  </si>
  <si>
    <t>SHIDRO21-4</t>
  </si>
  <si>
    <t>SHIDRO21-5</t>
  </si>
  <si>
    <t>SHIDRO21-6</t>
  </si>
  <si>
    <t>SHIDRO21-7</t>
  </si>
  <si>
    <t>SHIDRO21-8</t>
  </si>
  <si>
    <t>SHIDRO21-9</t>
  </si>
  <si>
    <t>SHIDRO21-10</t>
  </si>
  <si>
    <t>SMETEO21-1</t>
  </si>
  <si>
    <t>SMETEO21-2</t>
  </si>
  <si>
    <t>SMETEO21-3</t>
  </si>
  <si>
    <t>SMETEO21-4</t>
  </si>
  <si>
    <t>SMETEO21-5</t>
  </si>
  <si>
    <t>SECOSIS21-1</t>
  </si>
  <si>
    <t>SECOSIS21-2</t>
  </si>
  <si>
    <t>SECOSIS21-3</t>
  </si>
  <si>
    <t>SECOSIS21-4</t>
  </si>
  <si>
    <t>SEA21-1</t>
  </si>
  <si>
    <t>SEA21-2</t>
  </si>
  <si>
    <t>SEA21-3</t>
  </si>
  <si>
    <t>SEA21-4</t>
  </si>
  <si>
    <t>SEA21-5</t>
  </si>
  <si>
    <t>SEA21-6</t>
  </si>
  <si>
    <t>SEA21-7</t>
  </si>
  <si>
    <t>SEA21-8</t>
  </si>
  <si>
    <t>SEA21-9</t>
  </si>
  <si>
    <t>SEA21-10</t>
  </si>
  <si>
    <t>SEA21-11</t>
  </si>
  <si>
    <t>SEA21-12</t>
  </si>
  <si>
    <t>OAP21-1</t>
  </si>
  <si>
    <t>OAP21-2</t>
  </si>
  <si>
    <t>OAP21-3</t>
  </si>
  <si>
    <t>OBJETIVO PLAN NACIONAL DE DESARROLLO (PND) 2018 - 2022</t>
  </si>
  <si>
    <t>Instituto de Hidrología, Meteorología y Estudios Ambientales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</si>
</sst>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_-;\-&quot;$&quot;\ * #,##0_-;_-&quot;$&quot;\ * &quot;-&quot;_-;_-@_-"/>
    <numFmt numFmtId="165" formatCode="_(* #,##0_);_(* \(#,##0\);_(* &quot;-&quot;_);_(@_)"/>
    <numFmt numFmtId="166" formatCode="0.0%"/>
    <numFmt numFmtId="167" formatCode="_-[$$-240A]\ * #,##0_-;\-[$$-240A]\ * #,##0_-;_-[$$-240A]\ * &quot;-&quot;??_-;_-@_-"/>
    <numFmt numFmtId="168" formatCode="_-[$$-240A]\ * #,##0.00_-;\-[$$-240A]\ * #,##0.00_-;_-[$$-240A]\ * &quot;-&quot;??_-;_-@_-"/>
  </numFmts>
  <fonts count="44"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22"/>
      <color theme="1"/>
      <name val="Calibri"/>
      <family val="2"/>
      <scheme val="minor"/>
    </font>
    <font>
      <sz val="22"/>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rgb="FF000000"/>
      <name val="Calibri"/>
      <family val="2"/>
      <scheme val="minor"/>
    </font>
    <font>
      <b/>
      <sz val="9"/>
      <color rgb="FFFF0000"/>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
      <sz val="9"/>
      <color theme="1"/>
      <name val="Arial Narrow"/>
      <family val="2"/>
    </font>
    <font>
      <b/>
      <sz val="9"/>
      <color theme="1"/>
      <name val="Arial Narrow"/>
      <family val="2"/>
    </font>
  </fonts>
  <fills count="19">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249977111117893"/>
        <bgColor indexed="64"/>
      </patternFill>
    </fill>
  </fills>
  <borders count="10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auto="1"/>
      </right>
      <top style="thin">
        <color indexed="64"/>
      </top>
      <bottom style="medium">
        <color auto="1"/>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2" fillId="0" borderId="0"/>
  </cellStyleXfs>
  <cellXfs count="587">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8" xfId="0" applyFont="1" applyFill="1" applyBorder="1" applyAlignment="1">
      <alignment horizontal="center"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1" fillId="14" borderId="51" xfId="0" applyFont="1" applyFill="1" applyBorder="1" applyAlignment="1">
      <alignment vertical="center" wrapText="1"/>
    </xf>
    <xf numFmtId="9" fontId="21" fillId="14" borderId="52" xfId="0" applyNumberFormat="1" applyFont="1" applyFill="1" applyBorder="1" applyAlignment="1">
      <alignment horizontal="center" vertical="center" wrapText="1"/>
    </xf>
    <xf numFmtId="0" fontId="22" fillId="0" borderId="51" xfId="0" applyFont="1" applyBorder="1" applyAlignment="1">
      <alignment vertical="center" wrapText="1"/>
    </xf>
    <xf numFmtId="9" fontId="22" fillId="0" borderId="52" xfId="0" applyNumberFormat="1" applyFont="1" applyBorder="1" applyAlignment="1">
      <alignment horizontal="center" vertical="center" wrapText="1"/>
    </xf>
    <xf numFmtId="0" fontId="23" fillId="14" borderId="51" xfId="0" applyFont="1" applyFill="1" applyBorder="1" applyAlignment="1">
      <alignment vertical="center" wrapText="1"/>
    </xf>
    <xf numFmtId="9" fontId="23" fillId="14" borderId="52" xfId="0" applyNumberFormat="1" applyFont="1" applyFill="1" applyBorder="1" applyAlignment="1">
      <alignment horizontal="center" vertical="center" wrapText="1"/>
    </xf>
    <xf numFmtId="0" fontId="21" fillId="0" borderId="51" xfId="0" applyFont="1" applyBorder="1" applyAlignment="1">
      <alignment vertical="center" wrapText="1"/>
    </xf>
    <xf numFmtId="9" fontId="21" fillId="0" borderId="52" xfId="0" applyNumberFormat="1" applyFont="1" applyBorder="1" applyAlignment="1">
      <alignment horizontal="center" vertical="center" wrapText="1"/>
    </xf>
    <xf numFmtId="9" fontId="24" fillId="14" borderId="52"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9" fontId="27" fillId="0" borderId="0" xfId="0" applyNumberFormat="1" applyFont="1" applyAlignment="1">
      <alignment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vertical="center" wrapText="1"/>
    </xf>
    <xf numFmtId="167" fontId="33" fillId="0" borderId="0" xfId="0" applyNumberFormat="1"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5" fillId="16" borderId="58" xfId="0" applyFont="1" applyFill="1" applyBorder="1" applyAlignment="1">
      <alignment horizontal="center" vertical="center" wrapText="1"/>
    </xf>
    <xf numFmtId="167" fontId="35" fillId="16" borderId="59" xfId="0" applyNumberFormat="1" applyFont="1" applyFill="1" applyBorder="1" applyAlignment="1">
      <alignment vertical="center" wrapText="1"/>
    </xf>
    <xf numFmtId="167" fontId="35" fillId="16" borderId="57" xfId="0" applyNumberFormat="1" applyFont="1" applyFill="1" applyBorder="1" applyAlignment="1">
      <alignment vertical="center" wrapText="1"/>
    </xf>
    <xf numFmtId="0" fontId="36" fillId="2" borderId="40" xfId="0" applyFont="1" applyFill="1" applyBorder="1" applyAlignment="1">
      <alignment horizontal="center" vertical="center" wrapText="1"/>
    </xf>
    <xf numFmtId="0" fontId="33" fillId="9" borderId="9" xfId="0" applyFont="1" applyFill="1" applyBorder="1" applyAlignment="1">
      <alignment horizontal="justify" vertical="center" wrapText="1"/>
    </xf>
    <xf numFmtId="0" fontId="33" fillId="9" borderId="0" xfId="0" applyFont="1" applyFill="1" applyAlignment="1">
      <alignment vertical="center" wrapText="1"/>
    </xf>
    <xf numFmtId="167" fontId="36" fillId="2" borderId="40" xfId="0" applyNumberFormat="1"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16" xfId="0" applyFont="1" applyFill="1" applyBorder="1" applyAlignment="1">
      <alignment vertical="center" wrapText="1"/>
    </xf>
    <xf numFmtId="0" fontId="34" fillId="0" borderId="0" xfId="0" applyFont="1" applyFill="1" applyAlignment="1">
      <alignment vertical="center" wrapText="1"/>
    </xf>
    <xf numFmtId="0" fontId="33" fillId="0" borderId="0" xfId="0" applyFont="1" applyFill="1" applyAlignment="1">
      <alignment vertical="center" wrapText="1"/>
    </xf>
    <xf numFmtId="0" fontId="36" fillId="0" borderId="11" xfId="0" applyFont="1" applyFill="1" applyBorder="1" applyAlignment="1">
      <alignment vertical="center" wrapText="1"/>
    </xf>
    <xf numFmtId="0" fontId="36" fillId="0" borderId="0" xfId="0" applyFont="1" applyFill="1" applyBorder="1" applyAlignment="1">
      <alignment vertical="center" wrapText="1"/>
    </xf>
    <xf numFmtId="0" fontId="36" fillId="0" borderId="15" xfId="0" applyFont="1" applyFill="1" applyBorder="1" applyAlignment="1">
      <alignment vertical="center" wrapText="1"/>
    </xf>
    <xf numFmtId="167" fontId="34" fillId="9" borderId="9" xfId="0" applyNumberFormat="1" applyFont="1" applyFill="1" applyBorder="1" applyAlignment="1">
      <alignment vertical="center" wrapText="1"/>
    </xf>
    <xf numFmtId="0" fontId="34" fillId="0" borderId="0" xfId="0" applyFont="1" applyFill="1" applyAlignment="1">
      <alignment horizontal="center" vertical="center" wrapText="1"/>
    </xf>
    <xf numFmtId="167" fontId="34" fillId="0" borderId="0" xfId="0" applyNumberFormat="1" applyFont="1" applyAlignment="1">
      <alignment vertical="center" wrapText="1"/>
    </xf>
    <xf numFmtId="167" fontId="34" fillId="0" borderId="0" xfId="0" applyNumberFormat="1" applyFont="1" applyFill="1" applyAlignment="1">
      <alignment vertical="center" wrapText="1"/>
    </xf>
    <xf numFmtId="168" fontId="33" fillId="0" borderId="0" xfId="0" applyNumberFormat="1" applyFont="1" applyAlignment="1">
      <alignment vertical="center" wrapText="1"/>
    </xf>
    <xf numFmtId="0" fontId="37" fillId="9" borderId="9" xfId="0" applyFont="1" applyFill="1" applyBorder="1" applyAlignment="1">
      <alignment horizontal="center" vertical="center" wrapText="1"/>
    </xf>
    <xf numFmtId="167" fontId="34" fillId="9" borderId="56" xfId="0" applyNumberFormat="1" applyFont="1" applyFill="1" applyBorder="1" applyAlignment="1">
      <alignment vertical="center" wrapText="1"/>
    </xf>
    <xf numFmtId="167" fontId="34" fillId="9" borderId="44" xfId="0" applyNumberFormat="1" applyFont="1" applyFill="1" applyBorder="1" applyAlignment="1">
      <alignment vertical="center" wrapText="1"/>
    </xf>
    <xf numFmtId="0" fontId="37" fillId="9" borderId="9" xfId="0" applyFont="1" applyFill="1" applyBorder="1" applyAlignment="1">
      <alignment horizontal="justify" vertical="center" wrapText="1"/>
    </xf>
    <xf numFmtId="0" fontId="37" fillId="9" borderId="9" xfId="0" applyFont="1" applyFill="1" applyBorder="1" applyAlignment="1">
      <alignment horizontal="justify" vertical="center"/>
    </xf>
    <xf numFmtId="167" fontId="36" fillId="2" borderId="62" xfId="0" applyNumberFormat="1" applyFont="1" applyFill="1" applyBorder="1" applyAlignment="1">
      <alignment horizontal="center" vertical="center" wrapText="1"/>
    </xf>
    <xf numFmtId="0" fontId="33" fillId="9" borderId="45"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36" fillId="2" borderId="63" xfId="0" applyFont="1" applyFill="1" applyBorder="1" applyAlignment="1">
      <alignment horizontal="center" vertical="center" wrapText="1"/>
    </xf>
    <xf numFmtId="167" fontId="34" fillId="9" borderId="56" xfId="0" applyNumberFormat="1" applyFont="1" applyFill="1" applyBorder="1" applyAlignment="1">
      <alignment horizontal="right" vertical="center" wrapText="1"/>
    </xf>
    <xf numFmtId="0" fontId="35" fillId="16" borderId="63" xfId="0" applyFont="1" applyFill="1" applyBorder="1" applyAlignment="1">
      <alignment horizontal="center" vertical="center" wrapText="1"/>
    </xf>
    <xf numFmtId="167" fontId="35" fillId="16" borderId="40" xfId="0" applyNumberFormat="1" applyFont="1" applyFill="1" applyBorder="1" applyAlignment="1">
      <alignment vertical="center" wrapText="1"/>
    </xf>
    <xf numFmtId="167" fontId="35" fillId="16" borderId="62" xfId="0" applyNumberFormat="1" applyFont="1" applyFill="1" applyBorder="1" applyAlignment="1">
      <alignment vertical="center" wrapText="1"/>
    </xf>
    <xf numFmtId="167" fontId="34" fillId="9" borderId="47" xfId="6" applyNumberFormat="1" applyFont="1" applyFill="1" applyBorder="1" applyAlignment="1">
      <alignment vertical="center" wrapText="1"/>
    </xf>
    <xf numFmtId="0" fontId="37" fillId="9" borderId="56" xfId="0" applyFont="1" applyFill="1" applyBorder="1" applyAlignment="1">
      <alignment horizontal="justify" vertical="center" wrapText="1"/>
    </xf>
    <xf numFmtId="167" fontId="34" fillId="9" borderId="56" xfId="0" applyNumberFormat="1"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0" fillId="0" borderId="0" xfId="0" applyFont="1"/>
    <xf numFmtId="0" fontId="0" fillId="0" borderId="0" xfId="0" applyFont="1" applyAlignment="1">
      <alignment vertical="center"/>
    </xf>
    <xf numFmtId="49" fontId="39" fillId="17" borderId="43" xfId="7" applyNumberFormat="1" applyFont="1" applyFill="1" applyBorder="1" applyAlignment="1" applyProtection="1">
      <alignment horizontal="center" vertical="center" wrapText="1"/>
      <protection locked="0"/>
    </xf>
    <xf numFmtId="49" fontId="39" fillId="17" borderId="56" xfId="7" applyNumberFormat="1" applyFont="1" applyFill="1" applyBorder="1" applyAlignment="1" applyProtection="1">
      <alignment horizontal="center" vertical="center" wrapText="1"/>
      <protection locked="0"/>
    </xf>
    <xf numFmtId="49" fontId="39" fillId="18" borderId="65" xfId="7" applyNumberFormat="1" applyFont="1" applyFill="1" applyBorder="1" applyAlignment="1" applyProtection="1">
      <alignment horizontal="center" vertical="center" wrapText="1"/>
      <protection locked="0"/>
    </xf>
    <xf numFmtId="49" fontId="39" fillId="18" borderId="56" xfId="7" applyNumberFormat="1" applyFont="1" applyFill="1" applyBorder="1" applyAlignment="1" applyProtection="1">
      <alignment horizontal="center" vertical="center" wrapText="1"/>
      <protection locked="0"/>
    </xf>
    <xf numFmtId="49" fontId="39" fillId="17" borderId="8" xfId="7" applyNumberFormat="1" applyFont="1" applyFill="1" applyBorder="1" applyAlignment="1" applyProtection="1">
      <alignment horizontal="center" vertical="center" wrapText="1"/>
      <protection locked="0"/>
    </xf>
    <xf numFmtId="49" fontId="39" fillId="17" borderId="61" xfId="7" applyNumberFormat="1" applyFont="1" applyFill="1" applyBorder="1" applyAlignment="1" applyProtection="1">
      <alignment horizontal="center" vertical="center" wrapText="1"/>
      <protection locked="0"/>
    </xf>
    <xf numFmtId="0" fontId="0" fillId="0" borderId="67" xfId="0" applyFont="1" applyBorder="1" applyAlignment="1">
      <alignment horizontal="left" vertical="center" wrapText="1" indent="2"/>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wrapText="1"/>
    </xf>
    <xf numFmtId="0" fontId="0" fillId="0" borderId="73" xfId="0" applyFont="1" applyBorder="1" applyAlignment="1">
      <alignment wrapText="1"/>
    </xf>
    <xf numFmtId="0" fontId="0" fillId="0" borderId="74" xfId="0" applyFont="1" applyBorder="1" applyAlignment="1">
      <alignment wrapText="1"/>
    </xf>
    <xf numFmtId="0" fontId="0" fillId="0" borderId="75" xfId="0" applyFont="1" applyBorder="1" applyAlignment="1">
      <alignment wrapText="1"/>
    </xf>
    <xf numFmtId="0" fontId="0" fillId="0" borderId="0" xfId="0" applyFont="1" applyAlignment="1">
      <alignment wrapText="1"/>
    </xf>
    <xf numFmtId="0" fontId="0" fillId="0" borderId="76" xfId="0" applyFont="1" applyBorder="1" applyAlignment="1">
      <alignment horizontal="left" vertical="center" wrapText="1" indent="2"/>
    </xf>
    <xf numFmtId="0" fontId="0" fillId="0" borderId="76" xfId="0" applyFont="1" applyBorder="1" applyAlignment="1">
      <alignment vertical="center" wrapText="1"/>
    </xf>
    <xf numFmtId="0" fontId="0" fillId="0" borderId="77" xfId="0" applyFont="1" applyBorder="1" applyAlignment="1">
      <alignment vertical="center" wrapText="1"/>
    </xf>
    <xf numFmtId="0" fontId="0" fillId="0" borderId="78" xfId="0" applyFont="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77" xfId="0" applyFont="1" applyBorder="1" applyAlignment="1">
      <alignment wrapText="1"/>
    </xf>
    <xf numFmtId="0" fontId="0" fillId="0" borderId="76" xfId="0" applyFont="1" applyBorder="1" applyAlignment="1">
      <alignment wrapText="1"/>
    </xf>
    <xf numFmtId="0" fontId="0" fillId="0" borderId="80" xfId="0" applyFont="1" applyBorder="1" applyAlignment="1">
      <alignment wrapText="1"/>
    </xf>
    <xf numFmtId="0" fontId="0" fillId="0" borderId="81" xfId="0" applyFont="1" applyBorder="1" applyAlignment="1">
      <alignment wrapText="1"/>
    </xf>
    <xf numFmtId="0" fontId="0" fillId="0" borderId="82" xfId="0" applyFont="1" applyBorder="1" applyAlignment="1">
      <alignment horizontal="left" vertical="center" wrapText="1" indent="2"/>
    </xf>
    <xf numFmtId="0" fontId="0" fillId="0" borderId="82" xfId="0" applyFont="1" applyBorder="1" applyAlignment="1">
      <alignment vertical="center" wrapText="1"/>
    </xf>
    <xf numFmtId="0" fontId="0" fillId="0" borderId="83" xfId="0" applyFont="1" applyBorder="1" applyAlignment="1">
      <alignment vertical="center" wrapText="1"/>
    </xf>
    <xf numFmtId="0" fontId="0" fillId="0" borderId="84" xfId="0" applyFont="1" applyBorder="1" applyAlignment="1">
      <alignment vertical="center" wrapText="1"/>
    </xf>
    <xf numFmtId="0" fontId="0" fillId="0" borderId="85" xfId="0" applyFont="1" applyBorder="1" applyAlignment="1">
      <alignment vertical="center" wrapText="1"/>
    </xf>
    <xf numFmtId="0" fontId="0" fillId="0" borderId="86" xfId="0" applyFont="1" applyBorder="1" applyAlignment="1">
      <alignment vertical="center" wrapText="1"/>
    </xf>
    <xf numFmtId="0" fontId="0" fillId="0" borderId="87" xfId="0" applyFont="1" applyBorder="1" applyAlignment="1">
      <alignment horizontal="left" vertical="center" wrapText="1" indent="2"/>
    </xf>
    <xf numFmtId="0" fontId="0" fillId="0" borderId="87" xfId="0" applyFont="1" applyBorder="1" applyAlignment="1">
      <alignment vertical="center" wrapText="1"/>
    </xf>
    <xf numFmtId="0" fontId="0" fillId="0" borderId="88" xfId="0" applyFont="1" applyBorder="1" applyAlignment="1">
      <alignment vertical="center" wrapText="1"/>
    </xf>
    <xf numFmtId="0" fontId="0" fillId="0" borderId="89" xfId="0" applyFont="1" applyBorder="1" applyAlignment="1">
      <alignment vertical="center" wrapText="1"/>
    </xf>
    <xf numFmtId="0" fontId="0" fillId="0" borderId="90" xfId="0" applyFont="1" applyBorder="1" applyAlignment="1">
      <alignment vertical="center" wrapText="1"/>
    </xf>
    <xf numFmtId="0" fontId="0" fillId="0" borderId="91" xfId="0" applyFont="1" applyBorder="1" applyAlignment="1">
      <alignment vertical="center" wrapText="1"/>
    </xf>
    <xf numFmtId="0" fontId="0" fillId="4" borderId="80" xfId="0" applyFont="1" applyFill="1" applyBorder="1" applyAlignment="1">
      <alignment vertical="center" wrapText="1"/>
    </xf>
    <xf numFmtId="0" fontId="0" fillId="4" borderId="80" xfId="0" applyFont="1" applyFill="1" applyBorder="1" applyAlignment="1">
      <alignment wrapText="1"/>
    </xf>
    <xf numFmtId="0" fontId="0" fillId="0" borderId="83" xfId="0" applyFont="1" applyBorder="1" applyAlignment="1">
      <alignment wrapText="1"/>
    </xf>
    <xf numFmtId="0" fontId="0" fillId="0" borderId="82" xfId="0" applyFont="1" applyBorder="1" applyAlignment="1">
      <alignment wrapText="1"/>
    </xf>
    <xf numFmtId="0" fontId="0" fillId="0" borderId="86" xfId="0" applyFont="1" applyBorder="1" applyAlignment="1">
      <alignment wrapText="1"/>
    </xf>
    <xf numFmtId="0" fontId="0" fillId="0" borderId="92" xfId="0" applyFont="1" applyBorder="1" applyAlignment="1">
      <alignment wrapText="1"/>
    </xf>
    <xf numFmtId="0" fontId="0" fillId="0" borderId="88" xfId="0" applyFont="1" applyBorder="1" applyAlignment="1">
      <alignment wrapText="1"/>
    </xf>
    <xf numFmtId="0" fontId="0" fillId="0" borderId="87" xfId="0" applyFont="1" applyBorder="1" applyAlignment="1">
      <alignment wrapText="1"/>
    </xf>
    <xf numFmtId="0" fontId="0" fillId="0" borderId="91" xfId="0" applyFont="1" applyBorder="1" applyAlignment="1">
      <alignment wrapText="1"/>
    </xf>
    <xf numFmtId="0" fontId="0" fillId="0" borderId="93" xfId="0" applyFont="1" applyBorder="1" applyAlignment="1">
      <alignment wrapText="1"/>
    </xf>
    <xf numFmtId="0" fontId="12" fillId="0" borderId="76" xfId="0" applyFont="1" applyBorder="1" applyAlignment="1">
      <alignment horizontal="left" vertical="center" wrapText="1" indent="2"/>
    </xf>
    <xf numFmtId="0" fontId="12" fillId="0" borderId="82" xfId="0" applyFont="1" applyBorder="1" applyAlignment="1">
      <alignment horizontal="left" vertical="center" wrapText="1" indent="2"/>
    </xf>
    <xf numFmtId="0" fontId="12" fillId="0" borderId="87" xfId="0" applyFont="1" applyBorder="1" applyAlignment="1">
      <alignment horizontal="left" vertical="center" wrapText="1" indent="2"/>
    </xf>
    <xf numFmtId="0" fontId="13" fillId="0" borderId="9" xfId="0" applyFont="1" applyBorder="1" applyAlignment="1">
      <alignment vertical="center" wrapText="1"/>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94" xfId="0" applyFont="1" applyBorder="1" applyAlignment="1">
      <alignment vertical="center" wrapText="1"/>
    </xf>
    <xf numFmtId="0" fontId="0" fillId="0" borderId="95" xfId="0" applyFont="1" applyBorder="1" applyAlignment="1">
      <alignment vertical="center" wrapText="1"/>
    </xf>
    <xf numFmtId="0" fontId="0" fillId="0" borderId="60"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60" xfId="0" applyFont="1" applyBorder="1" applyAlignment="1">
      <alignment wrapText="1"/>
    </xf>
    <xf numFmtId="0" fontId="0" fillId="0" borderId="96" xfId="0" applyFont="1" applyBorder="1" applyAlignment="1">
      <alignment wrapText="1"/>
    </xf>
    <xf numFmtId="0" fontId="0" fillId="0" borderId="68" xfId="0" applyFont="1" applyBorder="1" applyAlignment="1">
      <alignment wrapText="1"/>
    </xf>
    <xf numFmtId="0" fontId="0" fillId="0" borderId="67" xfId="0" applyFont="1" applyBorder="1" applyAlignment="1">
      <alignment wrapText="1"/>
    </xf>
    <xf numFmtId="0" fontId="0" fillId="0" borderId="71" xfId="0" applyFont="1" applyBorder="1" applyAlignment="1">
      <alignment wrapText="1"/>
    </xf>
    <xf numFmtId="0" fontId="0" fillId="0" borderId="97" xfId="0" applyFont="1" applyBorder="1" applyAlignment="1">
      <alignment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103" xfId="0" applyFont="1" applyBorder="1" applyAlignment="1">
      <alignment vertical="center" wrapText="1"/>
    </xf>
    <xf numFmtId="0" fontId="0" fillId="0" borderId="100" xfId="0" applyFont="1" applyBorder="1" applyAlignment="1">
      <alignment wrapText="1"/>
    </xf>
    <xf numFmtId="0" fontId="0" fillId="0" borderId="99" xfId="0" applyFont="1" applyBorder="1" applyAlignment="1">
      <alignment wrapText="1"/>
    </xf>
    <xf numFmtId="0" fontId="0" fillId="0" borderId="103" xfId="0" applyFont="1" applyBorder="1" applyAlignment="1">
      <alignment wrapText="1"/>
    </xf>
    <xf numFmtId="0" fontId="0" fillId="0" borderId="104" xfId="0" applyFont="1" applyBorder="1" applyAlignment="1">
      <alignment wrapText="1"/>
    </xf>
    <xf numFmtId="0" fontId="0" fillId="0" borderId="0" xfId="0" applyFont="1" applyAlignment="1">
      <alignment vertical="center" wrapText="1"/>
    </xf>
    <xf numFmtId="9" fontId="37" fillId="9" borderId="9" xfId="0" applyNumberFormat="1" applyFont="1" applyFill="1" applyBorder="1" applyAlignment="1">
      <alignment horizontal="center" vertical="center" wrapText="1"/>
    </xf>
    <xf numFmtId="0" fontId="33" fillId="9" borderId="41" xfId="0" applyFont="1" applyFill="1" applyBorder="1" applyAlignment="1">
      <alignment horizontal="center" vertical="center" wrapText="1"/>
    </xf>
    <xf numFmtId="0" fontId="37" fillId="9" borderId="13" xfId="0" applyFont="1" applyFill="1" applyBorder="1" applyAlignment="1">
      <alignment horizontal="justify" vertical="center" wrapText="1"/>
    </xf>
    <xf numFmtId="167" fontId="34" fillId="9" borderId="13" xfId="0" applyNumberFormat="1" applyFont="1" applyFill="1" applyBorder="1" applyAlignment="1">
      <alignment vertical="center" wrapText="1"/>
    </xf>
    <xf numFmtId="167" fontId="34" fillId="9" borderId="42" xfId="6" applyNumberFormat="1" applyFont="1" applyFill="1" applyBorder="1" applyAlignment="1">
      <alignment vertical="center" wrapText="1"/>
    </xf>
    <xf numFmtId="0" fontId="37" fillId="9" borderId="9" xfId="0" applyFont="1" applyFill="1" applyBorder="1" applyAlignment="1">
      <alignment vertical="center" wrapText="1"/>
    </xf>
    <xf numFmtId="0" fontId="37" fillId="9" borderId="13" xfId="0" applyFont="1" applyFill="1" applyBorder="1" applyAlignment="1">
      <alignment horizontal="center" vertical="center" wrapText="1"/>
    </xf>
    <xf numFmtId="0" fontId="42" fillId="9" borderId="0" xfId="0" applyFont="1" applyFill="1" applyAlignment="1">
      <alignment vertical="center" wrapText="1"/>
    </xf>
    <xf numFmtId="0" fontId="43" fillId="0" borderId="0" xfId="0" applyFont="1" applyFill="1" applyAlignment="1">
      <alignment vertical="center" wrapText="1"/>
    </xf>
    <xf numFmtId="0" fontId="42" fillId="9" borderId="0" xfId="0" applyFont="1" applyFill="1" applyAlignment="1">
      <alignment horizontal="left" vertical="center" wrapText="1"/>
    </xf>
    <xf numFmtId="167" fontId="43" fillId="9" borderId="0" xfId="0" applyNumberFormat="1" applyFont="1" applyFill="1" applyAlignment="1">
      <alignment vertical="center" wrapText="1"/>
    </xf>
    <xf numFmtId="0" fontId="42" fillId="0" borderId="0" xfId="0" applyFont="1" applyAlignment="1">
      <alignment vertical="center" wrapText="1"/>
    </xf>
    <xf numFmtId="0" fontId="42" fillId="0" borderId="0" xfId="0" applyFont="1" applyAlignment="1">
      <alignment horizontal="center" vertical="center" wrapText="1"/>
    </xf>
    <xf numFmtId="167" fontId="43" fillId="0" borderId="0" xfId="0" applyNumberFormat="1" applyFont="1" applyAlignment="1">
      <alignment vertical="center" wrapText="1"/>
    </xf>
    <xf numFmtId="0" fontId="6" fillId="9" borderId="0" xfId="0" applyFont="1" applyFill="1" applyAlignment="1">
      <alignment vertical="top" wrapText="1"/>
    </xf>
    <xf numFmtId="0" fontId="6" fillId="9" borderId="0" xfId="0" applyFont="1" applyFill="1" applyAlignment="1">
      <alignment vertical="center" wrapText="1"/>
    </xf>
    <xf numFmtId="0" fontId="37" fillId="9" borderId="9" xfId="0" applyNumberFormat="1" applyFont="1" applyFill="1" applyBorder="1" applyAlignment="1">
      <alignment horizontal="center" vertical="center" wrapText="1"/>
    </xf>
    <xf numFmtId="9" fontId="37" fillId="9" borderId="9" xfId="1" applyFont="1" applyFill="1" applyBorder="1" applyAlignment="1">
      <alignment horizontal="center" vertical="center" wrapText="1"/>
    </xf>
    <xf numFmtId="0" fontId="33" fillId="9" borderId="13" xfId="0" applyFont="1" applyFill="1" applyBorder="1" applyAlignment="1">
      <alignment vertical="center" wrapText="1"/>
    </xf>
    <xf numFmtId="0" fontId="37" fillId="9" borderId="13" xfId="0" applyNumberFormat="1" applyFont="1" applyFill="1" applyBorder="1" applyAlignment="1">
      <alignment horizontal="center" vertical="center" wrapText="1"/>
    </xf>
    <xf numFmtId="167" fontId="34" fillId="9" borderId="13" xfId="0" applyNumberFormat="1" applyFont="1" applyFill="1" applyBorder="1" applyAlignment="1">
      <alignment horizontal="center" vertical="center" wrapText="1"/>
    </xf>
    <xf numFmtId="0" fontId="37" fillId="9" borderId="56" xfId="0" applyFont="1" applyFill="1" applyBorder="1" applyAlignment="1">
      <alignment horizontal="center" vertical="center" wrapText="1"/>
    </xf>
    <xf numFmtId="0" fontId="38" fillId="9" borderId="0" xfId="0" applyFont="1" applyFill="1" applyAlignment="1">
      <alignment vertical="center" wrapText="1"/>
    </xf>
    <xf numFmtId="167" fontId="34" fillId="9" borderId="13" xfId="0" applyNumberFormat="1" applyFont="1" applyFill="1" applyBorder="1" applyAlignment="1">
      <alignment horizontal="right" vertical="center" wrapText="1"/>
    </xf>
    <xf numFmtId="9" fontId="37" fillId="9" borderId="56" xfId="1" applyFont="1" applyFill="1" applyBorder="1" applyAlignment="1">
      <alignment horizontal="center" vertical="center" wrapText="1"/>
    </xf>
    <xf numFmtId="0" fontId="37" fillId="9" borderId="56"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7" xfId="0" applyFont="1" applyBorder="1" applyAlignment="1">
      <alignment vertical="center" wrapText="1"/>
    </xf>
    <xf numFmtId="0" fontId="36" fillId="0" borderId="16" xfId="0" applyFont="1" applyBorder="1" applyAlignment="1">
      <alignment vertical="center" wrapText="1"/>
    </xf>
    <xf numFmtId="167" fontId="34" fillId="9" borderId="9" xfId="0" applyNumberFormat="1" applyFont="1" applyFill="1" applyBorder="1" applyAlignment="1">
      <alignment horizontal="center" vertical="center" wrapText="1"/>
    </xf>
    <xf numFmtId="9" fontId="37" fillId="9" borderId="13" xfId="1" applyFont="1" applyFill="1" applyBorder="1" applyAlignment="1">
      <alignment horizontal="center" vertical="center" wrapText="1"/>
    </xf>
    <xf numFmtId="3" fontId="37" fillId="9" borderId="56" xfId="0" applyNumberFormat="1" applyFont="1" applyFill="1" applyBorder="1" applyAlignment="1">
      <alignment horizontal="center" vertical="center" wrapText="1"/>
    </xf>
    <xf numFmtId="0" fontId="33" fillId="9" borderId="25" xfId="0" applyFont="1" applyFill="1" applyBorder="1" applyAlignment="1">
      <alignment horizontal="left" vertical="center" wrapText="1"/>
    </xf>
    <xf numFmtId="0" fontId="37" fillId="9" borderId="9" xfId="1" applyNumberFormat="1" applyFont="1" applyFill="1" applyBorder="1" applyAlignment="1">
      <alignment horizontal="center" vertical="center" wrapText="1"/>
    </xf>
    <xf numFmtId="0" fontId="33" fillId="9" borderId="24" xfId="0" applyFont="1" applyFill="1" applyBorder="1" applyAlignment="1">
      <alignment horizontal="left" vertical="center" wrapText="1"/>
    </xf>
    <xf numFmtId="9" fontId="37" fillId="9" borderId="13" xfId="0" applyNumberFormat="1" applyFont="1" applyFill="1" applyBorder="1" applyAlignment="1">
      <alignment horizontal="center" vertical="center" wrapText="1"/>
    </xf>
    <xf numFmtId="0" fontId="33" fillId="9" borderId="65" xfId="0" applyFont="1" applyFill="1" applyBorder="1" applyAlignment="1">
      <alignment horizontal="left" vertical="center" wrapText="1"/>
    </xf>
    <xf numFmtId="0" fontId="33" fillId="9" borderId="56" xfId="0" applyFont="1" applyFill="1" applyBorder="1" applyAlignment="1">
      <alignment horizontal="justify" vertical="center" wrapText="1"/>
    </xf>
    <xf numFmtId="0" fontId="37" fillId="9" borderId="56" xfId="0" applyFont="1" applyFill="1" applyBorder="1" applyAlignment="1">
      <alignment horizontal="justify" vertical="center"/>
    </xf>
    <xf numFmtId="9" fontId="33" fillId="9" borderId="56" xfId="0" applyNumberFormat="1" applyFont="1" applyFill="1" applyBorder="1" applyAlignment="1">
      <alignment horizontal="center" vertical="center" wrapText="1"/>
    </xf>
    <xf numFmtId="0" fontId="37" fillId="9" borderId="13" xfId="0" applyFont="1" applyFill="1" applyBorder="1" applyAlignment="1">
      <alignment vertical="center" wrapText="1"/>
    </xf>
    <xf numFmtId="0" fontId="37" fillId="9" borderId="56" xfId="0" applyFont="1" applyFill="1" applyBorder="1" applyAlignment="1">
      <alignment vertical="center" wrapText="1"/>
    </xf>
    <xf numFmtId="0" fontId="33" fillId="9" borderId="9" xfId="0" applyFont="1" applyFill="1" applyBorder="1" applyAlignment="1">
      <alignment vertical="center" wrapText="1"/>
    </xf>
    <xf numFmtId="0" fontId="33" fillId="9" borderId="43" xfId="0" applyFont="1" applyFill="1" applyBorder="1" applyAlignment="1">
      <alignment vertical="center" wrapText="1"/>
    </xf>
    <xf numFmtId="0" fontId="37" fillId="0" borderId="13" xfId="0" applyFont="1" applyBorder="1" applyAlignment="1">
      <alignment vertical="top" wrapText="1"/>
    </xf>
    <xf numFmtId="0" fontId="37" fillId="0" borderId="9" xfId="0" applyFont="1" applyBorder="1" applyAlignment="1">
      <alignment vertical="top" wrapText="1"/>
    </xf>
    <xf numFmtId="0" fontId="37" fillId="0" borderId="56" xfId="0" applyFont="1" applyBorder="1" applyAlignment="1">
      <alignment vertical="top" wrapText="1"/>
    </xf>
    <xf numFmtId="9" fontId="37" fillId="9" borderId="13" xfId="0" applyNumberFormat="1" applyFont="1" applyFill="1" applyBorder="1" applyAlignment="1">
      <alignment horizontal="center" vertical="top" wrapText="1"/>
    </xf>
    <xf numFmtId="167" fontId="34" fillId="9" borderId="13" xfId="0" applyNumberFormat="1" applyFont="1" applyFill="1" applyBorder="1" applyAlignment="1">
      <alignment vertical="top" wrapText="1"/>
    </xf>
    <xf numFmtId="167" fontId="34" fillId="9" borderId="42" xfId="0" applyNumberFormat="1" applyFont="1" applyFill="1" applyBorder="1" applyAlignment="1">
      <alignment vertical="top" wrapText="1"/>
    </xf>
    <xf numFmtId="9" fontId="37" fillId="9" borderId="9" xfId="0" applyNumberFormat="1" applyFont="1" applyFill="1" applyBorder="1" applyAlignment="1">
      <alignment horizontal="center" vertical="top" wrapText="1"/>
    </xf>
    <xf numFmtId="167" fontId="34" fillId="9" borderId="9" xfId="0" applyNumberFormat="1" applyFont="1" applyFill="1" applyBorder="1" applyAlignment="1">
      <alignment vertical="top" wrapText="1"/>
    </xf>
    <xf numFmtId="167" fontId="34" fillId="9" borderId="47" xfId="0" applyNumberFormat="1" applyFont="1" applyFill="1" applyBorder="1" applyAlignment="1">
      <alignment vertical="top" wrapText="1"/>
    </xf>
    <xf numFmtId="0" fontId="37" fillId="9" borderId="9" xfId="0" applyFont="1" applyFill="1" applyBorder="1" applyAlignment="1">
      <alignment horizontal="justify" vertical="top" wrapText="1"/>
    </xf>
    <xf numFmtId="1" fontId="37" fillId="9" borderId="9" xfId="0" applyNumberFormat="1" applyFont="1" applyFill="1" applyBorder="1" applyAlignment="1">
      <alignment horizontal="center" vertical="top" wrapText="1"/>
    </xf>
    <xf numFmtId="0" fontId="37" fillId="9" borderId="56" xfId="0" applyFont="1" applyFill="1" applyBorder="1" applyAlignment="1">
      <alignment horizontal="justify" vertical="top" wrapText="1"/>
    </xf>
    <xf numFmtId="1" fontId="37" fillId="9" borderId="56" xfId="0" applyNumberFormat="1" applyFont="1" applyFill="1" applyBorder="1" applyAlignment="1">
      <alignment horizontal="center" vertical="top" wrapText="1"/>
    </xf>
    <xf numFmtId="167" fontId="34" fillId="9" borderId="56" xfId="0" applyNumberFormat="1" applyFont="1" applyFill="1" applyBorder="1" applyAlignment="1">
      <alignment vertical="top" wrapText="1"/>
    </xf>
    <xf numFmtId="167" fontId="34" fillId="9" borderId="44" xfId="0" applyNumberFormat="1" applyFont="1" applyFill="1" applyBorder="1" applyAlignment="1">
      <alignment vertical="top" wrapText="1"/>
    </xf>
    <xf numFmtId="0" fontId="37" fillId="9" borderId="106" xfId="0" applyFont="1" applyFill="1" applyBorder="1" applyAlignment="1">
      <alignment horizontal="justify" vertical="center" wrapText="1"/>
    </xf>
    <xf numFmtId="0" fontId="33" fillId="9" borderId="56" xfId="0" applyFont="1" applyFill="1" applyBorder="1" applyAlignment="1">
      <alignment horizontal="center" vertical="center" wrapText="1"/>
    </xf>
    <xf numFmtId="167" fontId="34" fillId="0" borderId="47" xfId="6" applyNumberFormat="1" applyFont="1" applyFill="1" applyBorder="1" applyAlignment="1">
      <alignment vertical="center" wrapText="1"/>
    </xf>
    <xf numFmtId="167" fontId="34" fillId="0" borderId="44" xfId="6" applyNumberFormat="1" applyFont="1" applyFill="1" applyBorder="1" applyAlignment="1">
      <alignment vertical="center" wrapText="1"/>
    </xf>
    <xf numFmtId="167" fontId="34" fillId="0" borderId="13" xfId="0" applyNumberFormat="1" applyFont="1" applyFill="1" applyBorder="1" applyAlignment="1">
      <alignment vertical="top" wrapText="1"/>
    </xf>
    <xf numFmtId="167" fontId="34" fillId="0" borderId="9" xfId="0" applyNumberFormat="1" applyFont="1" applyFill="1" applyBorder="1" applyAlignment="1">
      <alignment vertical="top" wrapText="1"/>
    </xf>
    <xf numFmtId="167" fontId="34" fillId="0" borderId="56" xfId="0" applyNumberFormat="1" applyFont="1" applyFill="1" applyBorder="1" applyAlignment="1">
      <alignment vertical="top" wrapText="1"/>
    </xf>
    <xf numFmtId="167" fontId="34" fillId="0" borderId="42" xfId="0" applyNumberFormat="1" applyFont="1" applyFill="1" applyBorder="1" applyAlignment="1">
      <alignment horizontal="right" vertical="center" wrapText="1"/>
    </xf>
    <xf numFmtId="167" fontId="34" fillId="0" borderId="44" xfId="0" applyNumberFormat="1" applyFont="1" applyFill="1" applyBorder="1" applyAlignment="1">
      <alignment horizontal="right" vertical="center" wrapText="1"/>
    </xf>
    <xf numFmtId="167" fontId="34" fillId="0" borderId="42" xfId="0" applyNumberFormat="1" applyFont="1" applyFill="1" applyBorder="1" applyAlignment="1">
      <alignment vertical="center" wrapText="1"/>
    </xf>
    <xf numFmtId="167" fontId="34" fillId="0" borderId="47" xfId="0" applyNumberFormat="1" applyFont="1" applyFill="1" applyBorder="1" applyAlignment="1">
      <alignment vertical="center" wrapText="1"/>
    </xf>
    <xf numFmtId="167" fontId="34" fillId="0" borderId="44" xfId="0" applyNumberFormat="1" applyFont="1" applyFill="1" applyBorder="1" applyAlignment="1">
      <alignment vertical="center" wrapText="1"/>
    </xf>
    <xf numFmtId="0" fontId="37" fillId="9" borderId="8" xfId="0" applyFont="1" applyFill="1" applyBorder="1" applyAlignment="1">
      <alignment horizontal="justify" vertical="center" wrapText="1"/>
    </xf>
    <xf numFmtId="0" fontId="33" fillId="9" borderId="9" xfId="0" applyFont="1" applyFill="1" applyBorder="1" applyAlignment="1">
      <alignment horizontal="center" vertical="center" wrapText="1"/>
    </xf>
    <xf numFmtId="167" fontId="33" fillId="0" borderId="0" xfId="0" applyNumberFormat="1" applyFont="1" applyFill="1" applyAlignment="1">
      <alignment vertical="center" wrapText="1"/>
    </xf>
    <xf numFmtId="0" fontId="33" fillId="9" borderId="37" xfId="0" applyFont="1" applyFill="1" applyBorder="1" applyAlignment="1">
      <alignment horizontal="left" vertical="center" wrapText="1"/>
    </xf>
    <xf numFmtId="9" fontId="37" fillId="9" borderId="8" xfId="0" applyNumberFormat="1" applyFont="1" applyFill="1" applyBorder="1" applyAlignment="1">
      <alignment horizontal="center" vertical="center" wrapText="1"/>
    </xf>
    <xf numFmtId="167" fontId="34" fillId="9" borderId="8" xfId="0" applyNumberFormat="1" applyFont="1" applyFill="1" applyBorder="1" applyAlignment="1">
      <alignment vertical="center" wrapText="1"/>
    </xf>
    <xf numFmtId="0" fontId="33" fillId="9" borderId="105" xfId="0" applyFont="1" applyFill="1" applyBorder="1" applyAlignment="1">
      <alignment horizontal="center" vertical="center" wrapText="1"/>
    </xf>
    <xf numFmtId="9" fontId="37" fillId="9" borderId="9" xfId="0" applyNumberFormat="1" applyFont="1" applyFill="1" applyBorder="1" applyAlignment="1">
      <alignment horizontal="center" vertical="center"/>
    </xf>
    <xf numFmtId="9" fontId="33" fillId="9" borderId="9" xfId="0" applyNumberFormat="1" applyFont="1" applyFill="1" applyBorder="1" applyAlignment="1">
      <alignment horizontal="center" vertical="center" wrapText="1"/>
    </xf>
    <xf numFmtId="0" fontId="33" fillId="9" borderId="63" xfId="0" applyFont="1" applyFill="1" applyBorder="1" applyAlignment="1">
      <alignment horizontal="center" vertical="center" wrapText="1"/>
    </xf>
    <xf numFmtId="0" fontId="37" fillId="0" borderId="13" xfId="0" applyFont="1" applyFill="1" applyBorder="1" applyAlignment="1">
      <alignment vertical="center" wrapText="1"/>
    </xf>
    <xf numFmtId="0" fontId="37" fillId="0" borderId="9" xfId="0" applyFont="1" applyFill="1" applyBorder="1" applyAlignment="1">
      <alignment vertical="center" wrapText="1"/>
    </xf>
    <xf numFmtId="0" fontId="37" fillId="9" borderId="9" xfId="0" applyFont="1" applyFill="1" applyBorder="1" applyAlignment="1">
      <alignment horizontal="left" vertical="center" wrapText="1"/>
    </xf>
    <xf numFmtId="0" fontId="37" fillId="9" borderId="56" xfId="0" applyFont="1" applyFill="1" applyBorder="1" applyAlignment="1">
      <alignment horizontal="left" vertical="center" wrapText="1"/>
    </xf>
    <xf numFmtId="167" fontId="34" fillId="0" borderId="107" xfId="0" applyNumberFormat="1" applyFont="1"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9" fontId="5" fillId="0" borderId="11" xfId="1" applyFont="1" applyBorder="1" applyAlignment="1">
      <alignment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9" fontId="5" fillId="0" borderId="40" xfId="1" applyFont="1" applyBorder="1" applyAlignment="1">
      <alignment vertical="center" wrapText="1"/>
    </xf>
    <xf numFmtId="0" fontId="31" fillId="0" borderId="0" xfId="0" applyFont="1" applyAlignment="1">
      <alignment horizontal="center"/>
    </xf>
    <xf numFmtId="0" fontId="12" fillId="0" borderId="76" xfId="0" applyFont="1" applyBorder="1" applyAlignment="1">
      <alignment horizontal="left" vertical="center" wrapText="1" indent="2"/>
    </xf>
    <xf numFmtId="0" fontId="12" fillId="0" borderId="82" xfId="0" applyFont="1" applyBorder="1" applyAlignment="1">
      <alignment horizontal="left" vertical="center" wrapText="1" indent="2"/>
    </xf>
    <xf numFmtId="0" fontId="8" fillId="0" borderId="0" xfId="0" applyFont="1" applyAlignment="1">
      <alignment horizontal="center"/>
    </xf>
    <xf numFmtId="49" fontId="39" fillId="17" borderId="27" xfId="7" applyNumberFormat="1" applyFont="1" applyFill="1" applyBorder="1" applyAlignment="1" applyProtection="1">
      <alignment horizontal="center" vertical="center" wrapText="1"/>
      <protection locked="0"/>
    </xf>
    <xf numFmtId="49" fontId="39" fillId="17" borderId="23" xfId="7" applyNumberFormat="1" applyFont="1" applyFill="1" applyBorder="1" applyAlignment="1" applyProtection="1">
      <alignment horizontal="center" vertical="center" wrapText="1"/>
      <protection locked="0"/>
    </xf>
    <xf numFmtId="49" fontId="39" fillId="17" borderId="24" xfId="7" applyNumberFormat="1" applyFont="1" applyFill="1" applyBorder="1" applyAlignment="1" applyProtection="1">
      <alignment horizontal="center" vertical="center" wrapText="1"/>
      <protection locked="0"/>
    </xf>
    <xf numFmtId="49" fontId="39" fillId="18" borderId="23" xfId="7" applyNumberFormat="1" applyFont="1" applyFill="1" applyBorder="1" applyAlignment="1" applyProtection="1">
      <alignment horizontal="center" vertical="center" wrapText="1"/>
      <protection locked="0"/>
    </xf>
    <xf numFmtId="49" fontId="39" fillId="18" borderId="24" xfId="7" applyNumberFormat="1" applyFont="1" applyFill="1" applyBorder="1" applyAlignment="1" applyProtection="1">
      <alignment horizontal="center" vertical="center" wrapText="1"/>
      <protection locked="0"/>
    </xf>
    <xf numFmtId="49" fontId="39" fillId="17" borderId="13" xfId="7" applyNumberFormat="1" applyFont="1" applyFill="1" applyBorder="1" applyAlignment="1" applyProtection="1">
      <alignment horizontal="center" vertical="center" wrapText="1"/>
      <protection locked="0"/>
    </xf>
    <xf numFmtId="49" fontId="39" fillId="17" borderId="56" xfId="7" applyNumberFormat="1" applyFont="1" applyFill="1" applyBorder="1" applyAlignment="1" applyProtection="1">
      <alignment horizontal="center" vertical="center" wrapText="1"/>
      <protection locked="0"/>
    </xf>
    <xf numFmtId="0" fontId="0" fillId="0" borderId="87" xfId="0" applyFont="1" applyBorder="1" applyAlignment="1">
      <alignment horizontal="left" vertical="center" wrapText="1"/>
    </xf>
    <xf numFmtId="0" fontId="0" fillId="0" borderId="82" xfId="0" applyFont="1" applyBorder="1" applyAlignment="1">
      <alignment horizontal="left" vertical="center" wrapText="1"/>
    </xf>
    <xf numFmtId="49" fontId="39" fillId="17" borderId="22" xfId="7" applyNumberFormat="1" applyFont="1" applyFill="1" applyBorder="1" applyAlignment="1" applyProtection="1">
      <alignment horizontal="center" vertical="center" wrapText="1"/>
      <protection locked="0"/>
    </xf>
    <xf numFmtId="49" fontId="39" fillId="17" borderId="64" xfId="7" applyNumberFormat="1" applyFont="1" applyFill="1" applyBorder="1" applyAlignment="1" applyProtection="1">
      <alignment horizontal="center" vertical="center" wrapText="1"/>
      <protection locked="0"/>
    </xf>
    <xf numFmtId="0" fontId="0" fillId="0" borderId="66" xfId="0" applyFont="1" applyBorder="1" applyAlignment="1">
      <alignment horizontal="left" vertical="center" wrapText="1"/>
    </xf>
    <xf numFmtId="0" fontId="0" fillId="0" borderId="98" xfId="0" applyFont="1" applyBorder="1" applyAlignment="1">
      <alignment horizontal="left" vertical="center" wrapText="1"/>
    </xf>
    <xf numFmtId="0" fontId="0" fillId="0" borderId="67" xfId="0" applyFont="1" applyBorder="1" applyAlignment="1">
      <alignment horizontal="left" vertical="center" wrapText="1"/>
    </xf>
    <xf numFmtId="0" fontId="0" fillId="0" borderId="76" xfId="0" applyFont="1" applyBorder="1" applyAlignment="1">
      <alignment horizontal="left" vertical="center" wrapText="1"/>
    </xf>
    <xf numFmtId="0" fontId="0" fillId="0" borderId="76" xfId="0" applyFont="1" applyBorder="1" applyAlignment="1">
      <alignment horizontal="left" vertical="center" wrapText="1" indent="2"/>
    </xf>
    <xf numFmtId="0" fontId="0" fillId="0" borderId="82" xfId="0" applyFont="1" applyBorder="1" applyAlignment="1">
      <alignment horizontal="left" vertical="center" wrapText="1" indent="2"/>
    </xf>
    <xf numFmtId="0" fontId="0" fillId="0" borderId="87" xfId="0" applyFont="1" applyBorder="1" applyAlignment="1">
      <alignment horizontal="left" vertical="center" wrapText="1" indent="2"/>
    </xf>
    <xf numFmtId="0" fontId="13" fillId="0" borderId="67" xfId="0" applyFont="1" applyBorder="1" applyAlignment="1">
      <alignment horizontal="left" vertical="center" wrapText="1"/>
    </xf>
    <xf numFmtId="0" fontId="13" fillId="0" borderId="76" xfId="0" applyFont="1" applyBorder="1" applyAlignment="1">
      <alignment horizontal="left" vertical="center" wrapText="1"/>
    </xf>
    <xf numFmtId="0" fontId="13" fillId="0" borderId="99" xfId="0" applyFont="1" applyBorder="1" applyAlignment="1">
      <alignment horizontal="left" vertical="center" wrapText="1"/>
    </xf>
    <xf numFmtId="0" fontId="13" fillId="0" borderId="76" xfId="0" applyFont="1" applyBorder="1" applyAlignment="1">
      <alignment horizontal="left" vertical="center" wrapText="1" indent="2"/>
    </xf>
    <xf numFmtId="0" fontId="13" fillId="0" borderId="82" xfId="0" applyFont="1" applyBorder="1" applyAlignment="1">
      <alignment horizontal="left" vertical="center" wrapText="1" indent="2"/>
    </xf>
    <xf numFmtId="0" fontId="12" fillId="0" borderId="87" xfId="0" applyFont="1" applyBorder="1" applyAlignment="1">
      <alignment horizontal="left" vertical="center" wrapText="1" indent="2"/>
    </xf>
    <xf numFmtId="0" fontId="24" fillId="14" borderId="53"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1" fillId="2" borderId="9"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0" fontId="17" fillId="0" borderId="20" xfId="0"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9" fontId="17" fillId="0" borderId="11" xfId="1" applyFont="1" applyBorder="1" applyAlignment="1">
      <alignment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cellXfs>
  <cellStyles count="8">
    <cellStyle name="Millares [0]" xfId="2" builtinId="6"/>
    <cellStyle name="Millares [0] 2" xfId="4"/>
    <cellStyle name="Moneda [0]" xfId="6" builtinId="7"/>
    <cellStyle name="Moneda [0] 2" xfId="3"/>
    <cellStyle name="Moneda [0] 3" xfId="5"/>
    <cellStyle name="Normal" xfId="0" builtinId="0"/>
    <cellStyle name="Normal 2" xfId="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508" t="s">
        <v>94</v>
      </c>
      <c r="Q10" s="508"/>
      <c r="R10" s="508"/>
      <c r="S10" s="509"/>
      <c r="T10" s="507" t="s">
        <v>95</v>
      </c>
      <c r="U10" s="508"/>
      <c r="V10" s="508"/>
      <c r="W10" s="507" t="s">
        <v>243</v>
      </c>
      <c r="X10" s="508"/>
      <c r="Y10" s="516"/>
      <c r="Z10" s="508"/>
      <c r="AA10" s="508"/>
      <c r="AB10" s="508"/>
      <c r="AC10" s="516"/>
      <c r="AD10" s="508"/>
      <c r="AE10" s="508"/>
      <c r="AF10" s="508"/>
      <c r="AG10" s="516"/>
      <c r="AH10" s="508"/>
      <c r="AI10" s="508"/>
      <c r="AJ10" s="508"/>
      <c r="AK10" s="516"/>
      <c r="AL10" s="508"/>
      <c r="AM10" s="508"/>
      <c r="AN10" s="508"/>
      <c r="AO10" s="516"/>
      <c r="AP10" s="508"/>
      <c r="AQ10" s="508"/>
      <c r="AR10" s="508"/>
      <c r="AS10" s="516"/>
      <c r="AT10" s="508"/>
      <c r="AU10" s="508"/>
      <c r="AV10" s="508"/>
      <c r="AW10" s="516"/>
      <c r="AX10" s="508"/>
      <c r="AY10" s="508"/>
      <c r="AZ10" s="508"/>
      <c r="BA10" s="516"/>
      <c r="BB10" s="508"/>
      <c r="BC10" s="508"/>
      <c r="BD10" s="508"/>
      <c r="BE10" s="516"/>
      <c r="BF10" s="508"/>
      <c r="BG10" s="508"/>
      <c r="BH10" s="508"/>
      <c r="BI10" s="517"/>
      <c r="BJ10" s="508"/>
      <c r="BK10" s="508"/>
      <c r="BL10" s="508"/>
      <c r="BM10" s="516"/>
      <c r="BN10" s="508"/>
      <c r="BO10" s="508"/>
      <c r="BP10" s="508"/>
      <c r="BQ10" s="516"/>
      <c r="BR10" s="508"/>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10" t="s">
        <v>96</v>
      </c>
      <c r="X11" s="511"/>
      <c r="Y11" s="512"/>
      <c r="Z11" s="513"/>
      <c r="AA11" s="510" t="s">
        <v>97</v>
      </c>
      <c r="AB11" s="511"/>
      <c r="AC11" s="512"/>
      <c r="AD11" s="513"/>
      <c r="AE11" s="510" t="s">
        <v>238</v>
      </c>
      <c r="AF11" s="511"/>
      <c r="AG11" s="512"/>
      <c r="AH11" s="513"/>
      <c r="AI11" s="510" t="s">
        <v>239</v>
      </c>
      <c r="AJ11" s="511"/>
      <c r="AK11" s="512"/>
      <c r="AL11" s="513"/>
      <c r="AM11" s="510" t="s">
        <v>100</v>
      </c>
      <c r="AN11" s="511"/>
      <c r="AO11" s="512"/>
      <c r="AP11" s="513"/>
      <c r="AQ11" s="510" t="s">
        <v>240</v>
      </c>
      <c r="AR11" s="511"/>
      <c r="AS11" s="512"/>
      <c r="AT11" s="513"/>
      <c r="AU11" s="510" t="s">
        <v>102</v>
      </c>
      <c r="AV11" s="511"/>
      <c r="AW11" s="512"/>
      <c r="AX11" s="513"/>
      <c r="AY11" s="510" t="s">
        <v>103</v>
      </c>
      <c r="AZ11" s="511"/>
      <c r="BA11" s="512"/>
      <c r="BB11" s="513"/>
      <c r="BC11" s="510" t="s">
        <v>241</v>
      </c>
      <c r="BD11" s="511"/>
      <c r="BE11" s="512"/>
      <c r="BF11" s="513"/>
      <c r="BG11" s="510" t="s">
        <v>105</v>
      </c>
      <c r="BH11" s="511"/>
      <c r="BI11" s="515"/>
      <c r="BJ11" s="513"/>
      <c r="BK11" s="510" t="s">
        <v>106</v>
      </c>
      <c r="BL11" s="511"/>
      <c r="BM11" s="512"/>
      <c r="BN11" s="513"/>
      <c r="BO11" s="510" t="s">
        <v>242</v>
      </c>
      <c r="BP11" s="511"/>
      <c r="BQ11" s="512"/>
      <c r="BR11" s="513"/>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514" t="s">
        <v>117</v>
      </c>
      <c r="X12" s="514" t="s">
        <v>318</v>
      </c>
      <c r="Y12" s="505" t="s">
        <v>319</v>
      </c>
      <c r="Z12" s="514" t="s">
        <v>317</v>
      </c>
      <c r="AA12" s="514" t="s">
        <v>117</v>
      </c>
      <c r="AB12" s="514" t="s">
        <v>118</v>
      </c>
      <c r="AC12" s="505" t="s">
        <v>319</v>
      </c>
      <c r="AD12" s="514" t="s">
        <v>317</v>
      </c>
      <c r="AE12" s="514" t="s">
        <v>117</v>
      </c>
      <c r="AF12" s="514" t="s">
        <v>118</v>
      </c>
      <c r="AG12" s="505" t="s">
        <v>319</v>
      </c>
      <c r="AH12" s="514" t="s">
        <v>317</v>
      </c>
      <c r="AI12" s="514" t="s">
        <v>117</v>
      </c>
      <c r="AJ12" s="514" t="s">
        <v>118</v>
      </c>
      <c r="AK12" s="505" t="s">
        <v>319</v>
      </c>
      <c r="AL12" s="514" t="s">
        <v>317</v>
      </c>
      <c r="AM12" s="514" t="s">
        <v>117</v>
      </c>
      <c r="AN12" s="514" t="s">
        <v>118</v>
      </c>
      <c r="AO12" s="505" t="s">
        <v>319</v>
      </c>
      <c r="AP12" s="514" t="s">
        <v>317</v>
      </c>
      <c r="AQ12" s="514" t="s">
        <v>117</v>
      </c>
      <c r="AR12" s="514" t="s">
        <v>118</v>
      </c>
      <c r="AS12" s="505" t="s">
        <v>319</v>
      </c>
      <c r="AT12" s="514" t="s">
        <v>317</v>
      </c>
      <c r="AU12" s="514" t="s">
        <v>117</v>
      </c>
      <c r="AV12" s="514" t="s">
        <v>118</v>
      </c>
      <c r="AW12" s="505" t="s">
        <v>319</v>
      </c>
      <c r="AX12" s="514" t="s">
        <v>317</v>
      </c>
      <c r="AY12" s="514" t="s">
        <v>117</v>
      </c>
      <c r="AZ12" s="514" t="s">
        <v>118</v>
      </c>
      <c r="BA12" s="505" t="s">
        <v>319</v>
      </c>
      <c r="BB12" s="514" t="s">
        <v>317</v>
      </c>
      <c r="BC12" s="514" t="s">
        <v>117</v>
      </c>
      <c r="BD12" s="514" t="s">
        <v>118</v>
      </c>
      <c r="BE12" s="505" t="s">
        <v>319</v>
      </c>
      <c r="BF12" s="514" t="s">
        <v>317</v>
      </c>
      <c r="BG12" s="514" t="s">
        <v>117</v>
      </c>
      <c r="BH12" s="514" t="s">
        <v>118</v>
      </c>
      <c r="BI12" s="518" t="s">
        <v>319</v>
      </c>
      <c r="BJ12" s="514" t="s">
        <v>317</v>
      </c>
      <c r="BK12" s="514" t="s">
        <v>117</v>
      </c>
      <c r="BL12" s="514" t="s">
        <v>118</v>
      </c>
      <c r="BM12" s="505" t="s">
        <v>319</v>
      </c>
      <c r="BN12" s="514" t="s">
        <v>317</v>
      </c>
      <c r="BO12" s="514" t="s">
        <v>117</v>
      </c>
      <c r="BP12" s="514" t="s">
        <v>118</v>
      </c>
      <c r="BQ12" s="505" t="s">
        <v>319</v>
      </c>
      <c r="BR12" s="514"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506"/>
    </row>
    <row r="14" spans="1:72" ht="90" customHeight="1" x14ac:dyDescent="0.3">
      <c r="A14" s="7"/>
      <c r="B14" s="7"/>
      <c r="C14" s="7"/>
      <c r="D14" s="12" t="s">
        <v>76</v>
      </c>
      <c r="E14" s="9" t="s">
        <v>10</v>
      </c>
      <c r="F14" s="4">
        <v>1</v>
      </c>
      <c r="G14" s="9" t="s">
        <v>73</v>
      </c>
      <c r="H14" s="4">
        <v>8</v>
      </c>
      <c r="I14" s="168" t="s">
        <v>660</v>
      </c>
      <c r="J14" s="9" t="s">
        <v>17</v>
      </c>
      <c r="K14" s="6">
        <v>43466</v>
      </c>
      <c r="L14" s="6">
        <v>43830</v>
      </c>
      <c r="M14" s="10">
        <v>120000000</v>
      </c>
      <c r="N14" s="141"/>
      <c r="O14" s="141"/>
      <c r="P14" s="6" t="s">
        <v>373</v>
      </c>
      <c r="Q14" s="104" t="s">
        <v>374</v>
      </c>
      <c r="R14" s="66">
        <v>1</v>
      </c>
      <c r="S14" s="104" t="s">
        <v>248</v>
      </c>
      <c r="T14" s="104"/>
      <c r="U14" s="104" t="s">
        <v>648</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661</v>
      </c>
      <c r="J15" s="9" t="s">
        <v>23</v>
      </c>
      <c r="K15" s="6">
        <v>43466</v>
      </c>
      <c r="L15" s="6">
        <v>43830</v>
      </c>
      <c r="M15" s="10">
        <v>50000000</v>
      </c>
      <c r="N15" s="141"/>
      <c r="O15" s="141"/>
      <c r="P15" s="6" t="s">
        <v>427</v>
      </c>
      <c r="Q15" s="104" t="s">
        <v>428</v>
      </c>
      <c r="R15" s="104" t="s">
        <v>429</v>
      </c>
      <c r="S15" s="104" t="s">
        <v>267</v>
      </c>
      <c r="T15" s="104"/>
      <c r="U15" s="104" t="s">
        <v>648</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648</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662</v>
      </c>
      <c r="J17" s="9" t="s">
        <v>591</v>
      </c>
      <c r="K17" s="6">
        <v>43466</v>
      </c>
      <c r="L17" s="6">
        <v>43830</v>
      </c>
      <c r="M17" s="10">
        <v>75000000</v>
      </c>
      <c r="N17" s="141"/>
      <c r="O17" s="141"/>
      <c r="P17" s="6" t="s">
        <v>286</v>
      </c>
      <c r="Q17" s="104" t="s">
        <v>280</v>
      </c>
      <c r="R17" s="104" t="s">
        <v>266</v>
      </c>
      <c r="S17" s="104" t="s">
        <v>267</v>
      </c>
      <c r="T17" s="104" t="s">
        <v>269</v>
      </c>
      <c r="U17" s="104" t="s">
        <v>648</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663</v>
      </c>
      <c r="J18" s="9" t="s">
        <v>18</v>
      </c>
      <c r="K18" s="6">
        <v>43466</v>
      </c>
      <c r="L18" s="138">
        <v>43830</v>
      </c>
      <c r="M18" s="139">
        <v>75000000</v>
      </c>
      <c r="N18" s="141"/>
      <c r="O18" s="141"/>
      <c r="P18" s="6" t="s">
        <v>315</v>
      </c>
      <c r="Q18" s="104" t="s">
        <v>314</v>
      </c>
      <c r="R18" s="104" t="s">
        <v>284</v>
      </c>
      <c r="S18" s="104"/>
      <c r="T18" s="104" t="s">
        <v>269</v>
      </c>
      <c r="U18" s="104" t="s">
        <v>648</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664</v>
      </c>
      <c r="J19" s="135" t="s">
        <v>665</v>
      </c>
      <c r="K19" s="136">
        <v>43466</v>
      </c>
      <c r="L19" s="136">
        <v>43830</v>
      </c>
      <c r="M19" s="137">
        <v>225000000</v>
      </c>
      <c r="N19" s="140"/>
      <c r="O19" s="140"/>
      <c r="P19" s="6" t="s">
        <v>301</v>
      </c>
      <c r="Q19" s="104" t="s">
        <v>300</v>
      </c>
      <c r="R19" s="104" t="s">
        <v>284</v>
      </c>
      <c r="S19" s="104" t="s">
        <v>287</v>
      </c>
      <c r="T19" s="104" t="s">
        <v>269</v>
      </c>
      <c r="U19" s="104" t="s">
        <v>649</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666</v>
      </c>
      <c r="J20" s="173" t="s">
        <v>667</v>
      </c>
      <c r="K20" s="6">
        <v>43525</v>
      </c>
      <c r="L20" s="6">
        <v>43830</v>
      </c>
      <c r="M20" s="10">
        <v>400000000</v>
      </c>
      <c r="N20" s="141"/>
      <c r="O20" s="141"/>
      <c r="P20" s="6" t="s">
        <v>320</v>
      </c>
      <c r="Q20" s="104" t="s">
        <v>321</v>
      </c>
      <c r="R20" s="104" t="s">
        <v>361</v>
      </c>
      <c r="S20" s="104" t="s">
        <v>267</v>
      </c>
      <c r="T20" s="104" t="s">
        <v>269</v>
      </c>
      <c r="U20" s="104" t="s">
        <v>649</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668</v>
      </c>
      <c r="J21" s="174" t="s">
        <v>14</v>
      </c>
      <c r="K21" s="138">
        <v>43497</v>
      </c>
      <c r="L21" s="138">
        <v>43830</v>
      </c>
      <c r="M21" s="139">
        <v>350000000</v>
      </c>
      <c r="N21" s="142"/>
      <c r="O21" s="142"/>
      <c r="P21" s="6" t="s">
        <v>332</v>
      </c>
      <c r="Q21" s="104" t="s">
        <v>333</v>
      </c>
      <c r="R21" s="104" t="s">
        <v>334</v>
      </c>
      <c r="S21" s="104" t="s">
        <v>267</v>
      </c>
      <c r="T21" s="104" t="s">
        <v>269</v>
      </c>
      <c r="U21" s="104" t="s">
        <v>649</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669</v>
      </c>
      <c r="J22" s="168" t="s">
        <v>647</v>
      </c>
      <c r="K22" s="6">
        <v>43466</v>
      </c>
      <c r="L22" s="6">
        <v>43830</v>
      </c>
      <c r="M22" s="10">
        <v>155000000</v>
      </c>
      <c r="N22" s="141"/>
      <c r="O22" s="141"/>
      <c r="P22" s="6" t="s">
        <v>346</v>
      </c>
      <c r="Q22" s="104" t="s">
        <v>347</v>
      </c>
      <c r="R22" s="104" t="s">
        <v>348</v>
      </c>
      <c r="S22" s="104" t="s">
        <v>267</v>
      </c>
      <c r="T22" s="104" t="s">
        <v>269</v>
      </c>
      <c r="U22" s="104" t="s">
        <v>649</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670</v>
      </c>
      <c r="J23" s="9" t="s">
        <v>357</v>
      </c>
      <c r="K23" s="6">
        <v>43466</v>
      </c>
      <c r="L23" s="6">
        <v>43830</v>
      </c>
      <c r="M23" s="10">
        <v>160000000</v>
      </c>
      <c r="N23" s="141"/>
      <c r="O23" s="141"/>
      <c r="P23" s="6" t="s">
        <v>358</v>
      </c>
      <c r="Q23" s="104" t="s">
        <v>359</v>
      </c>
      <c r="R23" s="156" t="s">
        <v>588</v>
      </c>
      <c r="S23" s="156"/>
      <c r="T23" s="104" t="s">
        <v>269</v>
      </c>
      <c r="U23" s="104" t="s">
        <v>649</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671</v>
      </c>
      <c r="J24" s="9" t="s">
        <v>403</v>
      </c>
      <c r="K24" s="6">
        <v>43466</v>
      </c>
      <c r="L24" s="6">
        <v>43830</v>
      </c>
      <c r="M24" s="10">
        <v>367500000</v>
      </c>
      <c r="N24" s="141"/>
      <c r="O24" s="141"/>
      <c r="P24" s="6" t="s">
        <v>404</v>
      </c>
      <c r="Q24" s="104" t="s">
        <v>405</v>
      </c>
      <c r="R24" s="169">
        <v>1</v>
      </c>
      <c r="S24" s="156"/>
      <c r="T24" s="104" t="s">
        <v>269</v>
      </c>
      <c r="U24" s="104" t="s">
        <v>650</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675</v>
      </c>
      <c r="J25" s="9" t="s">
        <v>672</v>
      </c>
      <c r="K25" s="6">
        <v>43497</v>
      </c>
      <c r="L25" s="6">
        <v>43830</v>
      </c>
      <c r="M25" s="10">
        <v>200000000</v>
      </c>
      <c r="N25" s="141"/>
      <c r="O25" s="141"/>
      <c r="P25" s="6" t="s">
        <v>398</v>
      </c>
      <c r="Q25" s="104" t="s">
        <v>399</v>
      </c>
      <c r="R25" s="156" t="s">
        <v>589</v>
      </c>
      <c r="S25" s="156"/>
      <c r="T25" s="104" t="s">
        <v>269</v>
      </c>
      <c r="U25" s="104" t="s">
        <v>650</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675</v>
      </c>
      <c r="J26" s="9" t="s">
        <v>673</v>
      </c>
      <c r="K26" s="6">
        <v>43466</v>
      </c>
      <c r="L26" s="6">
        <v>43830</v>
      </c>
      <c r="M26" s="10">
        <v>300000000</v>
      </c>
      <c r="N26" s="141"/>
      <c r="O26" s="141"/>
      <c r="P26" s="6" t="s">
        <v>411</v>
      </c>
      <c r="Q26" s="104" t="s">
        <v>412</v>
      </c>
      <c r="R26" s="156" t="s">
        <v>412</v>
      </c>
      <c r="S26" s="156"/>
      <c r="T26" s="104" t="s">
        <v>269</v>
      </c>
      <c r="U26" s="104" t="s">
        <v>650</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757</v>
      </c>
      <c r="J27" s="9" t="s">
        <v>674</v>
      </c>
      <c r="K27" s="6">
        <v>43466</v>
      </c>
      <c r="L27" s="6">
        <v>43830</v>
      </c>
      <c r="M27" s="10">
        <v>20000000</v>
      </c>
      <c r="N27" s="141"/>
      <c r="O27" s="141"/>
      <c r="P27" s="100" t="s">
        <v>417</v>
      </c>
      <c r="Q27" s="104" t="s">
        <v>418</v>
      </c>
      <c r="R27" s="156" t="s">
        <v>590</v>
      </c>
      <c r="S27" s="156"/>
      <c r="T27" s="104" t="s">
        <v>269</v>
      </c>
      <c r="U27" s="104" t="s">
        <v>650</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675</v>
      </c>
      <c r="J28" s="9" t="s">
        <v>676</v>
      </c>
      <c r="K28" s="6">
        <v>43497</v>
      </c>
      <c r="L28" s="6">
        <v>43830</v>
      </c>
      <c r="M28" s="10">
        <v>90000000</v>
      </c>
      <c r="N28" s="141"/>
      <c r="O28" s="141"/>
      <c r="P28" s="6" t="s">
        <v>421</v>
      </c>
      <c r="Q28" s="104" t="s">
        <v>422</v>
      </c>
      <c r="R28" s="156" t="s">
        <v>422</v>
      </c>
      <c r="S28" s="156"/>
      <c r="T28" s="104" t="s">
        <v>269</v>
      </c>
      <c r="U28" s="104" t="s">
        <v>650</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675</v>
      </c>
      <c r="J29" s="9" t="s">
        <v>22</v>
      </c>
      <c r="K29" s="6">
        <v>43466</v>
      </c>
      <c r="L29" s="6">
        <v>43830</v>
      </c>
      <c r="M29" s="10">
        <v>100000000</v>
      </c>
      <c r="N29" s="141"/>
      <c r="O29" s="141"/>
      <c r="P29" s="6"/>
      <c r="Q29" s="104"/>
      <c r="R29" s="104"/>
      <c r="S29" s="104"/>
      <c r="T29" s="104" t="s">
        <v>269</v>
      </c>
      <c r="U29" s="104" t="s">
        <v>650</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675</v>
      </c>
      <c r="J30" s="9" t="s">
        <v>677</v>
      </c>
      <c r="K30" s="6">
        <v>43466</v>
      </c>
      <c r="L30" s="6">
        <v>43830</v>
      </c>
      <c r="M30" s="10">
        <v>30000000</v>
      </c>
      <c r="N30" s="141"/>
      <c r="O30" s="141"/>
      <c r="P30" s="6"/>
      <c r="Q30" s="104"/>
      <c r="R30" s="104"/>
      <c r="S30" s="104"/>
      <c r="T30" s="104"/>
      <c r="U30" s="104" t="s">
        <v>651</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671</v>
      </c>
      <c r="J31" s="9" t="s">
        <v>678</v>
      </c>
      <c r="K31" s="6">
        <v>43466</v>
      </c>
      <c r="L31" s="6">
        <v>43830</v>
      </c>
      <c r="M31" s="10">
        <v>250000000</v>
      </c>
      <c r="N31" s="141"/>
      <c r="O31" s="141"/>
      <c r="P31" s="6"/>
      <c r="Q31" s="104"/>
      <c r="R31" s="104"/>
      <c r="S31" s="104"/>
      <c r="T31" s="104"/>
      <c r="U31" s="104" t="s">
        <v>651</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680</v>
      </c>
      <c r="J32" s="9" t="s">
        <v>679</v>
      </c>
      <c r="K32" s="6">
        <v>43466</v>
      </c>
      <c r="L32" s="6">
        <v>43830</v>
      </c>
      <c r="M32" s="10">
        <v>250000000</v>
      </c>
      <c r="N32" s="141"/>
      <c r="O32" s="141"/>
      <c r="P32" s="6"/>
      <c r="Q32" s="104"/>
      <c r="R32" s="104"/>
      <c r="S32" s="104"/>
      <c r="T32" s="104"/>
      <c r="U32" s="104" t="s">
        <v>651</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680</v>
      </c>
      <c r="J33" s="9" t="s">
        <v>681</v>
      </c>
      <c r="K33" s="6">
        <v>43466</v>
      </c>
      <c r="L33" s="6">
        <v>43830</v>
      </c>
      <c r="M33" s="10">
        <v>200000000</v>
      </c>
      <c r="N33" s="141"/>
      <c r="O33" s="141"/>
      <c r="P33" s="6"/>
      <c r="Q33" s="104"/>
      <c r="R33" s="104"/>
      <c r="S33" s="104"/>
      <c r="T33" s="104"/>
      <c r="U33" s="104" t="s">
        <v>651</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680</v>
      </c>
      <c r="J34" s="9" t="s">
        <v>682</v>
      </c>
      <c r="K34" s="6">
        <v>43466</v>
      </c>
      <c r="L34" s="6">
        <v>43830</v>
      </c>
      <c r="M34" s="10">
        <v>80000000</v>
      </c>
      <c r="N34" s="141"/>
      <c r="O34" s="141"/>
      <c r="P34" s="6"/>
      <c r="Q34" s="104"/>
      <c r="R34" s="104"/>
      <c r="S34" s="104"/>
      <c r="T34" s="104"/>
      <c r="U34" s="104" t="s">
        <v>651</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680</v>
      </c>
      <c r="J35" s="9" t="s">
        <v>758</v>
      </c>
      <c r="K35" s="6">
        <v>43466</v>
      </c>
      <c r="L35" s="6">
        <v>43830</v>
      </c>
      <c r="M35" s="10">
        <v>250000000</v>
      </c>
      <c r="N35" s="141"/>
      <c r="O35" s="141"/>
      <c r="P35" s="6"/>
      <c r="Q35" s="104"/>
      <c r="R35" s="104"/>
      <c r="S35" s="104"/>
      <c r="T35" s="104"/>
      <c r="U35" s="104" t="s">
        <v>651</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680</v>
      </c>
      <c r="J36" s="9" t="s">
        <v>683</v>
      </c>
      <c r="K36" s="6">
        <v>43466</v>
      </c>
      <c r="L36" s="6">
        <v>43830</v>
      </c>
      <c r="M36" s="10">
        <v>91350171</v>
      </c>
      <c r="N36" s="141"/>
      <c r="O36" s="141"/>
      <c r="P36" s="6"/>
      <c r="Q36" s="104"/>
      <c r="R36" s="104"/>
      <c r="S36" s="104"/>
      <c r="T36" s="104"/>
      <c r="U36" s="104" t="s">
        <v>651</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680</v>
      </c>
      <c r="J37" s="9" t="s">
        <v>684</v>
      </c>
      <c r="K37" s="6">
        <v>43466</v>
      </c>
      <c r="L37" s="6">
        <v>43830</v>
      </c>
      <c r="M37" s="10">
        <v>29127140</v>
      </c>
      <c r="N37" s="141"/>
      <c r="O37" s="141"/>
      <c r="P37" s="6"/>
      <c r="Q37" s="104"/>
      <c r="R37" s="104"/>
      <c r="S37" s="104"/>
      <c r="T37" s="104"/>
      <c r="U37" s="104" t="s">
        <v>651</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680</v>
      </c>
      <c r="J38" s="9" t="s">
        <v>685</v>
      </c>
      <c r="K38" s="6">
        <v>43466</v>
      </c>
      <c r="L38" s="6">
        <v>43830</v>
      </c>
      <c r="M38" s="10">
        <v>65000000</v>
      </c>
      <c r="N38" s="141"/>
      <c r="O38" s="141"/>
      <c r="P38" s="6"/>
      <c r="Q38" s="104"/>
      <c r="R38" s="104"/>
      <c r="S38" s="104"/>
      <c r="T38" s="104"/>
      <c r="U38" s="104" t="s">
        <v>651</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680</v>
      </c>
      <c r="J39" s="9" t="s">
        <v>686</v>
      </c>
      <c r="K39" s="6">
        <v>43466</v>
      </c>
      <c r="L39" s="6">
        <v>43830</v>
      </c>
      <c r="M39" s="10">
        <v>333600098</v>
      </c>
      <c r="N39" s="141"/>
      <c r="O39" s="141"/>
      <c r="P39" s="6"/>
      <c r="Q39" s="104"/>
      <c r="R39" s="104"/>
      <c r="S39" s="104"/>
      <c r="T39" s="104"/>
      <c r="U39" s="104" t="s">
        <v>651</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680</v>
      </c>
      <c r="J40" s="170" t="s">
        <v>687</v>
      </c>
      <c r="K40" s="6">
        <v>43466</v>
      </c>
      <c r="L40" s="6">
        <v>43830</v>
      </c>
      <c r="M40" s="10">
        <v>1000000000</v>
      </c>
      <c r="N40" s="141"/>
      <c r="O40" s="141"/>
      <c r="P40" s="6"/>
      <c r="Q40" s="104"/>
      <c r="R40" s="104"/>
      <c r="S40" s="104"/>
      <c r="T40" s="104"/>
      <c r="U40" s="104" t="s">
        <v>651</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680</v>
      </c>
      <c r="J41" s="9" t="s">
        <v>138</v>
      </c>
      <c r="K41" s="6">
        <v>43466</v>
      </c>
      <c r="L41" s="6">
        <v>43830</v>
      </c>
      <c r="M41" s="10">
        <v>1598837387</v>
      </c>
      <c r="N41" s="141"/>
      <c r="O41" s="141"/>
      <c r="P41" s="6"/>
      <c r="Q41" s="104"/>
      <c r="R41" s="104"/>
      <c r="S41" s="104"/>
      <c r="T41" s="104"/>
      <c r="U41" s="104" t="s">
        <v>651</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680</v>
      </c>
      <c r="J42" s="9" t="s">
        <v>688</v>
      </c>
      <c r="K42" s="6">
        <v>43466</v>
      </c>
      <c r="L42" s="6">
        <v>43830</v>
      </c>
      <c r="M42" s="10">
        <v>500000000</v>
      </c>
      <c r="N42" s="141"/>
      <c r="O42" s="141"/>
      <c r="P42" s="6"/>
      <c r="Q42" s="104"/>
      <c r="R42" s="104"/>
      <c r="S42" s="104"/>
      <c r="T42" s="104"/>
      <c r="U42" s="104" t="s">
        <v>651</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689</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690</v>
      </c>
      <c r="K44" s="6">
        <v>43466</v>
      </c>
      <c r="L44" s="6">
        <v>43830</v>
      </c>
      <c r="M44" s="10">
        <v>60000000</v>
      </c>
      <c r="N44" s="141"/>
      <c r="O44" s="141"/>
      <c r="P44" s="6" t="s">
        <v>746</v>
      </c>
      <c r="Q44" s="104" t="s">
        <v>747</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692</v>
      </c>
      <c r="J45" s="9" t="s">
        <v>691</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694</v>
      </c>
      <c r="J46" s="9" t="s">
        <v>693</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696</v>
      </c>
      <c r="J47" s="9" t="s">
        <v>695</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697</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698</v>
      </c>
      <c r="J49" s="9" t="s">
        <v>699</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652</v>
      </c>
      <c r="J50" s="9" t="s">
        <v>700</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701</v>
      </c>
      <c r="J52" s="9" t="s">
        <v>702</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703</v>
      </c>
      <c r="J54" s="9" t="s">
        <v>692</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705</v>
      </c>
      <c r="J55" s="9" t="s">
        <v>704</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652</v>
      </c>
      <c r="J56" s="9" t="s">
        <v>653</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617</v>
      </c>
      <c r="J57" s="9" t="s">
        <v>618</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614</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706</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630</v>
      </c>
    </row>
    <row r="61" spans="1:72" ht="135" customHeight="1" x14ac:dyDescent="0.3">
      <c r="A61" s="7"/>
      <c r="B61" s="7"/>
      <c r="C61" s="7"/>
      <c r="D61" s="9" t="s">
        <v>84</v>
      </c>
      <c r="E61" s="9" t="s">
        <v>10</v>
      </c>
      <c r="F61" s="4">
        <v>11</v>
      </c>
      <c r="G61" s="9" t="s">
        <v>86</v>
      </c>
      <c r="H61" s="4">
        <v>73</v>
      </c>
      <c r="I61" s="9" t="s">
        <v>707</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630</v>
      </c>
    </row>
    <row r="62" spans="1:72" ht="150" customHeight="1" x14ac:dyDescent="0.3">
      <c r="A62" s="7"/>
      <c r="B62" s="7"/>
      <c r="C62" s="7"/>
      <c r="D62" s="9" t="s">
        <v>84</v>
      </c>
      <c r="E62" s="9" t="s">
        <v>10</v>
      </c>
      <c r="F62" s="4">
        <v>11</v>
      </c>
      <c r="G62" s="9" t="s">
        <v>86</v>
      </c>
      <c r="H62" s="4">
        <v>74</v>
      </c>
      <c r="I62" s="9" t="s">
        <v>619</v>
      </c>
      <c r="J62" s="9" t="s">
        <v>29</v>
      </c>
      <c r="K62" s="6">
        <v>43466</v>
      </c>
      <c r="L62" s="6">
        <v>43830</v>
      </c>
      <c r="M62" s="10">
        <v>95200000</v>
      </c>
      <c r="N62" s="141"/>
      <c r="O62" s="141"/>
      <c r="P62" s="6" t="s">
        <v>631</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632</v>
      </c>
      <c r="AI62" s="104"/>
      <c r="AJ62" s="104"/>
      <c r="AK62" s="144"/>
      <c r="AL62" s="104"/>
      <c r="AM62" s="104"/>
      <c r="AN62" s="104"/>
      <c r="AO62" s="144"/>
      <c r="AP62" s="104"/>
      <c r="AQ62" s="104"/>
      <c r="AR62" s="104"/>
      <c r="AS62" s="144">
        <v>0.25</v>
      </c>
      <c r="AT62" s="104" t="s">
        <v>633</v>
      </c>
      <c r="AU62" s="104"/>
      <c r="AV62" s="104"/>
      <c r="AW62" s="144"/>
      <c r="AX62" s="104"/>
      <c r="AY62" s="104"/>
      <c r="AZ62" s="104"/>
      <c r="BA62" s="144"/>
      <c r="BB62" s="104"/>
      <c r="BC62" s="104"/>
      <c r="BD62" s="104"/>
      <c r="BE62" s="144">
        <v>0.25</v>
      </c>
      <c r="BF62" s="104" t="s">
        <v>634</v>
      </c>
      <c r="BG62" s="104"/>
      <c r="BH62" s="104"/>
      <c r="BI62" s="144"/>
      <c r="BJ62" s="104"/>
      <c r="BK62" s="104"/>
      <c r="BL62" s="104"/>
      <c r="BM62" s="144"/>
      <c r="BN62" s="104"/>
      <c r="BO62" s="104"/>
      <c r="BP62" s="104"/>
      <c r="BQ62" s="144">
        <v>0.25</v>
      </c>
      <c r="BR62" s="104" t="s">
        <v>635</v>
      </c>
    </row>
    <row r="63" spans="1:72" ht="150" customHeight="1" x14ac:dyDescent="0.3">
      <c r="A63" s="7"/>
      <c r="B63" s="7"/>
      <c r="C63" s="7"/>
      <c r="D63" s="9" t="s">
        <v>84</v>
      </c>
      <c r="E63" s="9" t="s">
        <v>10</v>
      </c>
      <c r="F63" s="4">
        <v>11</v>
      </c>
      <c r="G63" s="9" t="s">
        <v>86</v>
      </c>
      <c r="H63" s="4">
        <v>75</v>
      </c>
      <c r="I63" s="9" t="s">
        <v>620</v>
      </c>
      <c r="J63" s="9" t="s">
        <v>616</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636</v>
      </c>
      <c r="AI63" s="104"/>
      <c r="AJ63" s="104"/>
      <c r="AK63" s="144"/>
      <c r="AL63" s="104"/>
      <c r="AM63" s="104"/>
      <c r="AN63" s="104"/>
      <c r="AO63" s="144"/>
      <c r="AP63" s="104"/>
      <c r="AQ63" s="104"/>
      <c r="AR63" s="104"/>
      <c r="AS63" s="144">
        <v>0.25</v>
      </c>
      <c r="AT63" s="104" t="s">
        <v>637</v>
      </c>
      <c r="AU63" s="104"/>
      <c r="AV63" s="104"/>
      <c r="AW63" s="144"/>
      <c r="AX63" s="104"/>
      <c r="AY63" s="104"/>
      <c r="AZ63" s="104"/>
      <c r="BA63" s="144"/>
      <c r="BB63" s="104"/>
      <c r="BC63" s="104"/>
      <c r="BD63" s="104"/>
      <c r="BE63" s="144">
        <v>0.25</v>
      </c>
      <c r="BF63" s="104" t="s">
        <v>638</v>
      </c>
      <c r="BG63" s="104"/>
      <c r="BH63" s="104"/>
      <c r="BI63" s="144"/>
      <c r="BJ63" s="104"/>
      <c r="BK63" s="104"/>
      <c r="BL63" s="104"/>
      <c r="BM63" s="144"/>
      <c r="BN63" s="104"/>
      <c r="BO63" s="104"/>
      <c r="BP63" s="104"/>
      <c r="BQ63" s="144">
        <v>0.25</v>
      </c>
      <c r="BR63" s="104" t="s">
        <v>639</v>
      </c>
    </row>
    <row r="64" spans="1:72" ht="150" customHeight="1" x14ac:dyDescent="0.3">
      <c r="A64" s="7"/>
      <c r="B64" s="7"/>
      <c r="C64" s="7"/>
      <c r="D64" s="9" t="s">
        <v>84</v>
      </c>
      <c r="E64" s="9" t="s">
        <v>10</v>
      </c>
      <c r="F64" s="4">
        <v>11</v>
      </c>
      <c r="G64" s="9" t="s">
        <v>86</v>
      </c>
      <c r="H64" s="4">
        <v>76</v>
      </c>
      <c r="I64" s="9" t="s">
        <v>708</v>
      </c>
      <c r="J64" s="9" t="s">
        <v>709</v>
      </c>
      <c r="K64" s="6">
        <v>43466</v>
      </c>
      <c r="L64" s="6">
        <v>43830</v>
      </c>
      <c r="M64" s="10">
        <v>90000000</v>
      </c>
      <c r="N64" s="141"/>
      <c r="O64" s="141"/>
      <c r="P64" s="6" t="s">
        <v>640</v>
      </c>
      <c r="Q64" s="104" t="s">
        <v>641</v>
      </c>
      <c r="R64" s="4">
        <v>2</v>
      </c>
      <c r="S64" s="104" t="s">
        <v>267</v>
      </c>
      <c r="T64" s="104" t="s">
        <v>84</v>
      </c>
      <c r="U64" s="104" t="s">
        <v>250</v>
      </c>
      <c r="V64" s="104" t="s">
        <v>642</v>
      </c>
      <c r="W64" s="104"/>
      <c r="X64" s="104"/>
      <c r="Y64" s="144"/>
      <c r="Z64" s="104"/>
      <c r="AA64" s="104"/>
      <c r="AB64" s="104"/>
      <c r="AC64" s="144"/>
      <c r="AD64" s="104"/>
      <c r="AE64" s="104"/>
      <c r="AF64" s="104"/>
      <c r="AG64" s="144">
        <v>0.25</v>
      </c>
      <c r="AH64" s="104" t="s">
        <v>643</v>
      </c>
      <c r="AI64" s="104"/>
      <c r="AJ64" s="104"/>
      <c r="AK64" s="144"/>
      <c r="AL64" s="104"/>
      <c r="AM64" s="104"/>
      <c r="AN64" s="104"/>
      <c r="AO64" s="144"/>
      <c r="AP64" s="104"/>
      <c r="AQ64" s="104"/>
      <c r="AR64" s="104"/>
      <c r="AS64" s="144">
        <v>0.25</v>
      </c>
      <c r="AT64" s="104" t="s">
        <v>644</v>
      </c>
      <c r="AU64" s="104"/>
      <c r="AV64" s="104"/>
      <c r="AW64" s="144"/>
      <c r="AX64" s="104"/>
      <c r="AY64" s="104"/>
      <c r="AZ64" s="104"/>
      <c r="BA64" s="144"/>
      <c r="BB64" s="104"/>
      <c r="BC64" s="104"/>
      <c r="BD64" s="104"/>
      <c r="BE64" s="144">
        <v>0.25</v>
      </c>
      <c r="BF64" s="104" t="s">
        <v>645</v>
      </c>
      <c r="BG64" s="104"/>
      <c r="BH64" s="104"/>
      <c r="BI64" s="144"/>
      <c r="BJ64" s="104"/>
      <c r="BK64" s="104"/>
      <c r="BL64" s="104"/>
      <c r="BM64" s="144"/>
      <c r="BN64" s="104"/>
      <c r="BO64" s="104"/>
      <c r="BP64" s="104"/>
      <c r="BQ64" s="144">
        <v>0.25</v>
      </c>
      <c r="BR64" s="104" t="s">
        <v>646</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621</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710</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711</v>
      </c>
      <c r="J70" s="9" t="s">
        <v>712</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713</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713</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713</v>
      </c>
      <c r="J73" s="9" t="s">
        <v>714</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713</v>
      </c>
      <c r="J74" s="9" t="s">
        <v>715</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716</v>
      </c>
      <c r="J75" s="9" t="s">
        <v>34</v>
      </c>
      <c r="K75" s="6">
        <v>43466</v>
      </c>
      <c r="L75" s="6">
        <v>43830</v>
      </c>
      <c r="M75" s="10">
        <v>604000000</v>
      </c>
      <c r="N75" s="141"/>
      <c r="O75" s="141"/>
      <c r="P75" s="6" t="s">
        <v>592</v>
      </c>
      <c r="Q75" s="104" t="s">
        <v>748</v>
      </c>
      <c r="R75" s="104" t="s">
        <v>749</v>
      </c>
      <c r="S75" s="104"/>
      <c r="T75" s="104"/>
      <c r="U75" s="104"/>
      <c r="V75" s="104" t="s">
        <v>593</v>
      </c>
      <c r="W75" s="104"/>
      <c r="X75" s="104"/>
      <c r="Y75" s="183">
        <v>8.3299999999999999E-2</v>
      </c>
      <c r="Z75" s="104" t="s">
        <v>750</v>
      </c>
      <c r="AA75" s="104"/>
      <c r="AB75" s="104"/>
      <c r="AC75" s="183">
        <v>8.3299999999999999E-2</v>
      </c>
      <c r="AD75" s="104" t="s">
        <v>750</v>
      </c>
      <c r="AE75" s="104"/>
      <c r="AF75" s="104"/>
      <c r="AG75" s="183">
        <v>8.3299999999999999E-2</v>
      </c>
      <c r="AH75" s="104" t="s">
        <v>750</v>
      </c>
      <c r="AI75" s="104"/>
      <c r="AJ75" s="104"/>
      <c r="AK75" s="183">
        <v>8.3299999999999999E-2</v>
      </c>
      <c r="AL75" s="104" t="s">
        <v>750</v>
      </c>
      <c r="AM75" s="104"/>
      <c r="AN75" s="104"/>
      <c r="AO75" s="183">
        <v>8.3299999999999999E-2</v>
      </c>
      <c r="AP75" s="104" t="s">
        <v>750</v>
      </c>
      <c r="AQ75" s="104"/>
      <c r="AR75" s="104"/>
      <c r="AS75" s="183">
        <v>8.3299999999999999E-2</v>
      </c>
      <c r="AT75" s="104" t="s">
        <v>750</v>
      </c>
      <c r="AU75" s="104"/>
      <c r="AV75" s="104"/>
      <c r="AW75" s="183">
        <v>8.3299999999999999E-2</v>
      </c>
      <c r="AX75" s="104" t="s">
        <v>750</v>
      </c>
      <c r="AY75" s="104"/>
      <c r="AZ75" s="104"/>
      <c r="BA75" s="183">
        <v>8.3299999999999999E-2</v>
      </c>
      <c r="BB75" s="104" t="s">
        <v>750</v>
      </c>
      <c r="BC75" s="104"/>
      <c r="BD75" s="104"/>
      <c r="BE75" s="183">
        <v>8.3299999999999999E-2</v>
      </c>
      <c r="BF75" s="104" t="s">
        <v>750</v>
      </c>
      <c r="BG75" s="104"/>
      <c r="BH75" s="104"/>
      <c r="BI75" s="183">
        <v>8.3299999999999999E-2</v>
      </c>
      <c r="BJ75" s="104" t="s">
        <v>750</v>
      </c>
      <c r="BK75" s="104"/>
      <c r="BL75" s="104"/>
      <c r="BM75" s="183">
        <v>8.3299999999999999E-2</v>
      </c>
      <c r="BN75" s="104" t="s">
        <v>750</v>
      </c>
      <c r="BO75" s="104"/>
      <c r="BP75" s="104"/>
      <c r="BQ75" s="183">
        <v>8.3299999999999999E-2</v>
      </c>
      <c r="BR75" s="104" t="s">
        <v>750</v>
      </c>
    </row>
    <row r="76" spans="1:72" ht="135" customHeight="1" x14ac:dyDescent="0.3">
      <c r="A76" s="7"/>
      <c r="B76" s="7"/>
      <c r="C76" s="7"/>
      <c r="D76" s="9" t="s">
        <v>89</v>
      </c>
      <c r="E76" s="9" t="s">
        <v>10</v>
      </c>
      <c r="F76" s="4">
        <v>14</v>
      </c>
      <c r="G76" s="9" t="s">
        <v>34</v>
      </c>
      <c r="H76" s="4"/>
      <c r="I76" s="168" t="s">
        <v>716</v>
      </c>
      <c r="J76" s="9" t="s">
        <v>35</v>
      </c>
      <c r="K76" s="6"/>
      <c r="L76" s="6"/>
      <c r="M76" s="10"/>
      <c r="N76" s="141"/>
      <c r="O76" s="141"/>
      <c r="P76" s="6" t="s">
        <v>751</v>
      </c>
      <c r="Q76" s="104" t="s">
        <v>752</v>
      </c>
      <c r="R76" s="104" t="s">
        <v>753</v>
      </c>
      <c r="S76" s="104"/>
      <c r="T76" s="104"/>
      <c r="U76" s="104"/>
      <c r="V76" s="104" t="s">
        <v>593</v>
      </c>
      <c r="W76" s="104"/>
      <c r="X76" s="104"/>
      <c r="Y76" s="183">
        <v>8.3299999999999999E-2</v>
      </c>
      <c r="Z76" s="104" t="s">
        <v>754</v>
      </c>
      <c r="AA76" s="104"/>
      <c r="AB76" s="104"/>
      <c r="AC76" s="183">
        <v>8.3299999999999999E-2</v>
      </c>
      <c r="AD76" s="104" t="s">
        <v>754</v>
      </c>
      <c r="AE76" s="104"/>
      <c r="AF76" s="104"/>
      <c r="AG76" s="183">
        <v>8.3299999999999999E-2</v>
      </c>
      <c r="AH76" s="104" t="s">
        <v>754</v>
      </c>
      <c r="AI76" s="104"/>
      <c r="AJ76" s="104"/>
      <c r="AK76" s="183">
        <v>8.3299999999999999E-2</v>
      </c>
      <c r="AL76" s="104" t="s">
        <v>754</v>
      </c>
      <c r="AM76" s="104"/>
      <c r="AN76" s="104"/>
      <c r="AO76" s="183">
        <v>8.3299999999999999E-2</v>
      </c>
      <c r="AP76" s="104" t="s">
        <v>754</v>
      </c>
      <c r="AQ76" s="104"/>
      <c r="AR76" s="104"/>
      <c r="AS76" s="183">
        <v>8.3299999999999999E-2</v>
      </c>
      <c r="AT76" s="104" t="s">
        <v>754</v>
      </c>
      <c r="AU76" s="104"/>
      <c r="AV76" s="104"/>
      <c r="AW76" s="183">
        <v>8.3299999999999999E-2</v>
      </c>
      <c r="AX76" s="104" t="s">
        <v>754</v>
      </c>
      <c r="AY76" s="104"/>
      <c r="AZ76" s="104"/>
      <c r="BA76" s="183">
        <v>8.3299999999999999E-2</v>
      </c>
      <c r="BB76" s="104" t="s">
        <v>754</v>
      </c>
      <c r="BC76" s="104"/>
      <c r="BD76" s="104"/>
      <c r="BE76" s="183">
        <v>8.3299999999999999E-2</v>
      </c>
      <c r="BF76" s="104" t="s">
        <v>754</v>
      </c>
      <c r="BG76" s="104"/>
      <c r="BH76" s="104"/>
      <c r="BI76" s="183">
        <v>8.3299999999999999E-2</v>
      </c>
      <c r="BJ76" s="104" t="s">
        <v>754</v>
      </c>
      <c r="BK76" s="104"/>
      <c r="BL76" s="104"/>
      <c r="BM76" s="183">
        <v>8.3299999999999999E-2</v>
      </c>
      <c r="BN76" s="104" t="s">
        <v>754</v>
      </c>
      <c r="BO76" s="104"/>
      <c r="BP76" s="104"/>
      <c r="BQ76" s="183">
        <v>8.3299999999999999E-2</v>
      </c>
      <c r="BR76" s="104" t="s">
        <v>754</v>
      </c>
    </row>
    <row r="77" spans="1:72" ht="135" customHeight="1" x14ac:dyDescent="0.3">
      <c r="A77" s="7"/>
      <c r="B77" s="7"/>
      <c r="C77" s="7"/>
      <c r="D77" s="9" t="s">
        <v>89</v>
      </c>
      <c r="E77" s="9" t="s">
        <v>10</v>
      </c>
      <c r="F77" s="4">
        <v>15</v>
      </c>
      <c r="G77" s="9" t="s">
        <v>35</v>
      </c>
      <c r="H77" s="4">
        <v>51</v>
      </c>
      <c r="I77" s="168" t="s">
        <v>717</v>
      </c>
      <c r="J77" s="9" t="s">
        <v>718</v>
      </c>
      <c r="K77" s="6">
        <v>43466</v>
      </c>
      <c r="L77" s="6">
        <v>43830</v>
      </c>
      <c r="M77" s="10">
        <v>565817133</v>
      </c>
      <c r="N77" s="141"/>
      <c r="O77" s="141"/>
      <c r="P77" s="6" t="s">
        <v>592</v>
      </c>
      <c r="Q77" s="104"/>
      <c r="R77" s="104" t="s">
        <v>755</v>
      </c>
      <c r="S77" s="104"/>
      <c r="T77" s="104"/>
      <c r="U77" s="104"/>
      <c r="V77" s="104" t="s">
        <v>593</v>
      </c>
      <c r="W77" s="104"/>
      <c r="X77" s="104"/>
      <c r="Y77" s="184">
        <f>SUM((8.33%)+(9.09%*4))/5</f>
        <v>8.9379999999999987E-2</v>
      </c>
      <c r="Z77" s="104" t="s">
        <v>756</v>
      </c>
      <c r="AA77" s="104"/>
      <c r="AB77" s="104"/>
      <c r="AC77" s="184">
        <f>SUM((8.33%)+(9.09%*4))/5</f>
        <v>8.9379999999999987E-2</v>
      </c>
      <c r="AD77" s="104" t="s">
        <v>756</v>
      </c>
      <c r="AE77" s="104"/>
      <c r="AF77" s="104"/>
      <c r="AG77" s="184">
        <f>SUM((8.33%)+(9.09%*4))/5</f>
        <v>8.9379999999999987E-2</v>
      </c>
      <c r="AH77" s="104" t="s">
        <v>756</v>
      </c>
      <c r="AI77" s="104"/>
      <c r="AJ77" s="104"/>
      <c r="AK77" s="184">
        <f>SUM((8.33%)+(9.09%*4))/5</f>
        <v>8.9379999999999987E-2</v>
      </c>
      <c r="AL77" s="104" t="s">
        <v>756</v>
      </c>
      <c r="AM77" s="104"/>
      <c r="AN77" s="104"/>
      <c r="AO77" s="184">
        <f>SUM((8.33%)+(9.09%*4))/5</f>
        <v>8.9379999999999987E-2</v>
      </c>
      <c r="AP77" s="104" t="s">
        <v>756</v>
      </c>
      <c r="AQ77" s="104"/>
      <c r="AR77" s="104"/>
      <c r="AS77" s="184">
        <f>SUM((8.33%)+(9.09%*4))/5</f>
        <v>8.9379999999999987E-2</v>
      </c>
      <c r="AT77" s="104" t="s">
        <v>756</v>
      </c>
      <c r="AU77" s="104"/>
      <c r="AV77" s="104"/>
      <c r="AW77" s="184">
        <f>SUM((8.33%)+(9.09%*4))/5</f>
        <v>8.9379999999999987E-2</v>
      </c>
      <c r="AX77" s="104" t="s">
        <v>756</v>
      </c>
      <c r="AY77" s="104"/>
      <c r="AZ77" s="104"/>
      <c r="BA77" s="184">
        <f>SUM((8.33%)+(9.09%*4))/5</f>
        <v>8.9379999999999987E-2</v>
      </c>
      <c r="BB77" s="104" t="s">
        <v>756</v>
      </c>
      <c r="BC77" s="104"/>
      <c r="BD77" s="104"/>
      <c r="BE77" s="184">
        <f>SUM((8.33%)+(9.09%*4))/5</f>
        <v>8.9379999999999987E-2</v>
      </c>
      <c r="BF77" s="104" t="s">
        <v>756</v>
      </c>
      <c r="BG77" s="104"/>
      <c r="BH77" s="104"/>
      <c r="BI77" s="184">
        <f>SUM((8.33%)+(9.09%*4))/5</f>
        <v>8.9379999999999987E-2</v>
      </c>
      <c r="BJ77" s="104" t="s">
        <v>756</v>
      </c>
      <c r="BK77" s="104"/>
      <c r="BL77" s="104"/>
      <c r="BM77" s="184">
        <f>SUM((8.33%)+(9.09%*4))/5</f>
        <v>8.9379999999999987E-2</v>
      </c>
      <c r="BN77" s="104" t="s">
        <v>756</v>
      </c>
      <c r="BO77" s="104"/>
      <c r="BP77" s="104"/>
      <c r="BQ77" s="183">
        <v>8.3299999999999999E-2</v>
      </c>
      <c r="BR77" s="104" t="s">
        <v>756</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654</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659</v>
      </c>
      <c r="J79" s="9"/>
      <c r="K79" s="6">
        <v>43466</v>
      </c>
      <c r="L79" s="6">
        <v>43830</v>
      </c>
      <c r="M79" s="10">
        <v>600000000</v>
      </c>
      <c r="N79" s="141"/>
      <c r="O79" s="141"/>
      <c r="P79" s="6" t="s">
        <v>626</v>
      </c>
      <c r="Q79" s="104" t="s">
        <v>627</v>
      </c>
      <c r="R79" s="4">
        <v>15</v>
      </c>
      <c r="S79" s="104" t="s">
        <v>287</v>
      </c>
      <c r="T79" s="104" t="s">
        <v>628</v>
      </c>
      <c r="U79" s="104"/>
      <c r="V79" s="104" t="s">
        <v>629</v>
      </c>
      <c r="W79" s="104"/>
      <c r="X79" s="104"/>
      <c r="Y79" s="144"/>
      <c r="Z79" s="104"/>
      <c r="AA79" s="104"/>
      <c r="AB79" s="104"/>
      <c r="AC79" s="144">
        <v>0.2</v>
      </c>
      <c r="AD79" s="104" t="s">
        <v>622</v>
      </c>
      <c r="AE79" s="104"/>
      <c r="AF79" s="104"/>
      <c r="AG79" s="144">
        <v>0.15</v>
      </c>
      <c r="AH79" s="104" t="s">
        <v>624</v>
      </c>
      <c r="AI79" s="104"/>
      <c r="AJ79" s="104"/>
      <c r="AK79" s="166">
        <v>0.1</v>
      </c>
      <c r="AL79" s="104" t="s">
        <v>625</v>
      </c>
      <c r="AM79" s="104"/>
      <c r="AN79" s="104"/>
      <c r="AO79" s="166">
        <v>0.3</v>
      </c>
      <c r="AP79" s="104" t="s">
        <v>623</v>
      </c>
      <c r="AQ79" s="104"/>
      <c r="AR79" s="104"/>
      <c r="AS79" s="166">
        <v>0.25</v>
      </c>
      <c r="AT79" s="104" t="s">
        <v>623</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658</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719</v>
      </c>
      <c r="J81" s="9" t="s">
        <v>720</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721</v>
      </c>
      <c r="J82" s="9" t="s">
        <v>722</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724</v>
      </c>
      <c r="J83" s="9" t="s">
        <v>723</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657</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656</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725</v>
      </c>
      <c r="J86" s="9" t="s">
        <v>726</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725</v>
      </c>
      <c r="J87" s="9" t="s">
        <v>727</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721</v>
      </c>
      <c r="J88" s="9" t="s">
        <v>728</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721</v>
      </c>
      <c r="J89" s="9" t="s">
        <v>729</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655</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611</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611</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611</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611</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611</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611</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611</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611</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611</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611</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731</v>
      </c>
      <c r="J106" s="9" t="s">
        <v>730</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694</v>
      </c>
      <c r="J107" s="9" t="s">
        <v>732</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733</v>
      </c>
      <c r="J108" s="9" t="s">
        <v>734</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735</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733</v>
      </c>
      <c r="J110" s="9" t="s">
        <v>736</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612</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612</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612</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612</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603</v>
      </c>
      <c r="K116" s="6">
        <v>43466</v>
      </c>
      <c r="L116" s="6">
        <v>43830</v>
      </c>
      <c r="M116" s="10">
        <v>69611520</v>
      </c>
      <c r="N116" s="6"/>
      <c r="O116" s="6"/>
      <c r="P116" s="6"/>
      <c r="Q116" s="104"/>
      <c r="R116" s="4"/>
      <c r="S116" s="104"/>
      <c r="T116" s="104" t="s">
        <v>443</v>
      </c>
      <c r="U116" s="104" t="s">
        <v>612</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604</v>
      </c>
      <c r="Q117" s="104" t="s">
        <v>428</v>
      </c>
      <c r="R117" s="4">
        <v>2</v>
      </c>
      <c r="S117" s="104" t="s">
        <v>605</v>
      </c>
      <c r="T117" s="104" t="s">
        <v>443</v>
      </c>
      <c r="U117" s="104" t="s">
        <v>612</v>
      </c>
      <c r="V117" s="104" t="s">
        <v>606</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612</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594</v>
      </c>
      <c r="J119" s="9" t="s">
        <v>479</v>
      </c>
      <c r="K119" s="6">
        <v>43466</v>
      </c>
      <c r="L119" s="6">
        <v>43830</v>
      </c>
      <c r="M119" s="10">
        <v>30000000</v>
      </c>
      <c r="N119" s="6"/>
      <c r="O119" s="6"/>
      <c r="P119" s="6" t="s">
        <v>480</v>
      </c>
      <c r="Q119" s="104" t="s">
        <v>481</v>
      </c>
      <c r="R119" s="4">
        <v>4</v>
      </c>
      <c r="S119" s="104" t="s">
        <v>267</v>
      </c>
      <c r="T119" s="104" t="s">
        <v>443</v>
      </c>
      <c r="U119" s="104" t="s">
        <v>612</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607</v>
      </c>
      <c r="S120" s="156" t="s">
        <v>608</v>
      </c>
      <c r="T120" s="104" t="s">
        <v>443</v>
      </c>
      <c r="U120" s="104" t="s">
        <v>612</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595</v>
      </c>
      <c r="K121" s="6">
        <v>43466</v>
      </c>
      <c r="L121" s="6">
        <v>43830</v>
      </c>
      <c r="M121" s="10">
        <v>66000000</v>
      </c>
      <c r="N121" s="6"/>
      <c r="O121" s="6"/>
      <c r="P121" s="6" t="s">
        <v>596</v>
      </c>
      <c r="Q121" s="104" t="s">
        <v>597</v>
      </c>
      <c r="R121" s="4">
        <v>1</v>
      </c>
      <c r="S121" s="104" t="s">
        <v>598</v>
      </c>
      <c r="T121" s="104" t="s">
        <v>443</v>
      </c>
      <c r="U121" s="104" t="s">
        <v>490</v>
      </c>
      <c r="V121" s="104" t="s">
        <v>490</v>
      </c>
      <c r="W121" s="104"/>
      <c r="X121" s="104"/>
      <c r="Y121" s="104"/>
      <c r="Z121" s="104"/>
      <c r="AA121" s="104"/>
      <c r="AB121" s="104"/>
      <c r="AC121" s="144"/>
      <c r="AD121" s="104"/>
      <c r="AE121" s="104"/>
      <c r="AF121" s="104"/>
      <c r="AG121" s="144">
        <v>0.25</v>
      </c>
      <c r="AH121" s="104" t="s">
        <v>599</v>
      </c>
      <c r="AI121" s="104"/>
      <c r="AJ121" s="104"/>
      <c r="AK121" s="144"/>
      <c r="AL121" s="104"/>
      <c r="AM121" s="104"/>
      <c r="AN121" s="104"/>
      <c r="AO121" s="144">
        <v>0.25</v>
      </c>
      <c r="AP121" s="146" t="s">
        <v>600</v>
      </c>
      <c r="AQ121" s="104"/>
      <c r="AR121" s="104"/>
      <c r="AS121" s="144"/>
      <c r="AT121" s="104"/>
      <c r="AU121" s="104"/>
      <c r="AV121" s="104"/>
      <c r="AW121" s="144">
        <v>0.25</v>
      </c>
      <c r="AX121" s="146" t="s">
        <v>601</v>
      </c>
      <c r="AY121" s="104"/>
      <c r="AZ121" s="104"/>
      <c r="BA121" s="144"/>
      <c r="BB121" s="104"/>
      <c r="BC121" s="104"/>
      <c r="BD121" s="104"/>
      <c r="BE121" s="144"/>
      <c r="BF121" s="104"/>
      <c r="BG121" s="104"/>
      <c r="BH121" s="104"/>
      <c r="BI121" s="165">
        <v>0.25</v>
      </c>
      <c r="BJ121" s="146" t="s">
        <v>602</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603</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615</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603</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603</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603</v>
      </c>
      <c r="K127" s="6">
        <v>43466</v>
      </c>
      <c r="L127" s="6">
        <v>43830</v>
      </c>
      <c r="M127" s="10">
        <v>50000000</v>
      </c>
      <c r="N127" s="6"/>
      <c r="O127" s="6"/>
      <c r="P127" s="6"/>
      <c r="Q127" s="104"/>
      <c r="R127" s="4"/>
      <c r="S127" s="104"/>
      <c r="T127" s="104"/>
      <c r="U127" s="104" t="s">
        <v>613</v>
      </c>
      <c r="V127" s="104" t="s">
        <v>613</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603</v>
      </c>
      <c r="K128" s="6">
        <v>43466</v>
      </c>
      <c r="L128" s="6">
        <v>43830</v>
      </c>
      <c r="M128" s="10">
        <v>210000000</v>
      </c>
      <c r="N128" s="6"/>
      <c r="O128" s="6"/>
      <c r="P128" s="6"/>
      <c r="Q128" s="104"/>
      <c r="R128" s="4"/>
      <c r="S128" s="104"/>
      <c r="T128" s="104"/>
      <c r="U128" s="104" t="s">
        <v>613</v>
      </c>
      <c r="V128" s="104" t="s">
        <v>613</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609</v>
      </c>
      <c r="J129" s="170" t="s">
        <v>603</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610</v>
      </c>
      <c r="J130" s="170" t="s">
        <v>603</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725</v>
      </c>
      <c r="J131" s="172" t="s">
        <v>737</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739</v>
      </c>
      <c r="J132" s="9" t="s">
        <v>738</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741</v>
      </c>
      <c r="J133" s="5" t="s">
        <v>740</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742</v>
      </c>
      <c r="J134" s="9" t="s">
        <v>743</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745</v>
      </c>
      <c r="J135" s="9" t="s">
        <v>744</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H12:BH13"/>
    <mergeCell ref="BI12:BI13"/>
    <mergeCell ref="BJ12:BJ13"/>
    <mergeCell ref="BK12:BK13"/>
    <mergeCell ref="BC12:BC13"/>
    <mergeCell ref="BD12:BD13"/>
    <mergeCell ref="BE12:BE13"/>
    <mergeCell ref="BF12:BF13"/>
    <mergeCell ref="BG12:BG13"/>
    <mergeCell ref="AM12:AM13"/>
    <mergeCell ref="AN12:AN13"/>
    <mergeCell ref="AO12:AO13"/>
    <mergeCell ref="AP12:AP13"/>
    <mergeCell ref="AK12:AK13"/>
    <mergeCell ref="AL12:AL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3"/>
      <c r="N6" s="273"/>
      <c r="O6" s="273"/>
      <c r="P6" s="273"/>
    </row>
    <row r="7" spans="1:76" ht="20.100000000000001" customHeight="1" thickBot="1" x14ac:dyDescent="0.3">
      <c r="A7" s="117" t="s">
        <v>2</v>
      </c>
      <c r="B7" s="118"/>
      <c r="C7" s="118"/>
      <c r="D7" s="118"/>
      <c r="E7" s="119">
        <v>1</v>
      </c>
      <c r="F7" s="118"/>
      <c r="G7" s="118"/>
      <c r="H7" s="119"/>
      <c r="I7" s="118"/>
      <c r="J7" s="118"/>
      <c r="K7" s="118"/>
      <c r="L7" s="120"/>
      <c r="M7" s="273"/>
      <c r="N7" s="273"/>
      <c r="O7" s="273"/>
      <c r="P7" s="273"/>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508" t="s">
        <v>94</v>
      </c>
      <c r="Q10" s="508"/>
      <c r="R10" s="508"/>
      <c r="S10" s="509"/>
      <c r="T10" s="507" t="s">
        <v>95</v>
      </c>
      <c r="U10" s="508"/>
      <c r="V10" s="508"/>
      <c r="W10" s="507" t="s">
        <v>243</v>
      </c>
      <c r="X10" s="508"/>
      <c r="Y10" s="516"/>
      <c r="Z10" s="508"/>
      <c r="AA10" s="508"/>
      <c r="AB10" s="508"/>
      <c r="AC10" s="516"/>
      <c r="AD10" s="508"/>
      <c r="AE10" s="508"/>
      <c r="AF10" s="508"/>
      <c r="AG10" s="516"/>
      <c r="AH10" s="508"/>
      <c r="AI10" s="508"/>
      <c r="AJ10" s="508"/>
      <c r="AK10" s="516"/>
      <c r="AL10" s="508"/>
      <c r="AM10" s="508"/>
      <c r="AN10" s="508"/>
      <c r="AO10" s="516"/>
      <c r="AP10" s="508"/>
      <c r="AQ10" s="508"/>
      <c r="AR10" s="508"/>
      <c r="AS10" s="516"/>
      <c r="AT10" s="508"/>
      <c r="AU10" s="508"/>
      <c r="AV10" s="508"/>
      <c r="AW10" s="516"/>
      <c r="AX10" s="508"/>
      <c r="AY10" s="508"/>
      <c r="AZ10" s="508"/>
      <c r="BA10" s="516"/>
      <c r="BB10" s="508"/>
      <c r="BC10" s="508"/>
      <c r="BD10" s="508"/>
      <c r="BE10" s="516"/>
      <c r="BF10" s="508"/>
      <c r="BG10" s="508"/>
      <c r="BH10" s="508"/>
      <c r="BI10" s="517"/>
      <c r="BJ10" s="508"/>
      <c r="BK10" s="508"/>
      <c r="BL10" s="508"/>
      <c r="BM10" s="516"/>
      <c r="BN10" s="508"/>
      <c r="BO10" s="508"/>
      <c r="BP10" s="508"/>
      <c r="BQ10" s="516"/>
      <c r="BR10" s="508"/>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10" t="s">
        <v>96</v>
      </c>
      <c r="X11" s="511"/>
      <c r="Y11" s="512"/>
      <c r="Z11" s="513"/>
      <c r="AA11" s="510" t="s">
        <v>97</v>
      </c>
      <c r="AB11" s="511"/>
      <c r="AC11" s="512"/>
      <c r="AD11" s="513"/>
      <c r="AE11" s="510" t="s">
        <v>238</v>
      </c>
      <c r="AF11" s="511"/>
      <c r="AG11" s="512"/>
      <c r="AH11" s="513"/>
      <c r="AI11" s="510" t="s">
        <v>239</v>
      </c>
      <c r="AJ11" s="511"/>
      <c r="AK11" s="512"/>
      <c r="AL11" s="513"/>
      <c r="AM11" s="510" t="s">
        <v>100</v>
      </c>
      <c r="AN11" s="511"/>
      <c r="AO11" s="512"/>
      <c r="AP11" s="513"/>
      <c r="AQ11" s="510" t="s">
        <v>240</v>
      </c>
      <c r="AR11" s="511"/>
      <c r="AS11" s="512"/>
      <c r="AT11" s="513"/>
      <c r="AU11" s="510" t="s">
        <v>102</v>
      </c>
      <c r="AV11" s="511"/>
      <c r="AW11" s="512"/>
      <c r="AX11" s="513"/>
      <c r="AY11" s="510" t="s">
        <v>103</v>
      </c>
      <c r="AZ11" s="511"/>
      <c r="BA11" s="512"/>
      <c r="BB11" s="513"/>
      <c r="BC11" s="510" t="s">
        <v>241</v>
      </c>
      <c r="BD11" s="511"/>
      <c r="BE11" s="512"/>
      <c r="BF11" s="513"/>
      <c r="BG11" s="510" t="s">
        <v>105</v>
      </c>
      <c r="BH11" s="511"/>
      <c r="BI11" s="515"/>
      <c r="BJ11" s="513"/>
      <c r="BK11" s="510" t="s">
        <v>106</v>
      </c>
      <c r="BL11" s="511"/>
      <c r="BM11" s="512"/>
      <c r="BN11" s="513"/>
      <c r="BO11" s="510" t="s">
        <v>242</v>
      </c>
      <c r="BP11" s="511"/>
      <c r="BQ11" s="512"/>
      <c r="BR11" s="513"/>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1" t="s">
        <v>967</v>
      </c>
      <c r="X12" s="272" t="s">
        <v>318</v>
      </c>
      <c r="Y12" s="268" t="s">
        <v>319</v>
      </c>
      <c r="Z12" s="272" t="s">
        <v>317</v>
      </c>
      <c r="AA12" s="271" t="s">
        <v>967</v>
      </c>
      <c r="AB12" s="272" t="s">
        <v>318</v>
      </c>
      <c r="AC12" s="268" t="s">
        <v>319</v>
      </c>
      <c r="AD12" s="272" t="s">
        <v>317</v>
      </c>
      <c r="AE12" s="271" t="s">
        <v>967</v>
      </c>
      <c r="AF12" s="272" t="s">
        <v>318</v>
      </c>
      <c r="AG12" s="268" t="s">
        <v>319</v>
      </c>
      <c r="AH12" s="272" t="s">
        <v>317</v>
      </c>
      <c r="AI12" s="271" t="s">
        <v>967</v>
      </c>
      <c r="AJ12" s="272" t="s">
        <v>318</v>
      </c>
      <c r="AK12" s="268" t="s">
        <v>319</v>
      </c>
      <c r="AL12" s="272" t="s">
        <v>317</v>
      </c>
      <c r="AM12" s="271" t="s">
        <v>967</v>
      </c>
      <c r="AN12" s="272" t="s">
        <v>318</v>
      </c>
      <c r="AO12" s="268" t="s">
        <v>319</v>
      </c>
      <c r="AP12" s="272" t="s">
        <v>317</v>
      </c>
      <c r="AQ12" s="271" t="s">
        <v>967</v>
      </c>
      <c r="AR12" s="272" t="s">
        <v>318</v>
      </c>
      <c r="AS12" s="268" t="s">
        <v>319</v>
      </c>
      <c r="AT12" s="272" t="s">
        <v>317</v>
      </c>
      <c r="AU12" s="271" t="s">
        <v>967</v>
      </c>
      <c r="AV12" s="272" t="s">
        <v>318</v>
      </c>
      <c r="AW12" s="268" t="s">
        <v>319</v>
      </c>
      <c r="AX12" s="272" t="s">
        <v>317</v>
      </c>
      <c r="AY12" s="271" t="s">
        <v>967</v>
      </c>
      <c r="AZ12" s="272" t="s">
        <v>318</v>
      </c>
      <c r="BA12" s="268" t="s">
        <v>319</v>
      </c>
      <c r="BB12" s="272" t="s">
        <v>317</v>
      </c>
      <c r="BC12" s="271" t="s">
        <v>967</v>
      </c>
      <c r="BD12" s="272" t="s">
        <v>318</v>
      </c>
      <c r="BE12" s="268" t="s">
        <v>319</v>
      </c>
      <c r="BF12" s="272" t="s">
        <v>317</v>
      </c>
      <c r="BG12" s="271" t="s">
        <v>967</v>
      </c>
      <c r="BH12" s="272" t="s">
        <v>318</v>
      </c>
      <c r="BI12" s="268" t="s">
        <v>319</v>
      </c>
      <c r="BJ12" s="272" t="s">
        <v>317</v>
      </c>
      <c r="BK12" s="271" t="s">
        <v>967</v>
      </c>
      <c r="BL12" s="272" t="s">
        <v>318</v>
      </c>
      <c r="BM12" s="268" t="s">
        <v>319</v>
      </c>
      <c r="BN12" s="272" t="s">
        <v>317</v>
      </c>
      <c r="BO12" s="271" t="s">
        <v>967</v>
      </c>
      <c r="BP12" s="272" t="s">
        <v>318</v>
      </c>
      <c r="BQ12" s="268" t="s">
        <v>319</v>
      </c>
      <c r="BR12" s="272" t="s">
        <v>317</v>
      </c>
    </row>
    <row r="13" spans="1:76" ht="141.75" customHeight="1" x14ac:dyDescent="0.3">
      <c r="A13" s="7"/>
      <c r="B13" s="7"/>
      <c r="C13" s="7"/>
      <c r="D13" s="9" t="s">
        <v>84</v>
      </c>
      <c r="E13" s="9" t="s">
        <v>10</v>
      </c>
      <c r="F13" s="4">
        <v>10</v>
      </c>
      <c r="G13" s="9" t="s">
        <v>85</v>
      </c>
      <c r="H13" s="4">
        <v>71</v>
      </c>
      <c r="I13" s="9" t="s">
        <v>617</v>
      </c>
      <c r="J13" s="168" t="s">
        <v>968</v>
      </c>
      <c r="K13" s="6">
        <v>43466</v>
      </c>
      <c r="L13" s="6">
        <v>43830</v>
      </c>
      <c r="M13" s="10">
        <v>145900000</v>
      </c>
      <c r="N13" s="141"/>
      <c r="O13" s="141"/>
      <c r="P13" s="6" t="s">
        <v>972</v>
      </c>
      <c r="Q13" s="104" t="s">
        <v>978</v>
      </c>
      <c r="R13" s="104" t="s">
        <v>979</v>
      </c>
      <c r="S13" s="104" t="s">
        <v>248</v>
      </c>
      <c r="T13" s="104" t="s">
        <v>84</v>
      </c>
      <c r="U13" s="104" t="s">
        <v>577</v>
      </c>
      <c r="V13" s="104" t="s">
        <v>577</v>
      </c>
      <c r="W13" s="104"/>
      <c r="X13" s="104"/>
      <c r="Y13" s="144"/>
      <c r="Z13" s="104"/>
      <c r="AA13" s="104">
        <v>0.03</v>
      </c>
      <c r="AB13" s="104" t="s">
        <v>798</v>
      </c>
      <c r="AC13" s="144">
        <v>0.05</v>
      </c>
      <c r="AD13" s="104" t="s">
        <v>578</v>
      </c>
      <c r="AE13" s="104">
        <v>0.06</v>
      </c>
      <c r="AF13" s="104" t="s">
        <v>799</v>
      </c>
      <c r="AG13" s="144">
        <v>0.1</v>
      </c>
      <c r="AH13" s="104" t="s">
        <v>866</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958</v>
      </c>
      <c r="J14" s="9" t="s">
        <v>969</v>
      </c>
      <c r="K14" s="6">
        <v>43466</v>
      </c>
      <c r="L14" s="6">
        <v>43830</v>
      </c>
      <c r="M14" s="10">
        <v>170918894</v>
      </c>
      <c r="N14" s="141"/>
      <c r="O14" s="141"/>
      <c r="P14" s="6" t="s">
        <v>509</v>
      </c>
      <c r="Q14" s="104" t="s">
        <v>510</v>
      </c>
      <c r="R14" s="104" t="s">
        <v>971</v>
      </c>
      <c r="S14" s="104" t="s">
        <v>248</v>
      </c>
      <c r="T14" s="104" t="s">
        <v>84</v>
      </c>
      <c r="U14" s="104" t="s">
        <v>512</v>
      </c>
      <c r="V14" s="104" t="s">
        <v>513</v>
      </c>
      <c r="W14" s="104"/>
      <c r="X14" s="104"/>
      <c r="Y14" s="144"/>
      <c r="Z14" s="104"/>
      <c r="AA14" s="104">
        <v>0.05</v>
      </c>
      <c r="AB14" s="104" t="s">
        <v>800</v>
      </c>
      <c r="AC14" s="144">
        <v>0.05</v>
      </c>
      <c r="AD14" s="104" t="s">
        <v>514</v>
      </c>
      <c r="AE14" s="104">
        <v>0.04</v>
      </c>
      <c r="AF14" s="104" t="s">
        <v>801</v>
      </c>
      <c r="AG14" s="144">
        <v>0.05</v>
      </c>
      <c r="AH14" s="104" t="s">
        <v>802</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706</v>
      </c>
      <c r="J15" s="9" t="s">
        <v>246</v>
      </c>
      <c r="K15" s="6">
        <v>43466</v>
      </c>
      <c r="L15" s="6">
        <v>43830</v>
      </c>
      <c r="M15" s="10">
        <v>100000000</v>
      </c>
      <c r="N15" s="141"/>
      <c r="O15" s="141"/>
      <c r="P15" s="6" t="s">
        <v>247</v>
      </c>
      <c r="Q15" s="205" t="s">
        <v>252</v>
      </c>
      <c r="R15" s="206" t="s">
        <v>959</v>
      </c>
      <c r="S15" s="205" t="s">
        <v>248</v>
      </c>
      <c r="T15" s="104" t="s">
        <v>84</v>
      </c>
      <c r="U15" s="104" t="s">
        <v>250</v>
      </c>
      <c r="V15" s="104" t="s">
        <v>249</v>
      </c>
      <c r="W15" s="104">
        <v>0.05</v>
      </c>
      <c r="X15" s="104" t="s">
        <v>803</v>
      </c>
      <c r="Y15" s="144">
        <v>0.05</v>
      </c>
      <c r="Z15" s="104" t="s">
        <v>804</v>
      </c>
      <c r="AA15" s="104">
        <v>0.15</v>
      </c>
      <c r="AB15" s="104" t="s">
        <v>805</v>
      </c>
      <c r="AC15" s="144">
        <v>0.15</v>
      </c>
      <c r="AD15" s="104" t="s">
        <v>806</v>
      </c>
      <c r="AE15" s="104">
        <v>0.2</v>
      </c>
      <c r="AF15" s="104" t="s">
        <v>807</v>
      </c>
      <c r="AG15" s="144">
        <v>0.2</v>
      </c>
      <c r="AH15" s="104" t="s">
        <v>808</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630</v>
      </c>
      <c r="BX15" s="126">
        <f t="shared" si="1"/>
        <v>1.1499999999999999</v>
      </c>
    </row>
    <row r="16" spans="1:76" ht="135" customHeight="1" x14ac:dyDescent="0.3">
      <c r="A16" s="7"/>
      <c r="B16" s="7"/>
      <c r="C16" s="7"/>
      <c r="D16" s="9" t="s">
        <v>84</v>
      </c>
      <c r="E16" s="9" t="s">
        <v>10</v>
      </c>
      <c r="F16" s="4">
        <v>11</v>
      </c>
      <c r="G16" s="9" t="s">
        <v>86</v>
      </c>
      <c r="H16" s="4">
        <v>73</v>
      </c>
      <c r="I16" s="9" t="s">
        <v>707</v>
      </c>
      <c r="J16" s="9" t="s">
        <v>498</v>
      </c>
      <c r="K16" s="6">
        <v>43466</v>
      </c>
      <c r="L16" s="6">
        <v>43830</v>
      </c>
      <c r="M16" s="10">
        <v>180000000</v>
      </c>
      <c r="N16" s="141"/>
      <c r="O16" s="141"/>
      <c r="P16" s="6" t="s">
        <v>809</v>
      </c>
      <c r="Q16" s="6" t="s">
        <v>809</v>
      </c>
      <c r="R16" s="206" t="s">
        <v>960</v>
      </c>
      <c r="S16" s="205"/>
      <c r="T16" s="104" t="s">
        <v>84</v>
      </c>
      <c r="U16" s="104" t="s">
        <v>250</v>
      </c>
      <c r="V16" s="104" t="s">
        <v>251</v>
      </c>
      <c r="W16" s="104">
        <v>0.05</v>
      </c>
      <c r="X16" s="104" t="s">
        <v>810</v>
      </c>
      <c r="Y16" s="144">
        <v>0.05</v>
      </c>
      <c r="Z16" s="104" t="s">
        <v>811</v>
      </c>
      <c r="AA16" s="104">
        <v>0.1</v>
      </c>
      <c r="AB16" s="104" t="s">
        <v>812</v>
      </c>
      <c r="AC16" s="144">
        <v>0.1</v>
      </c>
      <c r="AD16" s="104" t="s">
        <v>813</v>
      </c>
      <c r="AE16" s="104">
        <v>0.15</v>
      </c>
      <c r="AF16" s="104" t="s">
        <v>814</v>
      </c>
      <c r="AG16" s="144">
        <v>0.15</v>
      </c>
      <c r="AH16" s="104" t="s">
        <v>815</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630</v>
      </c>
      <c r="BX16" s="126">
        <f t="shared" si="1"/>
        <v>1.2000000000000002</v>
      </c>
    </row>
    <row r="17" spans="1:76" ht="150" customHeight="1" x14ac:dyDescent="0.3">
      <c r="A17" s="7"/>
      <c r="B17" s="7"/>
      <c r="C17" s="7"/>
      <c r="D17" s="9" t="s">
        <v>84</v>
      </c>
      <c r="E17" s="9" t="s">
        <v>10</v>
      </c>
      <c r="F17" s="4">
        <v>11</v>
      </c>
      <c r="G17" s="9" t="s">
        <v>86</v>
      </c>
      <c r="H17" s="4">
        <v>74</v>
      </c>
      <c r="I17" s="9" t="s">
        <v>619</v>
      </c>
      <c r="J17" s="9" t="s">
        <v>29</v>
      </c>
      <c r="K17" s="6">
        <v>43466</v>
      </c>
      <c r="L17" s="6">
        <v>43830</v>
      </c>
      <c r="M17" s="10">
        <v>95200000</v>
      </c>
      <c r="N17" s="141"/>
      <c r="O17" s="141"/>
      <c r="P17" s="6" t="s">
        <v>631</v>
      </c>
      <c r="Q17" s="205" t="s">
        <v>267</v>
      </c>
      <c r="R17" s="191">
        <v>4</v>
      </c>
      <c r="S17" s="205" t="s">
        <v>267</v>
      </c>
      <c r="T17" s="104" t="s">
        <v>84</v>
      </c>
      <c r="U17" s="104" t="s">
        <v>250</v>
      </c>
      <c r="V17" s="104" t="s">
        <v>251</v>
      </c>
      <c r="W17" s="104">
        <v>0.1</v>
      </c>
      <c r="X17" s="104" t="s">
        <v>816</v>
      </c>
      <c r="Y17" s="144">
        <v>0.1</v>
      </c>
      <c r="Z17" s="104" t="s">
        <v>817</v>
      </c>
      <c r="AA17" s="104">
        <v>0.1</v>
      </c>
      <c r="AB17" s="104" t="s">
        <v>818</v>
      </c>
      <c r="AC17" s="144">
        <v>0.1</v>
      </c>
      <c r="AD17" s="104" t="s">
        <v>819</v>
      </c>
      <c r="AE17" s="104">
        <v>0.2</v>
      </c>
      <c r="AF17" s="104" t="s">
        <v>820</v>
      </c>
      <c r="AG17" s="144">
        <v>0.2</v>
      </c>
      <c r="AH17" s="104" t="s">
        <v>821</v>
      </c>
      <c r="AI17" s="104"/>
      <c r="AJ17" s="104"/>
      <c r="AK17" s="144"/>
      <c r="AL17" s="104"/>
      <c r="AM17" s="104"/>
      <c r="AN17" s="104"/>
      <c r="AO17" s="144"/>
      <c r="AP17" s="104"/>
      <c r="AQ17" s="104"/>
      <c r="AR17" s="104"/>
      <c r="AS17" s="144">
        <v>0.25</v>
      </c>
      <c r="AT17" s="104" t="s">
        <v>633</v>
      </c>
      <c r="AU17" s="104"/>
      <c r="AV17" s="104"/>
      <c r="AW17" s="144"/>
      <c r="AX17" s="104"/>
      <c r="AY17" s="104"/>
      <c r="AZ17" s="104"/>
      <c r="BA17" s="144"/>
      <c r="BB17" s="104"/>
      <c r="BC17" s="104"/>
      <c r="BD17" s="104"/>
      <c r="BE17" s="144">
        <v>0.25</v>
      </c>
      <c r="BF17" s="104" t="s">
        <v>634</v>
      </c>
      <c r="BG17" s="104"/>
      <c r="BH17" s="104"/>
      <c r="BI17" s="144"/>
      <c r="BJ17" s="104"/>
      <c r="BK17" s="104"/>
      <c r="BL17" s="104"/>
      <c r="BM17" s="144"/>
      <c r="BN17" s="104"/>
      <c r="BO17" s="104"/>
      <c r="BP17" s="104"/>
      <c r="BQ17" s="144">
        <v>0.25</v>
      </c>
      <c r="BR17" s="104" t="s">
        <v>635</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620</v>
      </c>
      <c r="J18" s="9" t="s">
        <v>616</v>
      </c>
      <c r="K18" s="6">
        <v>43466</v>
      </c>
      <c r="L18" s="6">
        <v>43830</v>
      </c>
      <c r="M18" s="10">
        <v>500000000</v>
      </c>
      <c r="N18" s="141"/>
      <c r="O18" s="141"/>
      <c r="P18" s="6" t="s">
        <v>961</v>
      </c>
      <c r="Q18" s="205" t="s">
        <v>253</v>
      </c>
      <c r="R18" s="207">
        <v>1</v>
      </c>
      <c r="S18" s="205" t="s">
        <v>248</v>
      </c>
      <c r="T18" s="104" t="s">
        <v>84</v>
      </c>
      <c r="U18" s="104" t="s">
        <v>250</v>
      </c>
      <c r="V18" s="104" t="s">
        <v>255</v>
      </c>
      <c r="W18" s="104">
        <v>0.1</v>
      </c>
      <c r="X18" s="104" t="s">
        <v>822</v>
      </c>
      <c r="Y18" s="144">
        <v>0.1</v>
      </c>
      <c r="Z18" s="104" t="s">
        <v>823</v>
      </c>
      <c r="AA18" s="104">
        <v>0.1</v>
      </c>
      <c r="AB18" s="104" t="s">
        <v>824</v>
      </c>
      <c r="AC18" s="144">
        <v>0.1</v>
      </c>
      <c r="AD18" s="104" t="s">
        <v>825</v>
      </c>
      <c r="AE18" s="104">
        <v>0.25</v>
      </c>
      <c r="AF18" s="104" t="s">
        <v>826</v>
      </c>
      <c r="AG18" s="144">
        <v>0.25</v>
      </c>
      <c r="AH18" s="104" t="s">
        <v>827</v>
      </c>
      <c r="AI18" s="104"/>
      <c r="AJ18" s="104"/>
      <c r="AK18" s="144"/>
      <c r="AL18" s="104"/>
      <c r="AM18" s="104"/>
      <c r="AN18" s="104"/>
      <c r="AO18" s="144"/>
      <c r="AP18" s="104"/>
      <c r="AQ18" s="104"/>
      <c r="AR18" s="104"/>
      <c r="AS18" s="144">
        <v>0.25</v>
      </c>
      <c r="AT18" s="104" t="s">
        <v>637</v>
      </c>
      <c r="AU18" s="104"/>
      <c r="AV18" s="104"/>
      <c r="AW18" s="144"/>
      <c r="AX18" s="104"/>
      <c r="AY18" s="104"/>
      <c r="AZ18" s="104"/>
      <c r="BA18" s="144"/>
      <c r="BB18" s="104"/>
      <c r="BC18" s="104"/>
      <c r="BD18" s="104"/>
      <c r="BE18" s="144">
        <v>0.25</v>
      </c>
      <c r="BF18" s="104" t="s">
        <v>638</v>
      </c>
      <c r="BG18" s="104"/>
      <c r="BH18" s="104"/>
      <c r="BI18" s="144"/>
      <c r="BJ18" s="104"/>
      <c r="BK18" s="104"/>
      <c r="BL18" s="104"/>
      <c r="BM18" s="144"/>
      <c r="BN18" s="104"/>
      <c r="BO18" s="104"/>
      <c r="BP18" s="104"/>
      <c r="BQ18" s="144">
        <v>0.25</v>
      </c>
      <c r="BR18" s="104" t="s">
        <v>639</v>
      </c>
      <c r="BT18" s="149">
        <f t="shared" si="0"/>
        <v>1.2</v>
      </c>
      <c r="BX18" s="126">
        <f t="shared" si="1"/>
        <v>1.2</v>
      </c>
    </row>
    <row r="19" spans="1:76" ht="150" customHeight="1" x14ac:dyDescent="0.3">
      <c r="A19" s="7"/>
      <c r="B19" s="7"/>
      <c r="C19" s="7"/>
      <c r="D19" s="9" t="s">
        <v>84</v>
      </c>
      <c r="E19" s="9" t="s">
        <v>10</v>
      </c>
      <c r="F19" s="4">
        <v>11</v>
      </c>
      <c r="G19" s="9" t="s">
        <v>86</v>
      </c>
      <c r="H19" s="4">
        <v>76</v>
      </c>
      <c r="I19" s="9" t="s">
        <v>708</v>
      </c>
      <c r="J19" s="9" t="s">
        <v>709</v>
      </c>
      <c r="K19" s="6">
        <v>43466</v>
      </c>
      <c r="L19" s="6">
        <v>43830</v>
      </c>
      <c r="M19" s="10">
        <v>90000000</v>
      </c>
      <c r="N19" s="141"/>
      <c r="O19" s="141"/>
      <c r="P19" s="6" t="s">
        <v>640</v>
      </c>
      <c r="Q19" s="205" t="s">
        <v>641</v>
      </c>
      <c r="R19" s="191">
        <v>2</v>
      </c>
      <c r="S19" s="205" t="s">
        <v>267</v>
      </c>
      <c r="T19" s="104" t="s">
        <v>84</v>
      </c>
      <c r="U19" s="104" t="s">
        <v>250</v>
      </c>
      <c r="V19" s="104" t="s">
        <v>828</v>
      </c>
      <c r="W19" s="104">
        <v>0.05</v>
      </c>
      <c r="X19" s="104" t="s">
        <v>829</v>
      </c>
      <c r="Y19" s="144">
        <v>0.05</v>
      </c>
      <c r="Z19" s="104" t="s">
        <v>830</v>
      </c>
      <c r="AA19" s="104">
        <v>0.1</v>
      </c>
      <c r="AB19" s="104" t="s">
        <v>831</v>
      </c>
      <c r="AC19" s="144">
        <v>0.1</v>
      </c>
      <c r="AD19" s="104" t="s">
        <v>832</v>
      </c>
      <c r="AE19" s="104">
        <v>0.25</v>
      </c>
      <c r="AF19" s="104" t="s">
        <v>833</v>
      </c>
      <c r="AG19" s="144">
        <v>0.25</v>
      </c>
      <c r="AH19" s="104" t="s">
        <v>834</v>
      </c>
      <c r="AI19" s="104"/>
      <c r="AJ19" s="104"/>
      <c r="AK19" s="144"/>
      <c r="AL19" s="104"/>
      <c r="AM19" s="104"/>
      <c r="AN19" s="104"/>
      <c r="AO19" s="144"/>
      <c r="AP19" s="104"/>
      <c r="AQ19" s="104"/>
      <c r="AR19" s="104"/>
      <c r="AS19" s="144">
        <v>0.25</v>
      </c>
      <c r="AT19" s="104" t="s">
        <v>644</v>
      </c>
      <c r="AU19" s="104"/>
      <c r="AV19" s="104"/>
      <c r="AW19" s="144"/>
      <c r="AX19" s="104"/>
      <c r="AY19" s="104"/>
      <c r="AZ19" s="104"/>
      <c r="BA19" s="144"/>
      <c r="BB19" s="104"/>
      <c r="BC19" s="104"/>
      <c r="BD19" s="104"/>
      <c r="BE19" s="144">
        <v>0.25</v>
      </c>
      <c r="BF19" s="104" t="s">
        <v>645</v>
      </c>
      <c r="BG19" s="104"/>
      <c r="BH19" s="104"/>
      <c r="BI19" s="144"/>
      <c r="BJ19" s="104"/>
      <c r="BK19" s="104"/>
      <c r="BL19" s="104"/>
      <c r="BM19" s="144"/>
      <c r="BN19" s="104"/>
      <c r="BO19" s="104"/>
      <c r="BP19" s="104"/>
      <c r="BQ19" s="144">
        <v>0.25</v>
      </c>
      <c r="BR19" s="104" t="s">
        <v>646</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835</v>
      </c>
      <c r="Q20" s="205" t="s">
        <v>836</v>
      </c>
      <c r="R20" s="205" t="s">
        <v>837</v>
      </c>
      <c r="S20" s="205" t="s">
        <v>838</v>
      </c>
      <c r="T20" s="104" t="s">
        <v>84</v>
      </c>
      <c r="U20" s="104" t="s">
        <v>839</v>
      </c>
      <c r="V20" s="104" t="s">
        <v>259</v>
      </c>
      <c r="W20" s="104"/>
      <c r="X20" s="104"/>
      <c r="Y20" s="104">
        <v>0.05</v>
      </c>
      <c r="Z20" s="104" t="s">
        <v>840</v>
      </c>
      <c r="AA20" s="104"/>
      <c r="AB20" s="104"/>
      <c r="AC20" s="104">
        <v>0.1</v>
      </c>
      <c r="AD20" s="104" t="s">
        <v>841</v>
      </c>
      <c r="AE20" s="104"/>
      <c r="AF20" s="104"/>
      <c r="AG20" s="104">
        <v>0.1</v>
      </c>
      <c r="AH20" s="104" t="s">
        <v>842</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962</v>
      </c>
      <c r="K21" s="6">
        <v>43466</v>
      </c>
      <c r="L21" s="6">
        <v>43830</v>
      </c>
      <c r="M21" s="10">
        <v>125000000</v>
      </c>
      <c r="N21" s="141"/>
      <c r="O21" s="141"/>
      <c r="P21" s="6" t="s">
        <v>843</v>
      </c>
      <c r="Q21" s="205" t="s">
        <v>844</v>
      </c>
      <c r="R21" s="205" t="s">
        <v>845</v>
      </c>
      <c r="S21" s="205" t="s">
        <v>838</v>
      </c>
      <c r="T21" s="104" t="s">
        <v>84</v>
      </c>
      <c r="U21" s="104" t="s">
        <v>839</v>
      </c>
      <c r="V21" s="104" t="s">
        <v>259</v>
      </c>
      <c r="W21" s="104"/>
      <c r="X21" s="104"/>
      <c r="Y21" s="104">
        <v>0.05</v>
      </c>
      <c r="Z21" s="104" t="s">
        <v>846</v>
      </c>
      <c r="AA21" s="104"/>
      <c r="AB21" s="104"/>
      <c r="AC21" s="104">
        <v>0.1</v>
      </c>
      <c r="AD21" s="104" t="s">
        <v>847</v>
      </c>
      <c r="AE21" s="104"/>
      <c r="AF21" s="104"/>
      <c r="AG21" s="104">
        <v>0.1</v>
      </c>
      <c r="AH21" s="104" t="s">
        <v>848</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621</v>
      </c>
      <c r="J22" s="9" t="s">
        <v>32</v>
      </c>
      <c r="K22" s="6">
        <v>43466</v>
      </c>
      <c r="L22" s="6">
        <v>43830</v>
      </c>
      <c r="M22" s="10">
        <v>63000000</v>
      </c>
      <c r="N22" s="141"/>
      <c r="O22" s="141"/>
      <c r="P22" s="6" t="s">
        <v>262</v>
      </c>
      <c r="Q22" s="205" t="s">
        <v>849</v>
      </c>
      <c r="R22" s="205" t="s">
        <v>850</v>
      </c>
      <c r="S22" s="205" t="s">
        <v>838</v>
      </c>
      <c r="T22" s="104" t="s">
        <v>84</v>
      </c>
      <c r="U22" s="104" t="s">
        <v>839</v>
      </c>
      <c r="V22" s="104" t="s">
        <v>259</v>
      </c>
      <c r="W22" s="104"/>
      <c r="X22" s="104"/>
      <c r="Y22" s="104">
        <v>0.05</v>
      </c>
      <c r="Z22" s="104" t="s">
        <v>851</v>
      </c>
      <c r="AA22" s="104"/>
      <c r="AB22" s="104"/>
      <c r="AC22" s="104">
        <v>0.05</v>
      </c>
      <c r="AD22" s="104" t="s">
        <v>852</v>
      </c>
      <c r="AE22" s="104"/>
      <c r="AF22" s="104"/>
      <c r="AG22" s="104">
        <v>0.05</v>
      </c>
      <c r="AH22" s="104" t="s">
        <v>853</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710</v>
      </c>
      <c r="J23" s="9" t="s">
        <v>264</v>
      </c>
      <c r="K23" s="6">
        <v>43466</v>
      </c>
      <c r="L23" s="6">
        <v>43830</v>
      </c>
      <c r="M23" s="10">
        <v>327175000</v>
      </c>
      <c r="N23" s="141"/>
      <c r="O23" s="141"/>
      <c r="P23" s="6" t="s">
        <v>854</v>
      </c>
      <c r="Q23" s="104" t="s">
        <v>855</v>
      </c>
      <c r="R23" s="104" t="s">
        <v>856</v>
      </c>
      <c r="S23" s="104" t="s">
        <v>838</v>
      </c>
      <c r="T23" s="104" t="s">
        <v>84</v>
      </c>
      <c r="U23" s="104" t="s">
        <v>839</v>
      </c>
      <c r="V23" s="104" t="s">
        <v>259</v>
      </c>
      <c r="W23" s="104"/>
      <c r="X23" s="104"/>
      <c r="Y23" s="104">
        <v>0.05</v>
      </c>
      <c r="Z23" s="104" t="s">
        <v>857</v>
      </c>
      <c r="AA23" s="104"/>
      <c r="AB23" s="104"/>
      <c r="AC23" s="104">
        <v>0.1</v>
      </c>
      <c r="AD23" s="104" t="s">
        <v>858</v>
      </c>
      <c r="AE23" s="104"/>
      <c r="AF23" s="104"/>
      <c r="AG23" s="104">
        <v>0.1</v>
      </c>
      <c r="AH23" s="104" t="s">
        <v>859</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2">
        <v>13</v>
      </c>
      <c r="G24" s="263" t="s">
        <v>88</v>
      </c>
      <c r="H24" s="4">
        <v>82</v>
      </c>
      <c r="I24" s="9" t="s">
        <v>711</v>
      </c>
      <c r="J24" s="9" t="s">
        <v>970</v>
      </c>
      <c r="K24" s="6">
        <v>43466</v>
      </c>
      <c r="L24" s="6">
        <v>43830</v>
      </c>
      <c r="M24" s="10">
        <v>116000000</v>
      </c>
      <c r="N24" s="141"/>
      <c r="O24" s="141"/>
      <c r="P24" s="6" t="s">
        <v>972</v>
      </c>
      <c r="Q24" s="104" t="s">
        <v>521</v>
      </c>
      <c r="R24" s="104" t="s">
        <v>973</v>
      </c>
      <c r="S24" s="104" t="s">
        <v>248</v>
      </c>
      <c r="T24" s="104" t="s">
        <v>84</v>
      </c>
      <c r="U24" s="104" t="s">
        <v>512</v>
      </c>
      <c r="V24" s="104" t="s">
        <v>512</v>
      </c>
      <c r="W24" s="104"/>
      <c r="X24" s="104"/>
      <c r="Y24" s="144"/>
      <c r="Z24" s="104"/>
      <c r="AA24" s="104"/>
      <c r="AB24" s="104"/>
      <c r="AC24" s="144"/>
      <c r="AD24" s="104"/>
      <c r="AE24" s="104">
        <v>0.04</v>
      </c>
      <c r="AF24" s="104" t="s">
        <v>860</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713</v>
      </c>
      <c r="J25" s="9" t="s">
        <v>974</v>
      </c>
      <c r="K25" s="6">
        <v>43466</v>
      </c>
      <c r="L25" s="6">
        <v>43830</v>
      </c>
      <c r="M25" s="10">
        <v>63000000</v>
      </c>
      <c r="N25" s="141"/>
      <c r="O25" s="141"/>
      <c r="P25" s="6" t="s">
        <v>975</v>
      </c>
      <c r="Q25" s="104" t="s">
        <v>534</v>
      </c>
      <c r="R25" s="104" t="s">
        <v>976</v>
      </c>
      <c r="S25" s="104" t="s">
        <v>267</v>
      </c>
      <c r="T25" s="104" t="s">
        <v>84</v>
      </c>
      <c r="U25" s="104"/>
      <c r="V25" s="104" t="s">
        <v>536</v>
      </c>
      <c r="W25" s="104"/>
      <c r="X25" s="104"/>
      <c r="Y25" s="144"/>
      <c r="Z25" s="104"/>
      <c r="AA25" s="104">
        <v>0.05</v>
      </c>
      <c r="AB25" s="104" t="s">
        <v>861</v>
      </c>
      <c r="AC25" s="144">
        <v>0.05</v>
      </c>
      <c r="AD25" s="104" t="s">
        <v>537</v>
      </c>
      <c r="AE25" s="104">
        <v>0.1</v>
      </c>
      <c r="AF25" s="104" t="s">
        <v>862</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713</v>
      </c>
      <c r="J26" s="9" t="s">
        <v>557</v>
      </c>
      <c r="K26" s="6">
        <v>43466</v>
      </c>
      <c r="L26" s="6">
        <v>43830</v>
      </c>
      <c r="M26" s="10">
        <v>300000000</v>
      </c>
      <c r="N26" s="141"/>
      <c r="O26" s="141"/>
      <c r="P26" s="6" t="s">
        <v>558</v>
      </c>
      <c r="Q26" s="104" t="s">
        <v>521</v>
      </c>
      <c r="R26" s="146" t="s">
        <v>977</v>
      </c>
      <c r="S26" s="104" t="s">
        <v>267</v>
      </c>
      <c r="T26" s="104" t="s">
        <v>84</v>
      </c>
      <c r="U26" s="104" t="s">
        <v>546</v>
      </c>
      <c r="V26" s="104" t="s">
        <v>546</v>
      </c>
      <c r="W26" s="104"/>
      <c r="X26" s="104"/>
      <c r="Y26" s="144"/>
      <c r="Z26" s="104"/>
      <c r="AA26" s="104"/>
      <c r="AB26" s="104"/>
      <c r="AC26" s="144"/>
      <c r="AD26" s="104"/>
      <c r="AE26" s="104">
        <v>0.1</v>
      </c>
      <c r="AF26" s="104" t="s">
        <v>863</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713</v>
      </c>
      <c r="J27" s="9" t="s">
        <v>714</v>
      </c>
      <c r="K27" s="6">
        <v>43466</v>
      </c>
      <c r="L27" s="6">
        <v>43830</v>
      </c>
      <c r="M27" s="10">
        <v>150000000</v>
      </c>
      <c r="N27" s="141"/>
      <c r="O27" s="141"/>
      <c r="P27" s="6" t="s">
        <v>544</v>
      </c>
      <c r="Q27" s="104" t="s">
        <v>521</v>
      </c>
      <c r="R27" s="104" t="s">
        <v>963</v>
      </c>
      <c r="S27" s="104" t="s">
        <v>267</v>
      </c>
      <c r="T27" s="104" t="s">
        <v>84</v>
      </c>
      <c r="U27" s="104" t="s">
        <v>546</v>
      </c>
      <c r="V27" s="104" t="s">
        <v>546</v>
      </c>
      <c r="W27" s="104"/>
      <c r="X27" s="104"/>
      <c r="Y27" s="144"/>
      <c r="Z27" s="104"/>
      <c r="AA27" s="104"/>
      <c r="AB27" s="104"/>
      <c r="AC27" s="144"/>
      <c r="AD27" s="104"/>
      <c r="AE27" s="104">
        <v>0.1</v>
      </c>
      <c r="AF27" s="104" t="s">
        <v>864</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713</v>
      </c>
      <c r="J28" s="9" t="s">
        <v>715</v>
      </c>
      <c r="K28" s="6">
        <v>43466</v>
      </c>
      <c r="L28" s="6">
        <v>43830</v>
      </c>
      <c r="M28" s="10">
        <v>100000000</v>
      </c>
      <c r="N28" s="141"/>
      <c r="O28" s="141"/>
      <c r="P28" s="6" t="s">
        <v>965</v>
      </c>
      <c r="Q28" s="104" t="s">
        <v>521</v>
      </c>
      <c r="R28" s="104" t="s">
        <v>964</v>
      </c>
      <c r="S28" s="104" t="s">
        <v>267</v>
      </c>
      <c r="T28" s="104" t="s">
        <v>84</v>
      </c>
      <c r="U28" s="104" t="s">
        <v>572</v>
      </c>
      <c r="V28" s="104" t="s">
        <v>572</v>
      </c>
      <c r="W28" s="104"/>
      <c r="X28" s="104"/>
      <c r="Y28" s="144"/>
      <c r="Z28" s="104"/>
      <c r="AA28" s="104"/>
      <c r="AB28" s="104"/>
      <c r="AC28" s="144"/>
      <c r="AD28" s="104"/>
      <c r="AE28" s="104">
        <v>0.08</v>
      </c>
      <c r="AF28" s="104" t="s">
        <v>865</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759</v>
      </c>
      <c r="BU29" s="194" t="s">
        <v>760</v>
      </c>
      <c r="BV29" s="194" t="s">
        <v>761</v>
      </c>
      <c r="BW29" s="195" t="s">
        <v>762</v>
      </c>
    </row>
    <row r="30" spans="1:76" ht="52.5" customHeight="1" thickBot="1" x14ac:dyDescent="0.3">
      <c r="BS30" s="152">
        <v>2</v>
      </c>
      <c r="BT30" s="200" t="s">
        <v>867</v>
      </c>
      <c r="BU30" s="201">
        <f>(10%+5%)/2</f>
        <v>7.5000000000000011E-2</v>
      </c>
      <c r="BV30" s="201">
        <f>(6%+4%)/2</f>
        <v>0.05</v>
      </c>
      <c r="BW30" s="201">
        <f>BV30/BU30</f>
        <v>0.66666666666666663</v>
      </c>
    </row>
    <row r="31" spans="1:76" ht="52.5" customHeight="1" thickBot="1" x14ac:dyDescent="0.3">
      <c r="BS31" s="152">
        <v>5</v>
      </c>
      <c r="BT31" s="202" t="s">
        <v>868</v>
      </c>
      <c r="BU31" s="203">
        <f>(25%+15%+25%+25%+25%)/5</f>
        <v>0.22999999999999998</v>
      </c>
      <c r="BV31" s="203">
        <f>(20%+15%+20%+25%+25%)/5</f>
        <v>0.21000000000000002</v>
      </c>
      <c r="BW31" s="203">
        <f>BV31/BU31</f>
        <v>0.91304347826086973</v>
      </c>
    </row>
    <row r="32" spans="1:76" ht="52.5" customHeight="1" thickBot="1" x14ac:dyDescent="0.3">
      <c r="BS32" s="152">
        <v>4</v>
      </c>
      <c r="BT32" s="200" t="s">
        <v>869</v>
      </c>
      <c r="BU32" s="201">
        <f>(25%+15%+25%+15%)/4</f>
        <v>0.2</v>
      </c>
      <c r="BV32" s="201">
        <f>(25%+5%+20%+5%)/4</f>
        <v>0.13750000000000001</v>
      </c>
      <c r="BW32" s="201">
        <f>BV32/BU32</f>
        <v>0.6875</v>
      </c>
    </row>
    <row r="33" spans="71:75" ht="52.5" customHeight="1" thickBot="1" x14ac:dyDescent="0.3">
      <c r="BS33" s="152">
        <v>5</v>
      </c>
      <c r="BT33" s="202" t="s">
        <v>870</v>
      </c>
      <c r="BU33" s="203">
        <f>(10%+10%+10%+10%)/4</f>
        <v>0.1</v>
      </c>
      <c r="BV33" s="203">
        <f>(10%+10%+10%+8%)/4</f>
        <v>9.5000000000000015E-2</v>
      </c>
      <c r="BW33" s="203">
        <f>BV33/BU33</f>
        <v>0.95000000000000007</v>
      </c>
    </row>
    <row r="34" spans="71:75" ht="30.75" customHeight="1" thickBot="1" x14ac:dyDescent="0.3">
      <c r="BT34" s="547" t="s">
        <v>763</v>
      </c>
      <c r="BU34" s="548"/>
      <c r="BV34" s="549"/>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550" t="s">
        <v>0</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51"/>
      <c r="AQ2" s="551"/>
      <c r="AR2" s="551"/>
      <c r="AS2" s="551"/>
      <c r="AT2" s="551"/>
      <c r="AU2" s="551"/>
      <c r="AV2" s="551"/>
      <c r="AW2" s="551"/>
      <c r="AX2" s="551"/>
      <c r="AY2" s="551"/>
      <c r="AZ2" s="551"/>
      <c r="BA2" s="551"/>
      <c r="BB2" s="551"/>
      <c r="BC2" s="551"/>
      <c r="BD2" s="551"/>
      <c r="BE2" s="551"/>
      <c r="BF2" s="551"/>
      <c r="BG2" s="551"/>
      <c r="BH2" s="551"/>
      <c r="BI2" s="551"/>
      <c r="BJ2" s="551"/>
      <c r="BK2" s="551"/>
      <c r="BL2" s="551"/>
      <c r="BM2" s="551"/>
      <c r="BN2" s="551"/>
      <c r="BO2" s="552"/>
      <c r="BP2" s="559" t="s">
        <v>1</v>
      </c>
      <c r="BQ2" s="560"/>
      <c r="BR2" s="185">
        <v>2019</v>
      </c>
    </row>
    <row r="3" spans="1:74" ht="14.45" customHeight="1" x14ac:dyDescent="0.25">
      <c r="A3" s="553"/>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554"/>
      <c r="BK3" s="554"/>
      <c r="BL3" s="554"/>
      <c r="BM3" s="554"/>
      <c r="BN3" s="554"/>
      <c r="BO3" s="555"/>
      <c r="BP3" s="561" t="s">
        <v>2</v>
      </c>
      <c r="BQ3" s="562"/>
      <c r="BR3" s="186">
        <v>1</v>
      </c>
    </row>
    <row r="4" spans="1:74" ht="14.45" customHeight="1" thickBot="1" x14ac:dyDescent="0.3">
      <c r="A4" s="556"/>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8"/>
      <c r="BP4" s="563" t="s">
        <v>3</v>
      </c>
      <c r="BQ4" s="564"/>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508" t="s">
        <v>94</v>
      </c>
      <c r="Q6" s="508"/>
      <c r="R6" s="508"/>
      <c r="S6" s="509"/>
      <c r="T6" s="507" t="s">
        <v>95</v>
      </c>
      <c r="U6" s="508"/>
      <c r="V6" s="508"/>
      <c r="W6" s="507" t="s">
        <v>243</v>
      </c>
      <c r="X6" s="508"/>
      <c r="Y6" s="516"/>
      <c r="Z6" s="508"/>
      <c r="AA6" s="508"/>
      <c r="AB6" s="508"/>
      <c r="AC6" s="516"/>
      <c r="AD6" s="508"/>
      <c r="AE6" s="508"/>
      <c r="AF6" s="508"/>
      <c r="AG6" s="516"/>
      <c r="AH6" s="508"/>
      <c r="AI6" s="508"/>
      <c r="AJ6" s="508"/>
      <c r="AK6" s="516"/>
      <c r="AL6" s="508"/>
      <c r="AM6" s="508"/>
      <c r="AN6" s="508"/>
      <c r="AO6" s="516"/>
      <c r="AP6" s="508"/>
      <c r="AQ6" s="508"/>
      <c r="AR6" s="508"/>
      <c r="AS6" s="516"/>
      <c r="AT6" s="508"/>
      <c r="AU6" s="508"/>
      <c r="AV6" s="508"/>
      <c r="AW6" s="516"/>
      <c r="AX6" s="508"/>
      <c r="AY6" s="508"/>
      <c r="AZ6" s="508"/>
      <c r="BA6" s="516"/>
      <c r="BB6" s="508"/>
      <c r="BC6" s="508"/>
      <c r="BD6" s="508"/>
      <c r="BE6" s="516"/>
      <c r="BF6" s="508"/>
      <c r="BG6" s="508"/>
      <c r="BH6" s="508"/>
      <c r="BI6" s="517"/>
      <c r="BJ6" s="508"/>
      <c r="BK6" s="508"/>
      <c r="BL6" s="508"/>
      <c r="BM6" s="516"/>
      <c r="BN6" s="508"/>
      <c r="BO6" s="508"/>
      <c r="BP6" s="508"/>
      <c r="BQ6" s="516"/>
      <c r="BR6" s="508"/>
      <c r="BU6" s="568" t="s">
        <v>980</v>
      </c>
      <c r="BV6" s="568" t="s">
        <v>981</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5" t="s">
        <v>111</v>
      </c>
      <c r="Q7" s="295" t="s">
        <v>112</v>
      </c>
      <c r="R7" s="295" t="s">
        <v>113</v>
      </c>
      <c r="S7" s="295" t="s">
        <v>114</v>
      </c>
      <c r="T7" s="295" t="s">
        <v>5</v>
      </c>
      <c r="U7" s="295" t="s">
        <v>115</v>
      </c>
      <c r="V7" s="295" t="s">
        <v>116</v>
      </c>
      <c r="W7" s="510" t="s">
        <v>96</v>
      </c>
      <c r="X7" s="511"/>
      <c r="Y7" s="512"/>
      <c r="Z7" s="513"/>
      <c r="AA7" s="510" t="s">
        <v>97</v>
      </c>
      <c r="AB7" s="511"/>
      <c r="AC7" s="512"/>
      <c r="AD7" s="513"/>
      <c r="AE7" s="510" t="s">
        <v>238</v>
      </c>
      <c r="AF7" s="511"/>
      <c r="AG7" s="512"/>
      <c r="AH7" s="513"/>
      <c r="AI7" s="510" t="s">
        <v>239</v>
      </c>
      <c r="AJ7" s="511"/>
      <c r="AK7" s="512"/>
      <c r="AL7" s="513"/>
      <c r="AM7" s="510" t="s">
        <v>100</v>
      </c>
      <c r="AN7" s="511"/>
      <c r="AO7" s="512"/>
      <c r="AP7" s="513"/>
      <c r="AQ7" s="510" t="s">
        <v>240</v>
      </c>
      <c r="AR7" s="511"/>
      <c r="AS7" s="512"/>
      <c r="AT7" s="513"/>
      <c r="AU7" s="510" t="s">
        <v>102</v>
      </c>
      <c r="AV7" s="511"/>
      <c r="AW7" s="512"/>
      <c r="AX7" s="513"/>
      <c r="AY7" s="510" t="s">
        <v>103</v>
      </c>
      <c r="AZ7" s="511"/>
      <c r="BA7" s="512"/>
      <c r="BB7" s="513"/>
      <c r="BC7" s="510" t="s">
        <v>241</v>
      </c>
      <c r="BD7" s="511"/>
      <c r="BE7" s="512"/>
      <c r="BF7" s="513"/>
      <c r="BG7" s="510" t="s">
        <v>105</v>
      </c>
      <c r="BH7" s="511"/>
      <c r="BI7" s="515"/>
      <c r="BJ7" s="513"/>
      <c r="BK7" s="510" t="s">
        <v>106</v>
      </c>
      <c r="BL7" s="511"/>
      <c r="BM7" s="512"/>
      <c r="BN7" s="513"/>
      <c r="BO7" s="510" t="s">
        <v>242</v>
      </c>
      <c r="BP7" s="511"/>
      <c r="BQ7" s="512"/>
      <c r="BR7" s="513"/>
      <c r="BU7" s="568"/>
      <c r="BV7" s="568"/>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514" t="s">
        <v>117</v>
      </c>
      <c r="X8" s="514" t="s">
        <v>318</v>
      </c>
      <c r="Y8" s="505" t="s">
        <v>319</v>
      </c>
      <c r="Z8" s="514" t="s">
        <v>317</v>
      </c>
      <c r="AA8" s="514" t="s">
        <v>117</v>
      </c>
      <c r="AB8" s="514" t="s">
        <v>118</v>
      </c>
      <c r="AC8" s="505" t="s">
        <v>319</v>
      </c>
      <c r="AD8" s="514" t="s">
        <v>317</v>
      </c>
      <c r="AE8" s="514" t="s">
        <v>117</v>
      </c>
      <c r="AF8" s="514" t="s">
        <v>118</v>
      </c>
      <c r="AG8" s="505" t="s">
        <v>319</v>
      </c>
      <c r="AH8" s="514" t="s">
        <v>317</v>
      </c>
      <c r="AI8" s="514" t="s">
        <v>117</v>
      </c>
      <c r="AJ8" s="514" t="s">
        <v>118</v>
      </c>
      <c r="AK8" s="505" t="s">
        <v>319</v>
      </c>
      <c r="AL8" s="514" t="s">
        <v>317</v>
      </c>
      <c r="AM8" s="514" t="s">
        <v>117</v>
      </c>
      <c r="AN8" s="514" t="s">
        <v>118</v>
      </c>
      <c r="AO8" s="505" t="s">
        <v>319</v>
      </c>
      <c r="AP8" s="514" t="s">
        <v>317</v>
      </c>
      <c r="AQ8" s="514" t="s">
        <v>117</v>
      </c>
      <c r="AR8" s="514" t="s">
        <v>118</v>
      </c>
      <c r="AS8" s="505" t="s">
        <v>319</v>
      </c>
      <c r="AT8" s="514" t="s">
        <v>317</v>
      </c>
      <c r="AU8" s="514" t="s">
        <v>117</v>
      </c>
      <c r="AV8" s="514" t="s">
        <v>118</v>
      </c>
      <c r="AW8" s="505" t="s">
        <v>319</v>
      </c>
      <c r="AX8" s="514" t="s">
        <v>317</v>
      </c>
      <c r="AY8" s="514" t="s">
        <v>117</v>
      </c>
      <c r="AZ8" s="514" t="s">
        <v>118</v>
      </c>
      <c r="BA8" s="505" t="s">
        <v>319</v>
      </c>
      <c r="BB8" s="514" t="s">
        <v>317</v>
      </c>
      <c r="BC8" s="514" t="s">
        <v>117</v>
      </c>
      <c r="BD8" s="514" t="s">
        <v>118</v>
      </c>
      <c r="BE8" s="505" t="s">
        <v>319</v>
      </c>
      <c r="BF8" s="514" t="s">
        <v>317</v>
      </c>
      <c r="BG8" s="514" t="s">
        <v>117</v>
      </c>
      <c r="BH8" s="514" t="s">
        <v>118</v>
      </c>
      <c r="BI8" s="518" t="s">
        <v>319</v>
      </c>
      <c r="BJ8" s="514" t="s">
        <v>317</v>
      </c>
      <c r="BK8" s="514" t="s">
        <v>117</v>
      </c>
      <c r="BL8" s="514" t="s">
        <v>118</v>
      </c>
      <c r="BM8" s="505" t="s">
        <v>319</v>
      </c>
      <c r="BN8" s="514" t="s">
        <v>317</v>
      </c>
      <c r="BO8" s="514" t="s">
        <v>117</v>
      </c>
      <c r="BP8" s="514" t="s">
        <v>118</v>
      </c>
      <c r="BQ8" s="505" t="s">
        <v>319</v>
      </c>
      <c r="BR8" s="514" t="s">
        <v>317</v>
      </c>
      <c r="BU8" s="568"/>
      <c r="BV8" s="568"/>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506"/>
    </row>
    <row r="10" spans="1:74" ht="150" customHeight="1" x14ac:dyDescent="0.3">
      <c r="A10" s="7"/>
      <c r="B10" s="7"/>
      <c r="C10" s="7"/>
      <c r="D10" s="9" t="s">
        <v>82</v>
      </c>
      <c r="E10" s="9" t="s">
        <v>10</v>
      </c>
      <c r="F10" s="4">
        <v>26</v>
      </c>
      <c r="G10" s="9" t="s">
        <v>83</v>
      </c>
      <c r="H10" s="4">
        <v>204</v>
      </c>
      <c r="I10" s="9" t="s">
        <v>54</v>
      </c>
      <c r="J10" s="9" t="s">
        <v>881</v>
      </c>
      <c r="K10" s="6">
        <v>43466</v>
      </c>
      <c r="L10" s="6">
        <v>43830</v>
      </c>
      <c r="M10" s="6"/>
      <c r="N10" s="10">
        <v>694869470</v>
      </c>
      <c r="O10" s="6"/>
      <c r="P10" s="6" t="s">
        <v>882</v>
      </c>
      <c r="Q10" s="104" t="s">
        <v>883</v>
      </c>
      <c r="R10" s="4">
        <v>173</v>
      </c>
      <c r="S10" s="104" t="s">
        <v>884</v>
      </c>
      <c r="T10" s="104" t="s">
        <v>443</v>
      </c>
      <c r="U10" s="104" t="s">
        <v>611</v>
      </c>
      <c r="V10" s="104" t="s">
        <v>885</v>
      </c>
      <c r="W10" s="4">
        <v>1</v>
      </c>
      <c r="X10" s="104" t="s">
        <v>886</v>
      </c>
      <c r="Y10" s="4">
        <v>100</v>
      </c>
      <c r="Z10" s="104" t="s">
        <v>887</v>
      </c>
      <c r="AA10" s="205">
        <v>100</v>
      </c>
      <c r="AB10" s="205" t="s">
        <v>886</v>
      </c>
      <c r="AC10" s="207">
        <v>1</v>
      </c>
      <c r="AD10" s="205" t="s">
        <v>887</v>
      </c>
      <c r="AE10" s="205">
        <v>1</v>
      </c>
      <c r="AF10" s="205" t="s">
        <v>886</v>
      </c>
      <c r="AG10" s="207">
        <v>100</v>
      </c>
      <c r="AH10" s="205" t="s">
        <v>887</v>
      </c>
      <c r="AI10" s="205"/>
      <c r="AJ10" s="104"/>
      <c r="AK10" s="144"/>
      <c r="AL10" s="104"/>
      <c r="AM10" s="104">
        <v>1</v>
      </c>
      <c r="AN10" s="104" t="s">
        <v>886</v>
      </c>
      <c r="AO10" s="144">
        <v>100</v>
      </c>
      <c r="AP10" s="104" t="s">
        <v>887</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888</v>
      </c>
      <c r="K11" s="6">
        <v>43466</v>
      </c>
      <c r="L11" s="6">
        <v>43830</v>
      </c>
      <c r="M11" s="6"/>
      <c r="N11" s="10">
        <v>152828928</v>
      </c>
      <c r="O11" s="6"/>
      <c r="P11" s="6" t="s">
        <v>882</v>
      </c>
      <c r="Q11" s="104" t="s">
        <v>883</v>
      </c>
      <c r="R11" s="4">
        <v>173</v>
      </c>
      <c r="S11" s="104" t="s">
        <v>884</v>
      </c>
      <c r="T11" s="104" t="s">
        <v>443</v>
      </c>
      <c r="U11" s="104" t="s">
        <v>611</v>
      </c>
      <c r="V11" s="104" t="s">
        <v>885</v>
      </c>
      <c r="W11" s="4">
        <v>0</v>
      </c>
      <c r="X11" s="104" t="s">
        <v>886</v>
      </c>
      <c r="Y11" s="4">
        <v>0</v>
      </c>
      <c r="Z11" s="104" t="s">
        <v>889</v>
      </c>
      <c r="AA11" s="104">
        <v>100</v>
      </c>
      <c r="AB11" s="104" t="s">
        <v>886</v>
      </c>
      <c r="AC11" s="144">
        <v>100</v>
      </c>
      <c r="AD11" s="104" t="s">
        <v>889</v>
      </c>
      <c r="AE11" s="205">
        <v>100</v>
      </c>
      <c r="AF11" s="205" t="s">
        <v>886</v>
      </c>
      <c r="AG11" s="207">
        <v>100</v>
      </c>
      <c r="AH11" s="205" t="s">
        <v>889</v>
      </c>
      <c r="AI11" s="104"/>
      <c r="AJ11" s="104"/>
      <c r="AK11" s="144"/>
      <c r="AL11" s="104"/>
      <c r="AM11" s="104">
        <v>100</v>
      </c>
      <c r="AN11" s="104" t="s">
        <v>886</v>
      </c>
      <c r="AO11" s="144">
        <v>100</v>
      </c>
      <c r="AP11" s="104" t="s">
        <v>889</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890</v>
      </c>
      <c r="K12" s="6">
        <v>43466</v>
      </c>
      <c r="L12" s="6">
        <v>43830</v>
      </c>
      <c r="M12" s="6"/>
      <c r="N12" s="10">
        <v>752775206</v>
      </c>
      <c r="O12" s="6"/>
      <c r="P12" s="6" t="s">
        <v>882</v>
      </c>
      <c r="Q12" s="104" t="s">
        <v>883</v>
      </c>
      <c r="R12" s="4">
        <v>173</v>
      </c>
      <c r="S12" s="104" t="s">
        <v>884</v>
      </c>
      <c r="T12" s="104" t="s">
        <v>443</v>
      </c>
      <c r="U12" s="104" t="s">
        <v>611</v>
      </c>
      <c r="V12" s="104" t="s">
        <v>885</v>
      </c>
      <c r="W12" s="4">
        <v>0.86699999999999999</v>
      </c>
      <c r="X12" s="104" t="s">
        <v>886</v>
      </c>
      <c r="Y12" s="4">
        <v>86.7</v>
      </c>
      <c r="Z12" s="104" t="s">
        <v>891</v>
      </c>
      <c r="AA12" s="104">
        <v>0.86699999999999999</v>
      </c>
      <c r="AB12" s="104" t="s">
        <v>886</v>
      </c>
      <c r="AC12" s="144">
        <v>86.7</v>
      </c>
      <c r="AD12" s="104" t="s">
        <v>891</v>
      </c>
      <c r="AE12" s="104">
        <v>0.86699999999999999</v>
      </c>
      <c r="AF12" s="104" t="s">
        <v>886</v>
      </c>
      <c r="AG12" s="144">
        <v>86.7</v>
      </c>
      <c r="AH12" s="104" t="s">
        <v>891</v>
      </c>
      <c r="AI12" s="104"/>
      <c r="AJ12" s="104"/>
      <c r="AK12" s="144"/>
      <c r="AL12" s="104"/>
      <c r="AM12" s="104">
        <v>0.86699999999999999</v>
      </c>
      <c r="AN12" s="104" t="s">
        <v>886</v>
      </c>
      <c r="AO12" s="144">
        <v>86.7</v>
      </c>
      <c r="AP12" s="104" t="s">
        <v>891</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892</v>
      </c>
      <c r="K13" s="6">
        <v>43466</v>
      </c>
      <c r="L13" s="6">
        <v>43830</v>
      </c>
      <c r="M13" s="6"/>
      <c r="N13" s="10">
        <v>77721600</v>
      </c>
      <c r="O13" s="6"/>
      <c r="P13" s="6" t="s">
        <v>882</v>
      </c>
      <c r="Q13" s="104" t="s">
        <v>883</v>
      </c>
      <c r="R13" s="4">
        <v>173</v>
      </c>
      <c r="S13" s="104" t="s">
        <v>884</v>
      </c>
      <c r="T13" s="104" t="s">
        <v>443</v>
      </c>
      <c r="U13" s="104" t="s">
        <v>611</v>
      </c>
      <c r="V13" s="104" t="s">
        <v>885</v>
      </c>
      <c r="W13" s="4">
        <v>33</v>
      </c>
      <c r="X13" s="104" t="s">
        <v>886</v>
      </c>
      <c r="Y13" s="4">
        <v>33</v>
      </c>
      <c r="Z13" s="104" t="s">
        <v>893</v>
      </c>
      <c r="AA13" s="104">
        <v>100</v>
      </c>
      <c r="AB13" s="104" t="s">
        <v>886</v>
      </c>
      <c r="AC13" s="144">
        <v>100</v>
      </c>
      <c r="AD13" s="104" t="s">
        <v>893</v>
      </c>
      <c r="AE13" s="104">
        <v>100</v>
      </c>
      <c r="AF13" s="104" t="s">
        <v>886</v>
      </c>
      <c r="AG13" s="144">
        <v>100</v>
      </c>
      <c r="AH13" s="104" t="s">
        <v>893</v>
      </c>
      <c r="AI13" s="104"/>
      <c r="AJ13" s="104"/>
      <c r="AK13" s="144"/>
      <c r="AL13" s="104"/>
      <c r="AM13" s="104">
        <v>100</v>
      </c>
      <c r="AN13" s="104" t="s">
        <v>886</v>
      </c>
      <c r="AO13" s="144">
        <v>100</v>
      </c>
      <c r="AP13" s="104" t="s">
        <v>893</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894</v>
      </c>
      <c r="K14" s="6">
        <v>43466</v>
      </c>
      <c r="L14" s="6">
        <v>43830</v>
      </c>
      <c r="M14" s="6"/>
      <c r="N14" s="10">
        <v>97740800</v>
      </c>
      <c r="O14" s="6"/>
      <c r="P14" s="6" t="s">
        <v>882</v>
      </c>
      <c r="Q14" s="104" t="s">
        <v>883</v>
      </c>
      <c r="R14" s="4">
        <v>173</v>
      </c>
      <c r="S14" s="104" t="s">
        <v>884</v>
      </c>
      <c r="T14" s="104" t="s">
        <v>443</v>
      </c>
      <c r="U14" s="104" t="s">
        <v>611</v>
      </c>
      <c r="V14" s="104" t="s">
        <v>885</v>
      </c>
      <c r="W14" s="4">
        <v>0</v>
      </c>
      <c r="X14" s="104" t="s">
        <v>886</v>
      </c>
      <c r="Y14" s="4">
        <v>0</v>
      </c>
      <c r="Z14" s="104" t="s">
        <v>895</v>
      </c>
      <c r="AA14" s="104">
        <v>100</v>
      </c>
      <c r="AB14" s="104" t="s">
        <v>886</v>
      </c>
      <c r="AC14" s="144">
        <v>100</v>
      </c>
      <c r="AD14" s="104" t="s">
        <v>895</v>
      </c>
      <c r="AE14" s="104">
        <v>100</v>
      </c>
      <c r="AF14" s="104" t="s">
        <v>886</v>
      </c>
      <c r="AG14" s="144">
        <v>100</v>
      </c>
      <c r="AH14" s="104" t="s">
        <v>895</v>
      </c>
      <c r="AI14" s="104"/>
      <c r="AJ14" s="104"/>
      <c r="AK14" s="144"/>
      <c r="AL14" s="104"/>
      <c r="AM14" s="104">
        <v>100</v>
      </c>
      <c r="AN14" s="104" t="s">
        <v>886</v>
      </c>
      <c r="AO14" s="144">
        <v>100</v>
      </c>
      <c r="AP14" s="104" t="s">
        <v>895</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896</v>
      </c>
      <c r="K15" s="6">
        <v>43466</v>
      </c>
      <c r="L15" s="6">
        <v>43830</v>
      </c>
      <c r="M15" s="6"/>
      <c r="N15" s="10">
        <v>82432000</v>
      </c>
      <c r="O15" s="6"/>
      <c r="P15" s="6" t="s">
        <v>882</v>
      </c>
      <c r="Q15" s="104" t="s">
        <v>883</v>
      </c>
      <c r="R15" s="4">
        <v>173</v>
      </c>
      <c r="S15" s="104" t="s">
        <v>884</v>
      </c>
      <c r="T15" s="104" t="s">
        <v>443</v>
      </c>
      <c r="U15" s="104" t="s">
        <v>611</v>
      </c>
      <c r="V15" s="104" t="s">
        <v>885</v>
      </c>
      <c r="W15" s="4">
        <v>0</v>
      </c>
      <c r="X15" s="104" t="s">
        <v>886</v>
      </c>
      <c r="Y15" s="4">
        <v>0</v>
      </c>
      <c r="Z15" s="104" t="s">
        <v>897</v>
      </c>
      <c r="AA15" s="104">
        <v>0</v>
      </c>
      <c r="AB15" s="104" t="s">
        <v>898</v>
      </c>
      <c r="AC15" s="144">
        <v>0</v>
      </c>
      <c r="AD15" s="104" t="s">
        <v>897</v>
      </c>
      <c r="AE15" s="104">
        <v>0</v>
      </c>
      <c r="AF15" s="104" t="s">
        <v>886</v>
      </c>
      <c r="AG15" s="144">
        <v>0</v>
      </c>
      <c r="AH15" s="104" t="s">
        <v>897</v>
      </c>
      <c r="AI15" s="104"/>
      <c r="AJ15" s="104"/>
      <c r="AK15" s="144"/>
      <c r="AL15" s="104"/>
      <c r="AM15" s="104">
        <v>0</v>
      </c>
      <c r="AN15" s="104" t="s">
        <v>886</v>
      </c>
      <c r="AO15" s="144">
        <v>0</v>
      </c>
      <c r="AP15" s="104" t="s">
        <v>897</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1002</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899</v>
      </c>
      <c r="K16" s="6">
        <v>43466</v>
      </c>
      <c r="L16" s="6">
        <v>43830</v>
      </c>
      <c r="M16" s="6"/>
      <c r="N16" s="10">
        <v>94208000</v>
      </c>
      <c r="O16" s="6"/>
      <c r="P16" s="6" t="s">
        <v>882</v>
      </c>
      <c r="Q16" s="104" t="s">
        <v>883</v>
      </c>
      <c r="R16" s="4">
        <v>173</v>
      </c>
      <c r="S16" s="104" t="s">
        <v>884</v>
      </c>
      <c r="T16" s="104" t="s">
        <v>443</v>
      </c>
      <c r="U16" s="104" t="s">
        <v>611</v>
      </c>
      <c r="V16" s="104" t="s">
        <v>885</v>
      </c>
      <c r="W16" s="4">
        <v>0</v>
      </c>
      <c r="X16" s="104" t="s">
        <v>886</v>
      </c>
      <c r="Y16" s="4">
        <v>0</v>
      </c>
      <c r="Z16" s="104" t="s">
        <v>900</v>
      </c>
      <c r="AA16" s="104">
        <v>100</v>
      </c>
      <c r="AB16" s="104" t="s">
        <v>886</v>
      </c>
      <c r="AC16" s="144">
        <v>100</v>
      </c>
      <c r="AD16" s="104" t="s">
        <v>900</v>
      </c>
      <c r="AE16" s="104">
        <v>100</v>
      </c>
      <c r="AF16" s="104" t="s">
        <v>886</v>
      </c>
      <c r="AG16" s="144">
        <v>100</v>
      </c>
      <c r="AH16" s="104" t="s">
        <v>900</v>
      </c>
      <c r="AI16" s="104"/>
      <c r="AJ16" s="104"/>
      <c r="AK16" s="144"/>
      <c r="AL16" s="104"/>
      <c r="AM16" s="104">
        <v>100</v>
      </c>
      <c r="AN16" s="104" t="s">
        <v>886</v>
      </c>
      <c r="AO16" s="144">
        <v>100</v>
      </c>
      <c r="AP16" s="104" t="s">
        <v>900</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901</v>
      </c>
      <c r="K17" s="6">
        <v>43466</v>
      </c>
      <c r="L17" s="6">
        <v>43830</v>
      </c>
      <c r="M17" s="6"/>
      <c r="N17" s="10">
        <v>50000000</v>
      </c>
      <c r="O17" s="6"/>
      <c r="P17" s="6" t="s">
        <v>882</v>
      </c>
      <c r="Q17" s="104" t="s">
        <v>883</v>
      </c>
      <c r="R17" s="4">
        <v>173</v>
      </c>
      <c r="S17" s="104" t="s">
        <v>884</v>
      </c>
      <c r="T17" s="104" t="s">
        <v>443</v>
      </c>
      <c r="U17" s="104" t="s">
        <v>611</v>
      </c>
      <c r="V17" s="104" t="s">
        <v>885</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902</v>
      </c>
      <c r="K18" s="6">
        <v>43466</v>
      </c>
      <c r="L18" s="6">
        <v>43830</v>
      </c>
      <c r="M18" s="6"/>
      <c r="N18" s="10">
        <v>5000000</v>
      </c>
      <c r="O18" s="6"/>
      <c r="P18" s="6" t="s">
        <v>882</v>
      </c>
      <c r="Q18" s="104" t="s">
        <v>883</v>
      </c>
      <c r="R18" s="4">
        <v>173</v>
      </c>
      <c r="S18" s="104" t="s">
        <v>884</v>
      </c>
      <c r="T18" s="104" t="s">
        <v>443</v>
      </c>
      <c r="U18" s="104" t="s">
        <v>611</v>
      </c>
      <c r="V18" s="104" t="s">
        <v>885</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905</v>
      </c>
      <c r="AU18" s="104"/>
      <c r="AV18" s="104"/>
      <c r="AW18" s="144">
        <v>0.1</v>
      </c>
      <c r="AX18" s="104" t="s">
        <v>906</v>
      </c>
      <c r="AY18" s="104"/>
      <c r="AZ18" s="104"/>
      <c r="BA18" s="144"/>
      <c r="BB18" s="104"/>
      <c r="BC18" s="104"/>
      <c r="BD18" s="104"/>
      <c r="BE18" s="144">
        <v>0.2</v>
      </c>
      <c r="BF18" s="104" t="s">
        <v>907</v>
      </c>
      <c r="BG18" s="104"/>
      <c r="BH18" s="104"/>
      <c r="BI18" s="165"/>
      <c r="BJ18" s="104"/>
      <c r="BK18" s="104"/>
      <c r="BL18" s="104"/>
      <c r="BM18" s="144">
        <v>0.1</v>
      </c>
      <c r="BN18" s="104" t="s">
        <v>908</v>
      </c>
      <c r="BO18" s="104"/>
      <c r="BP18" s="104"/>
      <c r="BQ18" s="144">
        <v>0.1</v>
      </c>
      <c r="BR18" s="104" t="s">
        <v>459</v>
      </c>
      <c r="BT18" s="294">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903</v>
      </c>
      <c r="K19" s="6">
        <v>43466</v>
      </c>
      <c r="L19" s="6">
        <v>43830</v>
      </c>
      <c r="M19" s="6"/>
      <c r="N19" s="10">
        <v>50000000</v>
      </c>
      <c r="O19" s="6"/>
      <c r="P19" s="6" t="s">
        <v>882</v>
      </c>
      <c r="Q19" s="104" t="s">
        <v>883</v>
      </c>
      <c r="R19" s="4">
        <v>173</v>
      </c>
      <c r="S19" s="104" t="s">
        <v>884</v>
      </c>
      <c r="T19" s="104" t="s">
        <v>443</v>
      </c>
      <c r="U19" s="104" t="s">
        <v>611</v>
      </c>
      <c r="V19" s="104" t="s">
        <v>885</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910</v>
      </c>
      <c r="BT19" s="294">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612</v>
      </c>
      <c r="V20" s="104" t="s">
        <v>444</v>
      </c>
      <c r="W20" s="4"/>
      <c r="X20" s="104"/>
      <c r="Y20" s="4"/>
      <c r="Z20" s="104"/>
      <c r="AA20" s="104"/>
      <c r="AB20" s="104"/>
      <c r="AC20" s="144"/>
      <c r="AD20" s="104"/>
      <c r="AE20" s="104"/>
      <c r="AF20" s="104"/>
      <c r="AG20" s="144"/>
      <c r="AH20" s="104"/>
      <c r="AI20" s="104"/>
      <c r="AJ20" s="104"/>
      <c r="AK20" s="144" t="s">
        <v>1003</v>
      </c>
      <c r="AL20" s="104" t="s">
        <v>1004</v>
      </c>
      <c r="AM20" s="104"/>
      <c r="AN20" s="104"/>
      <c r="AO20" s="144">
        <v>0.28000000000000003</v>
      </c>
      <c r="AP20" s="104" t="s">
        <v>1005</v>
      </c>
      <c r="AQ20" s="104"/>
      <c r="AR20" s="104"/>
      <c r="AS20" s="144">
        <v>0.25</v>
      </c>
      <c r="AT20" s="151" t="s">
        <v>913</v>
      </c>
      <c r="AU20" s="104"/>
      <c r="AV20" s="104"/>
      <c r="AW20" s="144"/>
      <c r="AX20" s="104"/>
      <c r="AY20" s="104"/>
      <c r="AZ20" s="104"/>
      <c r="BA20" s="144"/>
      <c r="BB20" s="150"/>
      <c r="BC20" s="104"/>
      <c r="BD20" s="104"/>
      <c r="BE20" s="144">
        <v>0.25</v>
      </c>
      <c r="BF20" s="104" t="s">
        <v>914</v>
      </c>
      <c r="BG20" s="104"/>
      <c r="BH20" s="104"/>
      <c r="BI20" s="165"/>
      <c r="BJ20" s="104"/>
      <c r="BK20" s="104"/>
      <c r="BL20" s="104"/>
      <c r="BM20" s="144"/>
      <c r="BN20" s="104"/>
      <c r="BO20" s="104"/>
      <c r="BP20" s="104"/>
      <c r="BQ20" s="144">
        <v>0.5</v>
      </c>
      <c r="BR20" s="151" t="s">
        <v>915</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612</v>
      </c>
      <c r="V21" s="104" t="s">
        <v>458</v>
      </c>
      <c r="W21" s="4"/>
      <c r="X21" s="104"/>
      <c r="Y21" s="4"/>
      <c r="Z21" s="104"/>
      <c r="AA21" s="104"/>
      <c r="AB21" s="104"/>
      <c r="AC21" s="144"/>
      <c r="AD21" s="104"/>
      <c r="AE21" s="104"/>
      <c r="AF21" s="104"/>
      <c r="AG21" s="144">
        <v>0.25</v>
      </c>
      <c r="AH21" s="104" t="s">
        <v>904</v>
      </c>
      <c r="AI21" s="104"/>
      <c r="AJ21" s="104"/>
      <c r="AK21" s="144">
        <v>0.25</v>
      </c>
      <c r="AL21" s="104" t="s">
        <v>1006</v>
      </c>
      <c r="AM21" s="104"/>
      <c r="AN21" s="104"/>
      <c r="AO21" s="144">
        <v>0.25</v>
      </c>
      <c r="AP21" s="104" t="s">
        <v>1007</v>
      </c>
      <c r="AQ21" s="104"/>
      <c r="AR21" s="104"/>
      <c r="AS21" s="144">
        <v>0.25</v>
      </c>
      <c r="AT21" s="104" t="s">
        <v>920</v>
      </c>
      <c r="AU21" s="104"/>
      <c r="AV21" s="104"/>
      <c r="AW21" s="144"/>
      <c r="AX21" s="104"/>
      <c r="AY21" s="104"/>
      <c r="AZ21" s="104"/>
      <c r="BA21" s="144"/>
      <c r="BB21" s="104"/>
      <c r="BC21" s="104"/>
      <c r="BD21" s="104"/>
      <c r="BE21" s="144">
        <v>0.25</v>
      </c>
      <c r="BF21" s="104" t="s">
        <v>920</v>
      </c>
      <c r="BG21" s="104"/>
      <c r="BH21" s="104"/>
      <c r="BI21" s="165"/>
      <c r="BJ21" s="104"/>
      <c r="BK21" s="104"/>
      <c r="BL21" s="104"/>
      <c r="BM21" s="144"/>
      <c r="BN21" s="104"/>
      <c r="BO21" s="104"/>
      <c r="BP21" s="104"/>
      <c r="BQ21" s="144">
        <v>0.25</v>
      </c>
      <c r="BR21" s="104" t="s">
        <v>920</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612</v>
      </c>
      <c r="V22" s="104" t="s">
        <v>460</v>
      </c>
      <c r="W22" s="4"/>
      <c r="X22" s="104"/>
      <c r="Y22" s="4"/>
      <c r="Z22" s="104"/>
      <c r="AA22" s="104"/>
      <c r="AB22" s="104"/>
      <c r="AC22" s="144"/>
      <c r="AD22" s="104"/>
      <c r="AE22" s="104"/>
      <c r="AF22" s="104"/>
      <c r="AG22" s="144">
        <v>0.25</v>
      </c>
      <c r="AH22" s="104" t="s">
        <v>909</v>
      </c>
      <c r="AI22" s="104"/>
      <c r="AJ22" s="104"/>
      <c r="AK22" s="144">
        <v>0.2</v>
      </c>
      <c r="AL22" s="104" t="s">
        <v>1008</v>
      </c>
      <c r="AM22" s="104"/>
      <c r="AN22" s="104"/>
      <c r="AO22" s="144">
        <v>0.25</v>
      </c>
      <c r="AP22" s="104" t="s">
        <v>1009</v>
      </c>
      <c r="AQ22" s="104"/>
      <c r="AR22" s="104"/>
      <c r="AS22" s="144">
        <v>0.4</v>
      </c>
      <c r="AT22" s="104" t="s">
        <v>922</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911</v>
      </c>
      <c r="K23" s="6">
        <v>43466</v>
      </c>
      <c r="L23" s="6">
        <v>43830</v>
      </c>
      <c r="M23" s="10">
        <v>67720000</v>
      </c>
      <c r="N23" s="6"/>
      <c r="O23" s="6"/>
      <c r="P23" s="6" t="s">
        <v>912</v>
      </c>
      <c r="Q23" s="104" t="s">
        <v>481</v>
      </c>
      <c r="R23" s="4">
        <v>4</v>
      </c>
      <c r="S23" s="104" t="s">
        <v>287</v>
      </c>
      <c r="T23" s="104" t="s">
        <v>443</v>
      </c>
      <c r="U23" s="104" t="s">
        <v>612</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1010</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916</v>
      </c>
      <c r="K24" s="6">
        <v>43466</v>
      </c>
      <c r="L24" s="6">
        <v>43830</v>
      </c>
      <c r="M24" s="10">
        <v>69611520</v>
      </c>
      <c r="N24" s="6"/>
      <c r="O24" s="6"/>
      <c r="P24" s="6" t="s">
        <v>917</v>
      </c>
      <c r="Q24" s="104" t="s">
        <v>918</v>
      </c>
      <c r="R24" s="4">
        <v>4</v>
      </c>
      <c r="S24" s="104" t="s">
        <v>267</v>
      </c>
      <c r="T24" s="104" t="s">
        <v>443</v>
      </c>
      <c r="U24" s="104" t="s">
        <v>612</v>
      </c>
      <c r="V24" s="104"/>
      <c r="W24" s="4"/>
      <c r="X24" s="104"/>
      <c r="Y24" s="4"/>
      <c r="Z24" s="104"/>
      <c r="AA24" s="104"/>
      <c r="AB24" s="104"/>
      <c r="AC24" s="144"/>
      <c r="AD24" s="104"/>
      <c r="AE24" s="104"/>
      <c r="AF24" s="104"/>
      <c r="AG24" s="144">
        <v>0.25</v>
      </c>
      <c r="AH24" s="104" t="s">
        <v>919</v>
      </c>
      <c r="AI24" s="104"/>
      <c r="AJ24" s="104"/>
      <c r="AK24" s="144"/>
      <c r="AL24" s="104"/>
      <c r="AM24" s="104"/>
      <c r="AN24" s="104"/>
      <c r="AO24" s="144">
        <v>0.35</v>
      </c>
      <c r="AP24" s="104" t="s">
        <v>1011</v>
      </c>
      <c r="AQ24" s="104"/>
      <c r="AR24" s="104"/>
      <c r="AS24" s="144"/>
      <c r="AT24" s="104"/>
      <c r="AU24" s="104"/>
      <c r="AV24" s="104"/>
      <c r="AW24" s="144">
        <v>0.25</v>
      </c>
      <c r="AX24" s="150" t="s">
        <v>1015</v>
      </c>
      <c r="AY24" s="104"/>
      <c r="AZ24" s="104"/>
      <c r="BA24" s="144"/>
      <c r="BB24" s="104"/>
      <c r="BC24" s="104"/>
      <c r="BD24" s="104"/>
      <c r="BE24" s="144">
        <v>0.125</v>
      </c>
      <c r="BF24" s="104" t="s">
        <v>1016</v>
      </c>
      <c r="BG24" s="104"/>
      <c r="BH24" s="104"/>
      <c r="BI24" s="165"/>
      <c r="BJ24" s="104"/>
      <c r="BK24" s="104"/>
      <c r="BL24" s="104"/>
      <c r="BM24" s="144"/>
      <c r="BN24" s="104"/>
      <c r="BO24" s="104"/>
      <c r="BP24" s="104"/>
      <c r="BQ24" s="144">
        <v>0.625</v>
      </c>
      <c r="BR24" s="104" t="s">
        <v>1017</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604</v>
      </c>
      <c r="Q25" s="104" t="s">
        <v>428</v>
      </c>
      <c r="R25" s="4">
        <v>2</v>
      </c>
      <c r="S25" s="104" t="s">
        <v>267</v>
      </c>
      <c r="T25" s="104" t="s">
        <v>443</v>
      </c>
      <c r="U25" s="104" t="s">
        <v>612</v>
      </c>
      <c r="V25" s="104" t="s">
        <v>921</v>
      </c>
      <c r="W25" s="4"/>
      <c r="X25" s="104"/>
      <c r="Y25" s="4"/>
      <c r="Z25" s="104"/>
      <c r="AA25" s="104"/>
      <c r="AB25" s="104"/>
      <c r="AC25" s="144"/>
      <c r="AD25" s="104"/>
      <c r="AE25" s="104"/>
      <c r="AF25" s="104"/>
      <c r="AG25" s="144"/>
      <c r="AH25" s="104"/>
      <c r="AI25" s="104"/>
      <c r="AJ25" s="104"/>
      <c r="AK25" s="144"/>
      <c r="AL25" s="104"/>
      <c r="AM25" s="104"/>
      <c r="AN25" s="104"/>
      <c r="AO25" s="144">
        <v>0.2</v>
      </c>
      <c r="AP25" s="104" t="s">
        <v>1012</v>
      </c>
      <c r="AQ25" s="104"/>
      <c r="AR25" s="104"/>
      <c r="AS25" s="144"/>
      <c r="AT25" s="104"/>
      <c r="AU25" s="104"/>
      <c r="AV25" s="104"/>
      <c r="AW25" s="144">
        <v>0.6</v>
      </c>
      <c r="AX25" s="104" t="s">
        <v>926</v>
      </c>
      <c r="AY25" s="104"/>
      <c r="AZ25" s="104"/>
      <c r="BA25" s="144"/>
      <c r="BB25" s="104"/>
      <c r="BC25" s="104"/>
      <c r="BD25" s="104"/>
      <c r="BE25" s="144"/>
      <c r="BF25" s="104"/>
      <c r="BG25" s="104"/>
      <c r="BH25" s="104"/>
      <c r="BI25" s="165"/>
      <c r="BJ25" s="104"/>
      <c r="BK25" s="104"/>
      <c r="BL25" s="104"/>
      <c r="BM25" s="144"/>
      <c r="BN25" s="104"/>
      <c r="BO25" s="104"/>
      <c r="BP25" s="104"/>
      <c r="BQ25" s="144">
        <v>0.4</v>
      </c>
      <c r="BR25" s="150" t="s">
        <v>1019</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612</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1013</v>
      </c>
      <c r="AQ26" s="104"/>
      <c r="AR26" s="104"/>
      <c r="AS26" s="144"/>
      <c r="AT26" s="104"/>
      <c r="AU26" s="104"/>
      <c r="AV26" s="104"/>
      <c r="AW26" s="144">
        <v>0.25</v>
      </c>
      <c r="AX26" s="104" t="s">
        <v>601</v>
      </c>
      <c r="AY26" s="104"/>
      <c r="AZ26" s="104"/>
      <c r="BA26" s="144"/>
      <c r="BB26" s="104"/>
      <c r="BC26" s="104"/>
      <c r="BD26" s="104"/>
      <c r="BE26" s="144">
        <v>0.25</v>
      </c>
      <c r="BF26" s="104" t="s">
        <v>928</v>
      </c>
      <c r="BG26" s="104"/>
      <c r="BH26" s="104"/>
      <c r="BI26" s="165"/>
      <c r="BJ26" s="104"/>
      <c r="BK26" s="104"/>
      <c r="BL26" s="104"/>
      <c r="BM26" s="144"/>
      <c r="BN26" s="104"/>
      <c r="BO26" s="104"/>
      <c r="BP26" s="104"/>
      <c r="BQ26" s="144">
        <v>0.25</v>
      </c>
      <c r="BR26" s="104" t="s">
        <v>929</v>
      </c>
      <c r="BT26" s="126">
        <f t="shared" si="1"/>
        <v>0.95</v>
      </c>
      <c r="BU26" s="104"/>
      <c r="BV26" s="104"/>
    </row>
    <row r="27" spans="1:74" ht="135" customHeight="1" x14ac:dyDescent="0.3">
      <c r="A27" s="7"/>
      <c r="B27" s="7"/>
      <c r="C27" s="7"/>
      <c r="D27" s="9" t="s">
        <v>82</v>
      </c>
      <c r="E27" s="9" t="s">
        <v>10</v>
      </c>
      <c r="F27" s="4">
        <v>24</v>
      </c>
      <c r="G27" s="9" t="s">
        <v>450</v>
      </c>
      <c r="H27" s="4">
        <v>59</v>
      </c>
      <c r="I27" s="168" t="s">
        <v>594</v>
      </c>
      <c r="J27" s="9" t="s">
        <v>923</v>
      </c>
      <c r="K27" s="6">
        <v>43466</v>
      </c>
      <c r="L27" s="6">
        <v>43830</v>
      </c>
      <c r="M27" s="10">
        <v>30000000</v>
      </c>
      <c r="N27" s="6"/>
      <c r="O27" s="6"/>
      <c r="P27" s="6" t="s">
        <v>924</v>
      </c>
      <c r="Q27" s="104" t="s">
        <v>257</v>
      </c>
      <c r="R27" s="155">
        <v>8</v>
      </c>
      <c r="S27" s="104" t="s">
        <v>267</v>
      </c>
      <c r="T27" s="104" t="s">
        <v>443</v>
      </c>
      <c r="U27" s="104" t="s">
        <v>612</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1014</v>
      </c>
      <c r="AQ27" s="270"/>
      <c r="AR27" s="270"/>
      <c r="AS27" s="267"/>
      <c r="AT27" s="270"/>
      <c r="AU27" s="270"/>
      <c r="AV27" s="270"/>
      <c r="AW27" s="267">
        <v>0.25</v>
      </c>
      <c r="AX27" s="270" t="s">
        <v>933</v>
      </c>
      <c r="AY27" s="270"/>
      <c r="AZ27" s="270"/>
      <c r="BA27" s="267">
        <v>0.3</v>
      </c>
      <c r="BB27" s="270" t="s">
        <v>492</v>
      </c>
      <c r="BC27" s="270"/>
      <c r="BD27" s="270"/>
      <c r="BE27" s="267"/>
      <c r="BF27" s="270"/>
      <c r="BG27" s="270"/>
      <c r="BH27" s="270"/>
      <c r="BI27" s="266"/>
      <c r="BJ27" s="270"/>
      <c r="BK27" s="270"/>
      <c r="BL27" s="270"/>
      <c r="BM27" s="267"/>
      <c r="BN27" s="270"/>
      <c r="BO27" s="270"/>
      <c r="BP27" s="270"/>
      <c r="BQ27" s="267">
        <v>0.25</v>
      </c>
      <c r="BR27" s="270" t="s">
        <v>934</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994</v>
      </c>
      <c r="K28" s="6">
        <v>43466</v>
      </c>
      <c r="L28" s="6">
        <v>43830</v>
      </c>
      <c r="M28" s="10">
        <v>750000000</v>
      </c>
      <c r="N28" s="6"/>
      <c r="O28" s="6"/>
      <c r="P28" s="6" t="s">
        <v>486</v>
      </c>
      <c r="Q28" s="104" t="s">
        <v>1001</v>
      </c>
      <c r="R28" s="191">
        <v>2</v>
      </c>
      <c r="S28" s="205" t="s">
        <v>925</v>
      </c>
      <c r="T28" s="104" t="s">
        <v>443</v>
      </c>
      <c r="U28" s="104" t="s">
        <v>612</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1018</v>
      </c>
      <c r="AQ28" s="104"/>
      <c r="AR28" s="104"/>
      <c r="AS28" s="144"/>
      <c r="AT28" s="104"/>
      <c r="AU28" s="104"/>
      <c r="AV28" s="104"/>
      <c r="AW28" s="144">
        <v>0.25</v>
      </c>
      <c r="AX28" s="104" t="s">
        <v>933</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0" t="s">
        <v>934</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595</v>
      </c>
      <c r="K29" s="6">
        <v>43466</v>
      </c>
      <c r="L29" s="6">
        <v>43830</v>
      </c>
      <c r="M29" s="10">
        <v>60000000</v>
      </c>
      <c r="N29" s="6"/>
      <c r="O29" s="6"/>
      <c r="P29" s="6" t="s">
        <v>596</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927</v>
      </c>
      <c r="AO29" s="144">
        <v>0.2</v>
      </c>
      <c r="AP29" s="104" t="s">
        <v>1020</v>
      </c>
      <c r="AQ29" s="104"/>
      <c r="AR29" s="104"/>
      <c r="AS29" s="144">
        <v>0.125</v>
      </c>
      <c r="AT29" s="104" t="s">
        <v>938</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939</v>
      </c>
      <c r="BK29" s="104"/>
      <c r="BL29" s="104"/>
      <c r="BM29" s="144">
        <v>0.125</v>
      </c>
      <c r="BN29" s="104" t="s">
        <v>940</v>
      </c>
      <c r="BO29" s="104"/>
      <c r="BP29" s="104"/>
      <c r="BQ29" s="144">
        <v>0.125</v>
      </c>
      <c r="BR29" s="104" t="s">
        <v>941</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930</v>
      </c>
      <c r="K30" s="6">
        <v>43466</v>
      </c>
      <c r="L30" s="6">
        <v>43830</v>
      </c>
      <c r="M30" s="10">
        <v>66000000</v>
      </c>
      <c r="N30" s="6"/>
      <c r="O30" s="6"/>
      <c r="P30" s="6" t="s">
        <v>931</v>
      </c>
      <c r="Q30" s="104" t="s">
        <v>257</v>
      </c>
      <c r="R30" s="4">
        <v>4</v>
      </c>
      <c r="S30" s="104" t="s">
        <v>267</v>
      </c>
      <c r="T30" s="104" t="s">
        <v>443</v>
      </c>
      <c r="U30" s="104" t="s">
        <v>490</v>
      </c>
      <c r="V30" s="104" t="s">
        <v>490</v>
      </c>
      <c r="W30" s="155"/>
      <c r="X30" s="270"/>
      <c r="Y30" s="155"/>
      <c r="Z30" s="270"/>
      <c r="AA30" s="270"/>
      <c r="AB30" s="270"/>
      <c r="AC30" s="267"/>
      <c r="AD30" s="270"/>
      <c r="AE30" s="270"/>
      <c r="AF30" s="270"/>
      <c r="AG30" s="267"/>
      <c r="AH30" s="270"/>
      <c r="AI30" s="270"/>
      <c r="AJ30" s="270"/>
      <c r="AK30" s="267"/>
      <c r="AL30" s="270"/>
      <c r="AM30" s="270">
        <v>0.2</v>
      </c>
      <c r="AN30" s="270" t="s">
        <v>932</v>
      </c>
      <c r="AO30" s="267">
        <v>0.15</v>
      </c>
      <c r="AP30" s="270" t="s">
        <v>1021</v>
      </c>
      <c r="AQ30" s="104"/>
      <c r="AR30" s="104"/>
      <c r="AS30" s="144"/>
      <c r="AT30" s="104"/>
      <c r="AU30" s="104"/>
      <c r="AV30" s="104"/>
      <c r="AW30" s="144">
        <v>0.25</v>
      </c>
      <c r="AX30" s="104" t="s">
        <v>933</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934</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935</v>
      </c>
      <c r="K31" s="6">
        <v>43466</v>
      </c>
      <c r="L31" s="6">
        <v>43830</v>
      </c>
      <c r="M31" s="10">
        <v>125232922</v>
      </c>
      <c r="N31" s="6"/>
      <c r="O31" s="6"/>
      <c r="P31" s="6" t="s">
        <v>931</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932</v>
      </c>
      <c r="AO31" s="144">
        <v>0.15</v>
      </c>
      <c r="AP31" s="104" t="s">
        <v>1021</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947</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936</v>
      </c>
      <c r="K32" s="6">
        <v>43466</v>
      </c>
      <c r="L32" s="6">
        <v>43830</v>
      </c>
      <c r="M32" s="10">
        <v>36000000</v>
      </c>
      <c r="N32" s="6"/>
      <c r="O32" s="6"/>
      <c r="P32" s="6" t="s">
        <v>494</v>
      </c>
      <c r="Q32" s="104" t="s">
        <v>937</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950</v>
      </c>
      <c r="BC32" s="104"/>
      <c r="BD32" s="104"/>
      <c r="BE32" s="144"/>
      <c r="BF32" s="104"/>
      <c r="BG32" s="104"/>
      <c r="BH32" s="104"/>
      <c r="BI32" s="165">
        <v>0.3</v>
      </c>
      <c r="BJ32" s="104" t="s">
        <v>950</v>
      </c>
      <c r="BK32" s="104"/>
      <c r="BL32" s="104"/>
      <c r="BM32" s="144"/>
      <c r="BN32" s="104"/>
      <c r="BO32" s="104"/>
      <c r="BP32" s="104"/>
      <c r="BQ32" s="144">
        <v>0.4</v>
      </c>
      <c r="BR32" s="104" t="s">
        <v>951</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942</v>
      </c>
      <c r="K33" s="6">
        <v>43466</v>
      </c>
      <c r="L33" s="6">
        <v>43830</v>
      </c>
      <c r="M33" s="10">
        <v>66000000</v>
      </c>
      <c r="N33" s="6"/>
      <c r="O33" s="6"/>
      <c r="P33" s="6" t="s">
        <v>931</v>
      </c>
      <c r="Q33" s="104" t="s">
        <v>257</v>
      </c>
      <c r="R33" s="4">
        <v>4</v>
      </c>
      <c r="S33" s="104" t="s">
        <v>925</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932</v>
      </c>
      <c r="AO33" s="144">
        <v>0.15</v>
      </c>
      <c r="AP33" s="104" t="s">
        <v>1021</v>
      </c>
      <c r="AQ33" s="104"/>
      <c r="AR33" s="104"/>
      <c r="AS33" s="144"/>
      <c r="AT33" s="104"/>
      <c r="AU33" s="104"/>
      <c r="AV33" s="104"/>
      <c r="AW33" s="144"/>
      <c r="AX33" s="104"/>
      <c r="AY33" s="104"/>
      <c r="AZ33" s="104"/>
      <c r="BA33" s="144">
        <v>0.3</v>
      </c>
      <c r="BB33" s="104" t="s">
        <v>954</v>
      </c>
      <c r="BC33" s="104"/>
      <c r="BD33" s="104"/>
      <c r="BE33" s="144"/>
      <c r="BF33" s="104"/>
      <c r="BG33" s="104"/>
      <c r="BH33" s="104"/>
      <c r="BI33" s="165">
        <v>0.3</v>
      </c>
      <c r="BJ33" s="104" t="s">
        <v>955</v>
      </c>
      <c r="BK33" s="104"/>
      <c r="BL33" s="104"/>
      <c r="BM33" s="144"/>
      <c r="BN33" s="104"/>
      <c r="BO33" s="104"/>
      <c r="BP33" s="104"/>
      <c r="BQ33" s="144">
        <v>0.4</v>
      </c>
      <c r="BR33" s="104" t="s">
        <v>953</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943</v>
      </c>
      <c r="Q34" s="104" t="s">
        <v>428</v>
      </c>
      <c r="R34" s="4">
        <v>3</v>
      </c>
      <c r="S34" s="104" t="s">
        <v>944</v>
      </c>
      <c r="T34" s="104"/>
      <c r="U34" s="104" t="s">
        <v>490</v>
      </c>
      <c r="V34" s="104" t="s">
        <v>490</v>
      </c>
      <c r="W34" s="4"/>
      <c r="X34" s="104"/>
      <c r="Y34" s="4"/>
      <c r="Z34" s="104"/>
      <c r="AA34" s="104"/>
      <c r="AB34" s="104"/>
      <c r="AC34" s="144"/>
      <c r="AD34" s="104"/>
      <c r="AE34" s="104"/>
      <c r="AF34" s="104"/>
      <c r="AG34" s="144">
        <v>0.35</v>
      </c>
      <c r="AH34" s="104" t="s">
        <v>945</v>
      </c>
      <c r="AI34" s="104"/>
      <c r="AJ34" s="104"/>
      <c r="AK34" s="144"/>
      <c r="AL34" s="104"/>
      <c r="AM34" s="104">
        <v>0.35</v>
      </c>
      <c r="AN34" s="104" t="s">
        <v>946</v>
      </c>
      <c r="AO34" s="144">
        <v>0.7</v>
      </c>
      <c r="AP34" s="104" t="s">
        <v>1022</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948</v>
      </c>
      <c r="Q35" s="104" t="s">
        <v>949</v>
      </c>
      <c r="R35" s="4">
        <v>1</v>
      </c>
      <c r="S35" s="104" t="s">
        <v>944</v>
      </c>
      <c r="T35" s="104"/>
      <c r="U35" s="104" t="s">
        <v>613</v>
      </c>
      <c r="V35" s="104" t="s">
        <v>613</v>
      </c>
      <c r="W35" s="4"/>
      <c r="X35" s="104"/>
      <c r="Y35" s="4"/>
      <c r="Z35" s="104"/>
      <c r="AA35" s="104"/>
      <c r="AB35" s="104"/>
      <c r="AC35" s="144"/>
      <c r="AD35" s="104"/>
      <c r="AE35" s="104"/>
      <c r="AF35" s="104"/>
      <c r="AG35" s="144"/>
      <c r="AH35" s="104"/>
      <c r="AI35" s="104"/>
      <c r="AJ35" s="104"/>
      <c r="AK35" s="144"/>
      <c r="AL35" s="104"/>
      <c r="AM35" s="104"/>
      <c r="AN35" s="104"/>
      <c r="AO35" s="144">
        <v>0.1</v>
      </c>
      <c r="AP35" s="104" t="s">
        <v>1023</v>
      </c>
      <c r="AQ35" s="104"/>
      <c r="AR35" s="104"/>
      <c r="AS35" s="144"/>
      <c r="AT35" s="104"/>
      <c r="AU35" s="104"/>
      <c r="AV35" s="104"/>
      <c r="AW35" s="144"/>
      <c r="AX35" s="104"/>
      <c r="AY35" s="104"/>
      <c r="AZ35" s="104"/>
      <c r="BA35" s="144"/>
      <c r="BB35" s="104"/>
      <c r="BC35" s="104"/>
      <c r="BD35" s="104"/>
      <c r="BE35" s="144"/>
      <c r="BF35" s="104"/>
      <c r="BG35" s="104"/>
      <c r="BH35" s="104"/>
      <c r="BI35" s="165">
        <v>0.4</v>
      </c>
      <c r="BJ35" s="104" t="s">
        <v>999</v>
      </c>
      <c r="BK35" s="104"/>
      <c r="BL35" s="104"/>
      <c r="BM35" s="144"/>
      <c r="BN35" s="104"/>
      <c r="BO35" s="104"/>
      <c r="BP35" s="104"/>
      <c r="BQ35" s="144">
        <v>0.6</v>
      </c>
      <c r="BR35" s="104" t="s">
        <v>1000</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952</v>
      </c>
      <c r="Q36" s="104" t="s">
        <v>953</v>
      </c>
      <c r="R36" s="4">
        <v>1</v>
      </c>
      <c r="S36" s="104" t="s">
        <v>944</v>
      </c>
      <c r="T36" s="104"/>
      <c r="U36" s="104" t="s">
        <v>613</v>
      </c>
      <c r="V36" s="104" t="s">
        <v>613</v>
      </c>
      <c r="W36" s="4"/>
      <c r="X36" s="104"/>
      <c r="Y36" s="4"/>
      <c r="Z36" s="104"/>
      <c r="AA36" s="104"/>
      <c r="AB36" s="104"/>
      <c r="AC36" s="144"/>
      <c r="AD36" s="104"/>
      <c r="AE36" s="104"/>
      <c r="AF36" s="104"/>
      <c r="AG36" s="144"/>
      <c r="AH36" s="104"/>
      <c r="AI36" s="104"/>
      <c r="AJ36" s="104"/>
      <c r="AK36" s="144"/>
      <c r="AL36" s="104"/>
      <c r="AM36" s="104"/>
      <c r="AN36" s="104"/>
      <c r="AO36" s="144">
        <v>0.15</v>
      </c>
      <c r="AP36" s="104" t="s">
        <v>1024</v>
      </c>
      <c r="AQ36" s="104"/>
      <c r="AR36" s="104"/>
      <c r="AS36" s="144"/>
      <c r="AT36" s="104"/>
      <c r="AU36" s="104"/>
      <c r="AV36" s="104"/>
      <c r="AW36" s="144"/>
      <c r="AX36" s="104"/>
      <c r="AY36" s="104"/>
      <c r="AZ36" s="104"/>
      <c r="BA36" s="144">
        <v>0.3</v>
      </c>
      <c r="BB36" s="104" t="s">
        <v>954</v>
      </c>
      <c r="BC36" s="104"/>
      <c r="BD36" s="104"/>
      <c r="BE36" s="144"/>
      <c r="BF36" s="104"/>
      <c r="BG36" s="104"/>
      <c r="BH36" s="104"/>
      <c r="BI36" s="165">
        <v>0.3</v>
      </c>
      <c r="BJ36" s="104" t="s">
        <v>955</v>
      </c>
      <c r="BK36" s="104"/>
      <c r="BL36" s="104"/>
      <c r="BM36" s="144"/>
      <c r="BN36" s="104"/>
      <c r="BO36" s="104"/>
      <c r="BP36" s="104"/>
      <c r="BQ36" s="144">
        <v>0.4</v>
      </c>
      <c r="BR36" s="104" t="s">
        <v>953</v>
      </c>
      <c r="BT36" s="126">
        <f t="shared" si="1"/>
        <v>1</v>
      </c>
      <c r="BU36" s="104"/>
      <c r="BV36" s="104"/>
    </row>
    <row r="37" spans="1:75" ht="60.75" customHeight="1" x14ac:dyDescent="0.3">
      <c r="A37" s="7"/>
      <c r="B37" s="7"/>
      <c r="C37" s="7"/>
      <c r="D37" s="9" t="s">
        <v>82</v>
      </c>
      <c r="E37" s="9" t="s">
        <v>10</v>
      </c>
      <c r="F37" s="4"/>
      <c r="G37" s="9"/>
      <c r="H37" s="4">
        <v>69</v>
      </c>
      <c r="I37" s="9" t="s">
        <v>956</v>
      </c>
      <c r="J37" s="170" t="s">
        <v>996</v>
      </c>
      <c r="K37" s="6"/>
      <c r="L37" s="6"/>
      <c r="M37" s="10">
        <v>0</v>
      </c>
      <c r="N37" s="6"/>
      <c r="O37" s="6"/>
      <c r="P37" s="269"/>
      <c r="Q37" s="270"/>
      <c r="R37" s="155"/>
      <c r="S37" s="270"/>
      <c r="T37" s="270"/>
      <c r="U37" s="270"/>
      <c r="V37" s="270"/>
      <c r="W37" s="4"/>
      <c r="X37" s="104"/>
      <c r="Y37" s="4"/>
      <c r="Z37" s="104"/>
      <c r="AA37" s="104"/>
      <c r="AB37" s="104"/>
      <c r="AC37" s="144"/>
      <c r="AD37" s="104"/>
      <c r="AE37" s="104"/>
      <c r="AF37" s="104"/>
      <c r="AG37" s="144"/>
      <c r="AH37" s="104"/>
      <c r="AI37" s="104"/>
      <c r="AJ37" s="104"/>
      <c r="AK37" s="144"/>
      <c r="AL37" s="104"/>
      <c r="AM37" s="104"/>
      <c r="AN37" s="104"/>
      <c r="AO37" s="144"/>
      <c r="AP37" s="104"/>
      <c r="AQ37" s="270"/>
      <c r="AR37" s="270"/>
      <c r="AS37" s="267"/>
      <c r="AT37" s="270"/>
      <c r="AU37" s="270"/>
      <c r="AV37" s="270"/>
      <c r="AW37" s="267"/>
      <c r="AX37" s="270"/>
      <c r="AY37" s="270"/>
      <c r="AZ37" s="270"/>
      <c r="BA37" s="267"/>
      <c r="BB37" s="270"/>
      <c r="BC37" s="270"/>
      <c r="BD37" s="270"/>
      <c r="BE37" s="267"/>
      <c r="BF37" s="270"/>
      <c r="BG37" s="270"/>
      <c r="BH37" s="270"/>
      <c r="BI37" s="266"/>
      <c r="BJ37" s="270"/>
      <c r="BK37" s="270"/>
      <c r="BL37" s="270"/>
      <c r="BM37" s="267"/>
      <c r="BN37" s="270"/>
      <c r="BO37" s="270"/>
      <c r="BP37" s="270"/>
      <c r="BQ37" s="267"/>
      <c r="BR37" s="270"/>
      <c r="BT37" s="126">
        <f t="shared" si="1"/>
        <v>0</v>
      </c>
      <c r="BU37" s="104"/>
      <c r="BV37" s="104"/>
    </row>
    <row r="38" spans="1:75" ht="225" x14ac:dyDescent="0.3">
      <c r="A38" s="7"/>
      <c r="B38" s="7"/>
      <c r="C38" s="7"/>
      <c r="D38" s="9" t="s">
        <v>82</v>
      </c>
      <c r="E38" s="9" t="s">
        <v>10</v>
      </c>
      <c r="F38" s="4">
        <v>24</v>
      </c>
      <c r="G38" s="9" t="s">
        <v>450</v>
      </c>
      <c r="H38" s="4">
        <v>70</v>
      </c>
      <c r="I38" s="9" t="s">
        <v>957</v>
      </c>
      <c r="J38" s="170" t="s">
        <v>997</v>
      </c>
      <c r="K38" s="6">
        <v>43466</v>
      </c>
      <c r="L38" s="6">
        <v>43830</v>
      </c>
      <c r="M38" s="10">
        <v>38000000</v>
      </c>
      <c r="N38" s="6"/>
      <c r="O38" s="6"/>
      <c r="P38" s="269"/>
      <c r="Q38" s="270"/>
      <c r="R38" s="155"/>
      <c r="S38" s="270"/>
      <c r="T38" s="270"/>
      <c r="U38" s="270"/>
      <c r="V38" s="270"/>
      <c r="W38" s="4"/>
      <c r="X38" s="104"/>
      <c r="Y38" s="4"/>
      <c r="Z38" s="104"/>
      <c r="AA38" s="104"/>
      <c r="AB38" s="104"/>
      <c r="AC38" s="144"/>
      <c r="AD38" s="104"/>
      <c r="AE38" s="104"/>
      <c r="AF38" s="104"/>
      <c r="AG38" s="144"/>
      <c r="AH38" s="104"/>
      <c r="AI38" s="104"/>
      <c r="AJ38" s="104"/>
      <c r="AK38" s="144"/>
      <c r="AL38" s="104"/>
      <c r="AM38" s="104"/>
      <c r="AN38" s="104"/>
      <c r="AO38" s="144">
        <v>0.1</v>
      </c>
      <c r="AP38" s="104" t="s">
        <v>998</v>
      </c>
      <c r="AQ38" s="205"/>
      <c r="AR38" s="205"/>
      <c r="AS38" s="207"/>
      <c r="AT38" s="205"/>
      <c r="AU38" s="205"/>
      <c r="AV38" s="205"/>
      <c r="AW38" s="207"/>
      <c r="AX38" s="205"/>
      <c r="AY38" s="205"/>
      <c r="AZ38" s="205"/>
      <c r="BA38" s="207"/>
      <c r="BB38" s="205"/>
      <c r="BC38" s="205"/>
      <c r="BD38" s="205"/>
      <c r="BE38" s="207"/>
      <c r="BF38" s="205"/>
      <c r="BG38" s="205"/>
      <c r="BH38" s="205"/>
      <c r="BI38" s="206">
        <v>0.4</v>
      </c>
      <c r="BJ38" s="205" t="s">
        <v>999</v>
      </c>
      <c r="BK38" s="205"/>
      <c r="BL38" s="205"/>
      <c r="BM38" s="207"/>
      <c r="BN38" s="205"/>
      <c r="BO38" s="205"/>
      <c r="BP38" s="205"/>
      <c r="BQ38" s="207">
        <v>0.6</v>
      </c>
      <c r="BR38" s="205" t="s">
        <v>1000</v>
      </c>
      <c r="BT38" s="29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0"/>
      <c r="Y40" s="155"/>
      <c r="Z40" s="270"/>
      <c r="AA40" s="270"/>
      <c r="AB40" s="270"/>
      <c r="AC40" s="267"/>
      <c r="AD40" s="270"/>
      <c r="AE40" s="270"/>
      <c r="AF40" s="270"/>
      <c r="AG40" s="267"/>
      <c r="AH40" s="270"/>
      <c r="AI40" s="270"/>
      <c r="AJ40" s="270"/>
      <c r="AK40" s="267"/>
      <c r="AL40" s="270"/>
      <c r="AM40" s="270"/>
      <c r="AN40" s="270"/>
      <c r="AO40" s="267"/>
      <c r="AP40" s="270"/>
      <c r="BT40" s="193" t="s">
        <v>759</v>
      </c>
      <c r="BU40" s="194" t="s">
        <v>760</v>
      </c>
      <c r="BV40" s="194" t="s">
        <v>761</v>
      </c>
      <c r="BW40" s="195" t="s">
        <v>762</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998</v>
      </c>
      <c r="BT41" s="196" t="s">
        <v>876</v>
      </c>
      <c r="BU41" s="197">
        <v>0.25</v>
      </c>
      <c r="BV41" s="197">
        <v>0.25</v>
      </c>
      <c r="BW41" s="197">
        <f>+BV41/BU41</f>
        <v>1</v>
      </c>
    </row>
    <row r="42" spans="1:75" ht="42.75" hidden="1" customHeight="1" thickBot="1" x14ac:dyDescent="0.3">
      <c r="BT42" s="198" t="s">
        <v>877</v>
      </c>
      <c r="BU42" s="199">
        <v>0.25</v>
      </c>
      <c r="BV42" s="199">
        <v>0.25</v>
      </c>
      <c r="BW42" s="199">
        <f>+BV42/BU42</f>
        <v>1</v>
      </c>
    </row>
    <row r="43" spans="1:75" ht="69.75" hidden="1" customHeight="1" thickBot="1" x14ac:dyDescent="0.3">
      <c r="BT43" s="196" t="s">
        <v>878</v>
      </c>
      <c r="BU43" s="197">
        <v>0.25</v>
      </c>
      <c r="BV43" s="197">
        <v>0.2</v>
      </c>
      <c r="BW43" s="197">
        <f>+BV43/BU43</f>
        <v>0.8</v>
      </c>
    </row>
    <row r="44" spans="1:75" ht="74.25" hidden="1" customHeight="1" thickBot="1" x14ac:dyDescent="0.3">
      <c r="BT44" s="198" t="s">
        <v>879</v>
      </c>
      <c r="BU44" s="199">
        <v>0.25</v>
      </c>
      <c r="BV44" s="199">
        <v>0.2</v>
      </c>
      <c r="BW44" s="199">
        <f>+BV44/BU44</f>
        <v>0.8</v>
      </c>
    </row>
    <row r="45" spans="1:75" ht="41.25" hidden="1" customHeight="1" thickBot="1" x14ac:dyDescent="0.3">
      <c r="BT45" s="196" t="s">
        <v>880</v>
      </c>
      <c r="BU45" s="197">
        <f>(100%+100%+100%)/3</f>
        <v>1</v>
      </c>
      <c r="BV45" s="197">
        <f>(97%+42%+10%)/3</f>
        <v>0.49666666666666665</v>
      </c>
      <c r="BW45" s="197">
        <f>+BV45/BU45</f>
        <v>0.49666666666666665</v>
      </c>
    </row>
    <row r="46" spans="1:75" ht="30.75" hidden="1" customHeight="1" thickBot="1" x14ac:dyDescent="0.3">
      <c r="BT46" s="565" t="s">
        <v>763</v>
      </c>
      <c r="BU46" s="566"/>
      <c r="BV46" s="567"/>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BT46:BV46"/>
    <mergeCell ref="BR8:BR9"/>
    <mergeCell ref="BL8:BL9"/>
    <mergeCell ref="BM8:BM9"/>
    <mergeCell ref="BN8:BN9"/>
    <mergeCell ref="BO8:BO9"/>
    <mergeCell ref="BP8:BP9"/>
    <mergeCell ref="BQ8:BQ9"/>
    <mergeCell ref="BU6:BU8"/>
    <mergeCell ref="BV6:BV8"/>
    <mergeCell ref="BK7:BN7"/>
    <mergeCell ref="BO7:BR7"/>
    <mergeCell ref="BK8:BK9"/>
    <mergeCell ref="BH8:BH9"/>
    <mergeCell ref="BI8:BI9"/>
    <mergeCell ref="AZ8:AZ9"/>
    <mergeCell ref="BA8:BA9"/>
    <mergeCell ref="BB8:BB9"/>
    <mergeCell ref="BC8:BC9"/>
    <mergeCell ref="BD8:BD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W8:W9"/>
    <mergeCell ref="X8:X9"/>
    <mergeCell ref="Y8:Y9"/>
    <mergeCell ref="Z8:Z9"/>
    <mergeCell ref="AA8:AA9"/>
    <mergeCell ref="AB8:AB9"/>
    <mergeCell ref="AC8:AC9"/>
    <mergeCell ref="AD8:AD9"/>
    <mergeCell ref="AE8:AE9"/>
    <mergeCell ref="AF8:AF9"/>
    <mergeCell ref="AG8:AG9"/>
    <mergeCell ref="AH8:AH9"/>
    <mergeCell ref="AI8:AI9"/>
    <mergeCell ref="AQ7:AT7"/>
    <mergeCell ref="AU7:AX7"/>
    <mergeCell ref="AJ8:AJ9"/>
    <mergeCell ref="AK8:AK9"/>
    <mergeCell ref="AL8:AL9"/>
    <mergeCell ref="AM8:AM9"/>
    <mergeCell ref="AY7:BB7"/>
    <mergeCell ref="BC7:BF7"/>
    <mergeCell ref="BG7:BJ7"/>
    <mergeCell ref="W7:Z7"/>
    <mergeCell ref="AA7:AD7"/>
    <mergeCell ref="AE7:AH7"/>
    <mergeCell ref="AI7:AL7"/>
    <mergeCell ref="AM7:AP7"/>
    <mergeCell ref="A2:BO4"/>
    <mergeCell ref="BP2:BQ2"/>
    <mergeCell ref="BP3:BQ3"/>
    <mergeCell ref="BP4:BQ4"/>
    <mergeCell ref="P6:S6"/>
    <mergeCell ref="T6:V6"/>
    <mergeCell ref="W6:BR6"/>
  </mergeCells>
  <pageMargins left="0.25" right="0.25" top="0.75" bottom="0.75" header="0.3" footer="0.3"/>
  <pageSetup scale="41"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8"/>
  <sheetViews>
    <sheetView showGridLines="0" zoomScaleNormal="100" workbookViewId="0">
      <selection activeCell="B2" sqref="B2"/>
    </sheetView>
  </sheetViews>
  <sheetFormatPr baseColWidth="10" defaultColWidth="0" defaultRowHeight="34.5" customHeight="1" zeroHeight="1" x14ac:dyDescent="0.25"/>
  <cols>
    <col min="1" max="1" width="14.28515625" style="299" customWidth="1"/>
    <col min="2" max="2" width="31.5703125" style="299" customWidth="1"/>
    <col min="3" max="3" width="68.140625" style="299" customWidth="1"/>
    <col min="4" max="4" width="32.7109375" style="299" customWidth="1"/>
    <col min="5" max="5" width="23.140625" style="299" customWidth="1"/>
    <col min="6" max="6" width="13.140625" style="298" customWidth="1"/>
    <col min="7" max="7" width="18.42578125" style="319" customWidth="1"/>
    <col min="8" max="8" width="15" style="319" customWidth="1"/>
    <col min="9" max="9" width="15.7109375" style="319" customWidth="1"/>
    <col min="10" max="10" width="17.5703125" style="319" customWidth="1"/>
    <col min="11" max="11" width="10.5703125" style="299" customWidth="1"/>
    <col min="12" max="16384" width="10.5703125" style="299" hidden="1"/>
  </cols>
  <sheetData>
    <row r="1" spans="1:10" s="312" customFormat="1" ht="24" customHeight="1" thickBot="1" x14ac:dyDescent="0.3">
      <c r="A1" s="314"/>
      <c r="B1" s="310"/>
      <c r="C1" s="310"/>
      <c r="D1" s="310"/>
      <c r="E1" s="311"/>
      <c r="F1" s="303" t="s">
        <v>763</v>
      </c>
      <c r="G1" s="304">
        <f>SUM(G3:G6)</f>
        <v>3172420913</v>
      </c>
      <c r="H1" s="304">
        <f>SUM(H3:H6)</f>
        <v>0</v>
      </c>
      <c r="I1" s="304">
        <f>SUM(I3:I6)</f>
        <v>0</v>
      </c>
      <c r="J1" s="305">
        <f>SUM(J3:J6)</f>
        <v>3172420913</v>
      </c>
    </row>
    <row r="2" spans="1:10" s="302" customFormat="1" ht="39" customHeight="1" thickBot="1" x14ac:dyDescent="0.3">
      <c r="A2" s="330" t="s">
        <v>7</v>
      </c>
      <c r="B2" s="330" t="s">
        <v>1372</v>
      </c>
      <c r="C2" s="338" t="s">
        <v>1026</v>
      </c>
      <c r="D2" s="330" t="s">
        <v>111</v>
      </c>
      <c r="E2" s="306" t="s">
        <v>112</v>
      </c>
      <c r="F2" s="306" t="s">
        <v>113</v>
      </c>
      <c r="G2" s="309" t="s">
        <v>1031</v>
      </c>
      <c r="H2" s="309" t="s">
        <v>1030</v>
      </c>
      <c r="I2" s="309" t="s">
        <v>1035</v>
      </c>
      <c r="J2" s="327" t="s">
        <v>1029</v>
      </c>
    </row>
    <row r="3" spans="1:10" s="308" customFormat="1" ht="37.5" customHeight="1" x14ac:dyDescent="0.25">
      <c r="A3" s="419" t="s">
        <v>1353</v>
      </c>
      <c r="B3" s="420" t="s">
        <v>1245</v>
      </c>
      <c r="C3" s="420" t="s">
        <v>1219</v>
      </c>
      <c r="D3" s="420" t="s">
        <v>1220</v>
      </c>
      <c r="E3" s="420" t="s">
        <v>1221</v>
      </c>
      <c r="F3" s="437">
        <v>4</v>
      </c>
      <c r="G3" s="421">
        <v>2180355246</v>
      </c>
      <c r="H3" s="421"/>
      <c r="I3" s="421"/>
      <c r="J3" s="487">
        <f t="shared" ref="J3:J6" si="0">G3+H3</f>
        <v>2180355246</v>
      </c>
    </row>
    <row r="4" spans="1:10" s="308" customFormat="1" ht="34.5" customHeight="1" x14ac:dyDescent="0.25">
      <c r="A4" s="328" t="s">
        <v>1354</v>
      </c>
      <c r="B4" s="325" t="s">
        <v>1273</v>
      </c>
      <c r="C4" s="325" t="s">
        <v>1222</v>
      </c>
      <c r="D4" s="325" t="s">
        <v>1223</v>
      </c>
      <c r="E4" s="325" t="s">
        <v>1224</v>
      </c>
      <c r="F4" s="434">
        <v>5</v>
      </c>
      <c r="G4" s="317">
        <v>148650500</v>
      </c>
      <c r="H4" s="317"/>
      <c r="I4" s="317"/>
      <c r="J4" s="488">
        <f t="shared" si="0"/>
        <v>148650500</v>
      </c>
    </row>
    <row r="5" spans="1:10" s="308" customFormat="1" ht="34.5" customHeight="1" x14ac:dyDescent="0.25">
      <c r="A5" s="328" t="s">
        <v>1355</v>
      </c>
      <c r="B5" s="325" t="s">
        <v>1273</v>
      </c>
      <c r="C5" s="325" t="s">
        <v>1225</v>
      </c>
      <c r="D5" s="325" t="s">
        <v>1226</v>
      </c>
      <c r="E5" s="325" t="s">
        <v>1319</v>
      </c>
      <c r="F5" s="434">
        <v>7</v>
      </c>
      <c r="G5" s="317">
        <v>593800000</v>
      </c>
      <c r="H5" s="317"/>
      <c r="I5" s="317"/>
      <c r="J5" s="488">
        <f t="shared" si="0"/>
        <v>593800000</v>
      </c>
    </row>
    <row r="6" spans="1:10" s="308" customFormat="1" ht="39" customHeight="1" thickBot="1" x14ac:dyDescent="0.3">
      <c r="A6" s="329" t="s">
        <v>1356</v>
      </c>
      <c r="B6" s="336" t="s">
        <v>1245</v>
      </c>
      <c r="C6" s="336" t="s">
        <v>1227</v>
      </c>
      <c r="D6" s="336" t="s">
        <v>1228</v>
      </c>
      <c r="E6" s="336" t="s">
        <v>1229</v>
      </c>
      <c r="F6" s="443">
        <v>1</v>
      </c>
      <c r="G6" s="323">
        <v>249615167</v>
      </c>
      <c r="H6" s="323"/>
      <c r="I6" s="323"/>
      <c r="J6" s="489">
        <f t="shared" si="0"/>
        <v>249615167</v>
      </c>
    </row>
    <row r="7" spans="1:10" ht="34.5" customHeight="1" x14ac:dyDescent="0.25"/>
    <row r="8" spans="1:10" ht="34.5" hidden="1" customHeight="1" x14ac:dyDescent="0.25">
      <c r="D8" s="299" t="s">
        <v>769</v>
      </c>
    </row>
  </sheetData>
  <pageMargins left="0.25" right="0.25" top="0.75" bottom="0.75" header="0.3" footer="0.3"/>
  <pageSetup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5"/>
  <sheetViews>
    <sheetView showGridLines="0" zoomScaleNormal="100" workbookViewId="0">
      <selection activeCell="B2" sqref="B2"/>
    </sheetView>
  </sheetViews>
  <sheetFormatPr baseColWidth="10" defaultColWidth="0" defaultRowHeight="37.5" customHeight="1" zeroHeight="1" x14ac:dyDescent="0.25"/>
  <cols>
    <col min="1" max="1" width="10" style="299" customWidth="1"/>
    <col min="2" max="2" width="53" style="299" customWidth="1"/>
    <col min="3" max="3" width="51" style="299" customWidth="1"/>
    <col min="4" max="4" width="24.28515625" style="299" customWidth="1"/>
    <col min="5" max="5" width="50.85546875" style="299" customWidth="1"/>
    <col min="6" max="6" width="10.5703125" style="298" customWidth="1"/>
    <col min="7" max="7" width="18.5703125" style="319" bestFit="1" customWidth="1"/>
    <col min="8" max="8" width="13" style="319" customWidth="1"/>
    <col min="9" max="9" width="11.42578125" style="319" customWidth="1"/>
    <col min="10" max="10" width="18.85546875" style="319" customWidth="1"/>
    <col min="11" max="11" width="2.42578125" style="299" customWidth="1"/>
    <col min="12" max="16384" width="10.85546875" style="299" hidden="1"/>
  </cols>
  <sheetData>
    <row r="1" spans="1:10" s="312" customFormat="1" ht="21.75" customHeight="1" thickBot="1" x14ac:dyDescent="0.3">
      <c r="A1" s="444"/>
      <c r="B1" s="445"/>
      <c r="C1" s="445"/>
      <c r="D1" s="446"/>
      <c r="E1" s="447"/>
      <c r="F1" s="303" t="s">
        <v>763</v>
      </c>
      <c r="G1" s="304">
        <f>SUM(G3:G14)</f>
        <v>1816185607</v>
      </c>
      <c r="H1" s="304">
        <f>SUM(H3:H14)</f>
        <v>2295637505</v>
      </c>
      <c r="I1" s="304">
        <f>SUM(I3:I10)</f>
        <v>0</v>
      </c>
      <c r="J1" s="305">
        <f>SUM(J3:J14)</f>
        <v>4111823112</v>
      </c>
    </row>
    <row r="2" spans="1:10" s="302" customFormat="1" ht="37.5" customHeight="1" x14ac:dyDescent="0.25">
      <c r="A2" s="330" t="s">
        <v>7</v>
      </c>
      <c r="B2" s="330" t="s">
        <v>1372</v>
      </c>
      <c r="C2" s="330" t="s">
        <v>1025</v>
      </c>
      <c r="D2" s="306" t="s">
        <v>111</v>
      </c>
      <c r="E2" s="306" t="s">
        <v>112</v>
      </c>
      <c r="F2" s="306" t="s">
        <v>113</v>
      </c>
      <c r="G2" s="309" t="s">
        <v>1031</v>
      </c>
      <c r="H2" s="309" t="s">
        <v>1032</v>
      </c>
      <c r="I2" s="309" t="s">
        <v>1033</v>
      </c>
      <c r="J2" s="327" t="s">
        <v>1029</v>
      </c>
    </row>
    <row r="3" spans="1:10" s="308" customFormat="1" ht="36" x14ac:dyDescent="0.25">
      <c r="A3" s="491" t="s">
        <v>1357</v>
      </c>
      <c r="B3" s="490" t="s">
        <v>1247</v>
      </c>
      <c r="C3" s="490" t="s">
        <v>1278</v>
      </c>
      <c r="D3" s="490" t="s">
        <v>1279</v>
      </c>
      <c r="E3" s="490" t="s">
        <v>1280</v>
      </c>
      <c r="F3" s="491">
        <v>6</v>
      </c>
      <c r="G3" s="317">
        <v>155760000</v>
      </c>
      <c r="H3" s="461"/>
      <c r="I3" s="461"/>
      <c r="J3" s="317">
        <f>SUM(G3:H3)</f>
        <v>155760000</v>
      </c>
    </row>
    <row r="4" spans="1:10" s="308" customFormat="1" ht="48" x14ac:dyDescent="0.25">
      <c r="A4" s="491" t="s">
        <v>1358</v>
      </c>
      <c r="B4" s="490" t="s">
        <v>1247</v>
      </c>
      <c r="C4" s="490" t="s">
        <v>1281</v>
      </c>
      <c r="D4" s="490" t="s">
        <v>1282</v>
      </c>
      <c r="E4" s="490" t="s">
        <v>1283</v>
      </c>
      <c r="F4" s="491">
        <v>3</v>
      </c>
      <c r="G4" s="317">
        <v>64000000</v>
      </c>
      <c r="H4" s="461"/>
      <c r="I4" s="461"/>
      <c r="J4" s="317">
        <f t="shared" ref="J4:J13" si="0">SUM(G4:H4)</f>
        <v>64000000</v>
      </c>
    </row>
    <row r="5" spans="1:10" s="308" customFormat="1" ht="36" x14ac:dyDescent="0.25">
      <c r="A5" s="491" t="s">
        <v>1359</v>
      </c>
      <c r="B5" s="490" t="s">
        <v>1079</v>
      </c>
      <c r="C5" s="490" t="s">
        <v>1284</v>
      </c>
      <c r="D5" s="490" t="s">
        <v>1285</v>
      </c>
      <c r="E5" s="490" t="s">
        <v>1286</v>
      </c>
      <c r="F5" s="491">
        <v>4</v>
      </c>
      <c r="G5" s="317">
        <v>110000000</v>
      </c>
      <c r="H5" s="461"/>
      <c r="I5" s="461"/>
      <c r="J5" s="317">
        <f t="shared" si="0"/>
        <v>110000000</v>
      </c>
    </row>
    <row r="6" spans="1:10" s="308" customFormat="1" ht="36" x14ac:dyDescent="0.25">
      <c r="A6" s="491" t="s">
        <v>1360</v>
      </c>
      <c r="B6" s="490" t="s">
        <v>1079</v>
      </c>
      <c r="C6" s="490" t="s">
        <v>1287</v>
      </c>
      <c r="D6" s="490" t="s">
        <v>1288</v>
      </c>
      <c r="E6" s="490" t="s">
        <v>1289</v>
      </c>
      <c r="F6" s="491">
        <v>4</v>
      </c>
      <c r="G6" s="317">
        <v>211808536</v>
      </c>
      <c r="H6" s="461"/>
      <c r="I6" s="461"/>
      <c r="J6" s="317">
        <f t="shared" si="0"/>
        <v>211808536</v>
      </c>
    </row>
    <row r="7" spans="1:10" s="308" customFormat="1" ht="36" x14ac:dyDescent="0.25">
      <c r="A7" s="491" t="s">
        <v>1361</v>
      </c>
      <c r="B7" s="490" t="s">
        <v>1243</v>
      </c>
      <c r="C7" s="490" t="s">
        <v>1278</v>
      </c>
      <c r="D7" s="490" t="s">
        <v>1290</v>
      </c>
      <c r="E7" s="490" t="s">
        <v>1291</v>
      </c>
      <c r="F7" s="491">
        <v>4</v>
      </c>
      <c r="G7" s="317">
        <v>142600000</v>
      </c>
      <c r="H7" s="461"/>
      <c r="I7" s="461"/>
      <c r="J7" s="317">
        <f t="shared" si="0"/>
        <v>142600000</v>
      </c>
    </row>
    <row r="8" spans="1:10" s="308" customFormat="1" ht="48" x14ac:dyDescent="0.25">
      <c r="A8" s="491" t="s">
        <v>1362</v>
      </c>
      <c r="B8" s="490" t="s">
        <v>1243</v>
      </c>
      <c r="C8" s="490" t="s">
        <v>1281</v>
      </c>
      <c r="D8" s="490" t="s">
        <v>1292</v>
      </c>
      <c r="E8" s="490" t="s">
        <v>1293</v>
      </c>
      <c r="F8" s="491">
        <v>7</v>
      </c>
      <c r="G8" s="317">
        <v>327808536</v>
      </c>
      <c r="H8" s="461"/>
      <c r="I8" s="461"/>
      <c r="J8" s="317">
        <f t="shared" si="0"/>
        <v>327808536</v>
      </c>
    </row>
    <row r="9" spans="1:10" s="308" customFormat="1" ht="36" x14ac:dyDescent="0.25">
      <c r="A9" s="491" t="s">
        <v>1363</v>
      </c>
      <c r="B9" s="490" t="s">
        <v>1243</v>
      </c>
      <c r="C9" s="490" t="s">
        <v>1284</v>
      </c>
      <c r="D9" s="490" t="s">
        <v>1294</v>
      </c>
      <c r="E9" s="490" t="s">
        <v>1295</v>
      </c>
      <c r="F9" s="491">
        <v>4</v>
      </c>
      <c r="G9" s="317">
        <v>32400000</v>
      </c>
      <c r="H9" s="317"/>
      <c r="I9" s="317"/>
      <c r="J9" s="317">
        <f t="shared" si="0"/>
        <v>32400000</v>
      </c>
    </row>
    <row r="10" spans="1:10" ht="36" x14ac:dyDescent="0.25">
      <c r="A10" s="491" t="s">
        <v>1364</v>
      </c>
      <c r="B10" s="490" t="s">
        <v>1079</v>
      </c>
      <c r="C10" s="490" t="s">
        <v>1287</v>
      </c>
      <c r="D10" s="490" t="s">
        <v>1296</v>
      </c>
      <c r="E10" s="490" t="s">
        <v>1297</v>
      </c>
      <c r="F10" s="491">
        <v>4</v>
      </c>
      <c r="G10" s="317">
        <v>306000000</v>
      </c>
      <c r="H10" s="317"/>
      <c r="I10" s="317"/>
      <c r="J10" s="317">
        <f t="shared" si="0"/>
        <v>306000000</v>
      </c>
    </row>
    <row r="11" spans="1:10" ht="36" x14ac:dyDescent="0.25">
      <c r="A11" s="491" t="s">
        <v>1365</v>
      </c>
      <c r="B11" s="490" t="s">
        <v>1079</v>
      </c>
      <c r="C11" s="490" t="s">
        <v>1298</v>
      </c>
      <c r="D11" s="490" t="s">
        <v>1296</v>
      </c>
      <c r="E11" s="490" t="s">
        <v>1299</v>
      </c>
      <c r="F11" s="491">
        <v>4</v>
      </c>
      <c r="G11" s="317">
        <v>128000000</v>
      </c>
      <c r="H11" s="317"/>
      <c r="I11" s="317"/>
      <c r="J11" s="317">
        <f>SUM(G11:H11)</f>
        <v>128000000</v>
      </c>
    </row>
    <row r="12" spans="1:10" ht="36" x14ac:dyDescent="0.25">
      <c r="A12" s="491" t="s">
        <v>1366</v>
      </c>
      <c r="B12" s="490" t="s">
        <v>1079</v>
      </c>
      <c r="C12" s="490" t="s">
        <v>1300</v>
      </c>
      <c r="D12" s="490" t="s">
        <v>1275</v>
      </c>
      <c r="E12" s="490" t="s">
        <v>1301</v>
      </c>
      <c r="F12" s="491">
        <v>3</v>
      </c>
      <c r="G12" s="317">
        <v>207808535</v>
      </c>
      <c r="H12" s="317"/>
      <c r="I12" s="317"/>
      <c r="J12" s="317">
        <f t="shared" si="0"/>
        <v>207808535</v>
      </c>
    </row>
    <row r="13" spans="1:10" ht="36" x14ac:dyDescent="0.25">
      <c r="A13" s="491" t="s">
        <v>1367</v>
      </c>
      <c r="B13" s="490" t="s">
        <v>1079</v>
      </c>
      <c r="C13" s="490" t="s">
        <v>1302</v>
      </c>
      <c r="D13" s="490" t="s">
        <v>1285</v>
      </c>
      <c r="E13" s="490" t="s">
        <v>1303</v>
      </c>
      <c r="F13" s="491">
        <v>2</v>
      </c>
      <c r="G13" s="317">
        <v>130000000</v>
      </c>
      <c r="H13" s="317"/>
      <c r="I13" s="317"/>
      <c r="J13" s="317">
        <f t="shared" si="0"/>
        <v>130000000</v>
      </c>
    </row>
    <row r="14" spans="1:10" ht="48" x14ac:dyDescent="0.25">
      <c r="A14" s="491" t="s">
        <v>1368</v>
      </c>
      <c r="B14" s="490" t="s">
        <v>1304</v>
      </c>
      <c r="C14" s="490" t="s">
        <v>1305</v>
      </c>
      <c r="D14" s="490" t="s">
        <v>1306</v>
      </c>
      <c r="E14" s="490" t="s">
        <v>1307</v>
      </c>
      <c r="F14" s="491">
        <v>6</v>
      </c>
      <c r="G14" s="317"/>
      <c r="H14" s="317">
        <v>2295637505</v>
      </c>
      <c r="I14" s="317"/>
      <c r="J14" s="317">
        <f>SUM(G14:H14)</f>
        <v>2295637505</v>
      </c>
    </row>
    <row r="15" spans="1:10" ht="12" x14ac:dyDescent="0.25"/>
  </sheetData>
  <pageMargins left="0.7" right="0.7" top="0.75" bottom="0.75" header="0.3" footer="0.3"/>
  <pageSetup orientation="portrait" r:id="rId1"/>
  <ignoredErrors>
    <ignoredError sqref="J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4"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573" t="s">
        <v>94</v>
      </c>
      <c r="Q10" s="573"/>
      <c r="R10" s="573"/>
      <c r="S10" s="574"/>
      <c r="T10" s="575" t="s">
        <v>95</v>
      </c>
      <c r="U10" s="573"/>
      <c r="V10" s="573"/>
      <c r="W10" s="575" t="s">
        <v>243</v>
      </c>
      <c r="X10" s="573"/>
      <c r="Y10" s="576"/>
      <c r="Z10" s="573"/>
      <c r="AA10" s="573"/>
      <c r="AB10" s="573"/>
      <c r="AC10" s="576"/>
      <c r="AD10" s="573"/>
      <c r="AE10" s="573"/>
      <c r="AF10" s="573"/>
      <c r="AG10" s="576"/>
      <c r="AH10" s="573"/>
      <c r="AI10" s="573"/>
      <c r="AJ10" s="573"/>
      <c r="AK10" s="576"/>
      <c r="AL10" s="573"/>
      <c r="AM10" s="573"/>
      <c r="AN10" s="573"/>
      <c r="AO10" s="576"/>
      <c r="AP10" s="573"/>
      <c r="AQ10" s="573"/>
      <c r="AR10" s="573"/>
      <c r="AS10" s="576"/>
      <c r="AT10" s="573"/>
      <c r="AU10" s="573"/>
      <c r="AV10" s="573"/>
      <c r="AW10" s="576"/>
      <c r="AX10" s="573"/>
      <c r="AY10" s="573"/>
      <c r="AZ10" s="573"/>
      <c r="BA10" s="576"/>
      <c r="BB10" s="573"/>
      <c r="BC10" s="573"/>
      <c r="BD10" s="573"/>
      <c r="BE10" s="576"/>
      <c r="BF10" s="573"/>
      <c r="BG10" s="573"/>
      <c r="BH10" s="573"/>
      <c r="BI10" s="577"/>
      <c r="BJ10" s="573"/>
      <c r="BK10" s="573"/>
      <c r="BL10" s="573"/>
      <c r="BM10" s="576"/>
      <c r="BN10" s="573"/>
      <c r="BO10" s="573"/>
      <c r="BP10" s="573"/>
      <c r="BQ10" s="576"/>
      <c r="BR10" s="573"/>
      <c r="BT10" s="265"/>
      <c r="BU10" s="568" t="s">
        <v>980</v>
      </c>
      <c r="BV10" s="568" t="s">
        <v>981</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569" t="s">
        <v>96</v>
      </c>
      <c r="X11" s="570"/>
      <c r="Y11" s="571"/>
      <c r="Z11" s="572"/>
      <c r="AA11" s="569" t="s">
        <v>97</v>
      </c>
      <c r="AB11" s="570"/>
      <c r="AC11" s="571"/>
      <c r="AD11" s="572"/>
      <c r="AE11" s="569" t="s">
        <v>238</v>
      </c>
      <c r="AF11" s="570"/>
      <c r="AG11" s="571"/>
      <c r="AH11" s="572"/>
      <c r="AI11" s="569" t="s">
        <v>239</v>
      </c>
      <c r="AJ11" s="570"/>
      <c r="AK11" s="571"/>
      <c r="AL11" s="572"/>
      <c r="AM11" s="569" t="s">
        <v>100</v>
      </c>
      <c r="AN11" s="570"/>
      <c r="AO11" s="571"/>
      <c r="AP11" s="572"/>
      <c r="AQ11" s="569" t="s">
        <v>240</v>
      </c>
      <c r="AR11" s="570"/>
      <c r="AS11" s="571"/>
      <c r="AT11" s="572"/>
      <c r="AU11" s="569" t="s">
        <v>102</v>
      </c>
      <c r="AV11" s="570"/>
      <c r="AW11" s="571"/>
      <c r="AX11" s="572"/>
      <c r="AY11" s="569" t="s">
        <v>103</v>
      </c>
      <c r="AZ11" s="570"/>
      <c r="BA11" s="571"/>
      <c r="BB11" s="572"/>
      <c r="BC11" s="569" t="s">
        <v>241</v>
      </c>
      <c r="BD11" s="570"/>
      <c r="BE11" s="571"/>
      <c r="BF11" s="572"/>
      <c r="BG11" s="569" t="s">
        <v>105</v>
      </c>
      <c r="BH11" s="570"/>
      <c r="BI11" s="578"/>
      <c r="BJ11" s="572"/>
      <c r="BK11" s="569" t="s">
        <v>106</v>
      </c>
      <c r="BL11" s="570"/>
      <c r="BM11" s="571"/>
      <c r="BN11" s="572"/>
      <c r="BO11" s="569" t="s">
        <v>242</v>
      </c>
      <c r="BP11" s="570"/>
      <c r="BQ11" s="571"/>
      <c r="BR11" s="572"/>
      <c r="BT11" s="265"/>
      <c r="BU11" s="568"/>
      <c r="BV11" s="568"/>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8" t="s">
        <v>967</v>
      </c>
      <c r="X12" s="274" t="s">
        <v>118</v>
      </c>
      <c r="Y12" s="268" t="s">
        <v>319</v>
      </c>
      <c r="Z12" s="274" t="s">
        <v>317</v>
      </c>
      <c r="AA12" s="268" t="s">
        <v>967</v>
      </c>
      <c r="AB12" s="274" t="s">
        <v>118</v>
      </c>
      <c r="AC12" s="268" t="s">
        <v>319</v>
      </c>
      <c r="AD12" s="274" t="s">
        <v>317</v>
      </c>
      <c r="AE12" s="268" t="s">
        <v>967</v>
      </c>
      <c r="AF12" s="274" t="s">
        <v>118</v>
      </c>
      <c r="AG12" s="268" t="s">
        <v>319</v>
      </c>
      <c r="AH12" s="274" t="s">
        <v>317</v>
      </c>
      <c r="AI12" s="268" t="s">
        <v>967</v>
      </c>
      <c r="AJ12" s="274" t="s">
        <v>118</v>
      </c>
      <c r="AK12" s="268" t="s">
        <v>319</v>
      </c>
      <c r="AL12" s="274" t="s">
        <v>317</v>
      </c>
      <c r="AM12" s="268" t="s">
        <v>967</v>
      </c>
      <c r="AN12" s="274" t="s">
        <v>118</v>
      </c>
      <c r="AO12" s="268" t="s">
        <v>319</v>
      </c>
      <c r="AP12" s="274" t="s">
        <v>317</v>
      </c>
      <c r="AQ12" s="275" t="s">
        <v>117</v>
      </c>
      <c r="AR12" s="275" t="s">
        <v>118</v>
      </c>
      <c r="AS12" s="276" t="s">
        <v>319</v>
      </c>
      <c r="AT12" s="275" t="s">
        <v>317</v>
      </c>
      <c r="AU12" s="275" t="s">
        <v>117</v>
      </c>
      <c r="AV12" s="275" t="s">
        <v>118</v>
      </c>
      <c r="AW12" s="276" t="s">
        <v>319</v>
      </c>
      <c r="AX12" s="275" t="s">
        <v>317</v>
      </c>
      <c r="AY12" s="275" t="s">
        <v>117</v>
      </c>
      <c r="AZ12" s="275" t="s">
        <v>118</v>
      </c>
      <c r="BA12" s="276" t="s">
        <v>319</v>
      </c>
      <c r="BB12" s="275" t="s">
        <v>317</v>
      </c>
      <c r="BC12" s="275" t="s">
        <v>117</v>
      </c>
      <c r="BD12" s="275" t="s">
        <v>118</v>
      </c>
      <c r="BE12" s="276" t="s">
        <v>319</v>
      </c>
      <c r="BF12" s="275" t="s">
        <v>317</v>
      </c>
      <c r="BG12" s="275" t="s">
        <v>117</v>
      </c>
      <c r="BH12" s="275" t="s">
        <v>118</v>
      </c>
      <c r="BI12" s="277" t="s">
        <v>319</v>
      </c>
      <c r="BJ12" s="275" t="s">
        <v>317</v>
      </c>
      <c r="BK12" s="275" t="s">
        <v>117</v>
      </c>
      <c r="BL12" s="275" t="s">
        <v>118</v>
      </c>
      <c r="BM12" s="276" t="s">
        <v>319</v>
      </c>
      <c r="BN12" s="275" t="s">
        <v>317</v>
      </c>
      <c r="BO12" s="275" t="s">
        <v>117</v>
      </c>
      <c r="BP12" s="275" t="s">
        <v>118</v>
      </c>
      <c r="BQ12" s="276" t="s">
        <v>319</v>
      </c>
      <c r="BR12" s="275" t="s">
        <v>317</v>
      </c>
      <c r="BT12" s="265"/>
      <c r="BU12" s="568"/>
      <c r="BV12" s="568"/>
    </row>
    <row r="13" spans="1:74" ht="135" customHeight="1" x14ac:dyDescent="0.2">
      <c r="A13" s="246"/>
      <c r="B13" s="246"/>
      <c r="C13" s="246"/>
      <c r="D13" s="247" t="s">
        <v>36</v>
      </c>
      <c r="E13" s="247" t="s">
        <v>10</v>
      </c>
      <c r="F13" s="248">
        <v>16</v>
      </c>
      <c r="G13" s="247" t="s">
        <v>91</v>
      </c>
      <c r="H13" s="248">
        <v>92</v>
      </c>
      <c r="I13" s="247" t="s">
        <v>871</v>
      </c>
      <c r="J13" s="249" t="s">
        <v>764</v>
      </c>
      <c r="K13" s="250">
        <v>43466</v>
      </c>
      <c r="L13" s="250">
        <v>43830</v>
      </c>
      <c r="M13" s="251">
        <v>600000000</v>
      </c>
      <c r="N13" s="252"/>
      <c r="O13" s="252"/>
      <c r="P13" s="250" t="s">
        <v>626</v>
      </c>
      <c r="Q13" s="253" t="s">
        <v>627</v>
      </c>
      <c r="R13" s="248">
        <v>15</v>
      </c>
      <c r="S13" s="253" t="s">
        <v>287</v>
      </c>
      <c r="T13" s="253" t="s">
        <v>628</v>
      </c>
      <c r="U13" s="253"/>
      <c r="V13" s="253" t="s">
        <v>768</v>
      </c>
      <c r="W13" s="253">
        <v>0</v>
      </c>
      <c r="X13" s="253"/>
      <c r="Y13" s="254">
        <v>0.05</v>
      </c>
      <c r="Z13" s="253" t="s">
        <v>769</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4">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872</v>
      </c>
      <c r="J14" s="256" t="s">
        <v>765</v>
      </c>
      <c r="K14" s="250">
        <v>43466</v>
      </c>
      <c r="L14" s="250">
        <v>43830</v>
      </c>
      <c r="M14" s="251">
        <v>270000000</v>
      </c>
      <c r="N14" s="252"/>
      <c r="O14" s="252"/>
      <c r="P14" s="250" t="s">
        <v>770</v>
      </c>
      <c r="Q14" s="253" t="s">
        <v>771</v>
      </c>
      <c r="R14" s="248">
        <v>4</v>
      </c>
      <c r="S14" s="253" t="s">
        <v>287</v>
      </c>
      <c r="T14" s="253" t="s">
        <v>628</v>
      </c>
      <c r="U14" s="253"/>
      <c r="V14" s="253" t="s">
        <v>768</v>
      </c>
      <c r="W14" s="253">
        <v>0</v>
      </c>
      <c r="X14" s="253" t="s">
        <v>769</v>
      </c>
      <c r="Y14" s="254">
        <v>0</v>
      </c>
      <c r="Z14" s="253" t="s">
        <v>769</v>
      </c>
      <c r="AA14" s="261">
        <v>0.1</v>
      </c>
      <c r="AB14" s="253" t="s">
        <v>772</v>
      </c>
      <c r="AC14" s="261">
        <v>0.1</v>
      </c>
      <c r="AD14" s="261" t="s">
        <v>773</v>
      </c>
      <c r="AE14" s="261">
        <v>0.1</v>
      </c>
      <c r="AF14" s="253" t="s">
        <v>774</v>
      </c>
      <c r="AG14" s="254">
        <v>0.1</v>
      </c>
      <c r="AH14" s="253" t="s">
        <v>623</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4">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719</v>
      </c>
      <c r="J15" s="247" t="s">
        <v>720</v>
      </c>
      <c r="K15" s="250">
        <v>43466</v>
      </c>
      <c r="L15" s="250">
        <v>43830</v>
      </c>
      <c r="M15" s="251">
        <v>400000000</v>
      </c>
      <c r="N15" s="252"/>
      <c r="O15" s="252"/>
      <c r="P15" s="250" t="s">
        <v>775</v>
      </c>
      <c r="Q15" s="253" t="s">
        <v>776</v>
      </c>
      <c r="R15" s="248">
        <v>1</v>
      </c>
      <c r="S15" s="253" t="s">
        <v>287</v>
      </c>
      <c r="T15" s="253" t="s">
        <v>628</v>
      </c>
      <c r="U15" s="253"/>
      <c r="V15" s="253" t="s">
        <v>777</v>
      </c>
      <c r="W15" s="253">
        <v>0</v>
      </c>
      <c r="X15" s="253" t="s">
        <v>769</v>
      </c>
      <c r="Y15" s="254">
        <v>0</v>
      </c>
      <c r="Z15" s="253" t="s">
        <v>769</v>
      </c>
      <c r="AA15" s="261">
        <v>0.05</v>
      </c>
      <c r="AB15" s="253"/>
      <c r="AC15" s="261">
        <v>0</v>
      </c>
      <c r="AD15" s="261"/>
      <c r="AE15" s="261">
        <v>0.05</v>
      </c>
      <c r="AF15" s="253" t="s">
        <v>778</v>
      </c>
      <c r="AG15" s="254">
        <v>0.05</v>
      </c>
      <c r="AH15" s="253" t="s">
        <v>779</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4">
        <f t="shared" si="0"/>
        <v>0.05</v>
      </c>
      <c r="BU15" s="253"/>
      <c r="BV15" s="253"/>
    </row>
    <row r="16" spans="1:74" ht="135" customHeight="1" x14ac:dyDescent="0.2">
      <c r="A16" s="246"/>
      <c r="B16" s="246"/>
      <c r="C16" s="246"/>
      <c r="D16" s="247" t="s">
        <v>36</v>
      </c>
      <c r="E16" s="247" t="s">
        <v>10</v>
      </c>
      <c r="F16" s="248">
        <v>16</v>
      </c>
      <c r="G16" s="247" t="s">
        <v>91</v>
      </c>
      <c r="H16" s="248">
        <v>100</v>
      </c>
      <c r="I16" s="257" t="s">
        <v>721</v>
      </c>
      <c r="J16" s="247" t="s">
        <v>722</v>
      </c>
      <c r="K16" s="250">
        <v>43466</v>
      </c>
      <c r="L16" s="250">
        <v>43830</v>
      </c>
      <c r="M16" s="251">
        <v>600000000</v>
      </c>
      <c r="N16" s="252"/>
      <c r="O16" s="252"/>
      <c r="P16" s="250" t="s">
        <v>780</v>
      </c>
      <c r="Q16" s="253" t="s">
        <v>781</v>
      </c>
      <c r="R16" s="248">
        <v>1</v>
      </c>
      <c r="S16" s="253" t="s">
        <v>287</v>
      </c>
      <c r="T16" s="253" t="s">
        <v>628</v>
      </c>
      <c r="U16" s="253"/>
      <c r="V16" s="253" t="s">
        <v>768</v>
      </c>
      <c r="W16" s="253">
        <v>0</v>
      </c>
      <c r="X16" s="253" t="s">
        <v>769</v>
      </c>
      <c r="Y16" s="254">
        <v>0</v>
      </c>
      <c r="Z16" s="253" t="s">
        <v>769</v>
      </c>
      <c r="AA16" s="261">
        <v>0.15</v>
      </c>
      <c r="AB16" s="253" t="s">
        <v>769</v>
      </c>
      <c r="AC16" s="261">
        <v>0</v>
      </c>
      <c r="AD16" s="261"/>
      <c r="AE16" s="261">
        <v>0.15</v>
      </c>
      <c r="AF16" s="253" t="s">
        <v>782</v>
      </c>
      <c r="AG16" s="254">
        <v>0.15</v>
      </c>
      <c r="AH16" s="253" t="s">
        <v>783</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4">
        <f t="shared" si="0"/>
        <v>0.15</v>
      </c>
      <c r="BU16" s="253"/>
      <c r="BV16" s="253"/>
    </row>
    <row r="17" spans="1:74" ht="135" customHeight="1" x14ac:dyDescent="0.2">
      <c r="A17" s="246"/>
      <c r="B17" s="246"/>
      <c r="C17" s="246"/>
      <c r="D17" s="247" t="s">
        <v>36</v>
      </c>
      <c r="E17" s="247" t="s">
        <v>10</v>
      </c>
      <c r="F17" s="248">
        <v>17</v>
      </c>
      <c r="G17" s="247" t="s">
        <v>92</v>
      </c>
      <c r="H17" s="248">
        <v>93</v>
      </c>
      <c r="I17" s="257" t="s">
        <v>724</v>
      </c>
      <c r="J17" s="247" t="s">
        <v>723</v>
      </c>
      <c r="K17" s="250">
        <v>43466</v>
      </c>
      <c r="L17" s="250">
        <v>43830</v>
      </c>
      <c r="M17" s="251">
        <v>0</v>
      </c>
      <c r="N17" s="252"/>
      <c r="O17" s="252"/>
      <c r="P17" s="250" t="s">
        <v>784</v>
      </c>
      <c r="Q17" s="253" t="s">
        <v>781</v>
      </c>
      <c r="R17" s="248">
        <v>1</v>
      </c>
      <c r="S17" s="253" t="s">
        <v>287</v>
      </c>
      <c r="T17" s="253" t="s">
        <v>628</v>
      </c>
      <c r="U17" s="253"/>
      <c r="V17" s="253" t="s">
        <v>768</v>
      </c>
      <c r="W17" s="253">
        <v>0</v>
      </c>
      <c r="X17" s="253" t="s">
        <v>769</v>
      </c>
      <c r="Y17" s="254">
        <v>0</v>
      </c>
      <c r="Z17" s="253" t="s">
        <v>769</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4">
        <f t="shared" si="0"/>
        <v>0</v>
      </c>
      <c r="BU17" s="253"/>
      <c r="BV17" s="253"/>
    </row>
    <row r="18" spans="1:74" ht="135" customHeight="1" x14ac:dyDescent="0.2">
      <c r="A18" s="246"/>
      <c r="B18" s="246"/>
      <c r="C18" s="246"/>
      <c r="D18" s="247" t="s">
        <v>36</v>
      </c>
      <c r="E18" s="247" t="s">
        <v>37</v>
      </c>
      <c r="F18" s="248">
        <v>17</v>
      </c>
      <c r="G18" s="247" t="s">
        <v>92</v>
      </c>
      <c r="H18" s="248">
        <v>95</v>
      </c>
      <c r="I18" s="258" t="s">
        <v>873</v>
      </c>
      <c r="J18" s="256" t="s">
        <v>766</v>
      </c>
      <c r="K18" s="250">
        <v>43466</v>
      </c>
      <c r="L18" s="250">
        <v>43830</v>
      </c>
      <c r="M18" s="251">
        <v>435000000</v>
      </c>
      <c r="N18" s="252"/>
      <c r="O18" s="259">
        <v>315000000</v>
      </c>
      <c r="P18" s="251" t="s">
        <v>785</v>
      </c>
      <c r="Q18" s="253" t="s">
        <v>786</v>
      </c>
      <c r="R18" s="248">
        <v>2</v>
      </c>
      <c r="S18" s="253" t="s">
        <v>287</v>
      </c>
      <c r="T18" s="253" t="s">
        <v>628</v>
      </c>
      <c r="U18" s="253"/>
      <c r="V18" s="253" t="s">
        <v>768</v>
      </c>
      <c r="W18" s="253">
        <v>0</v>
      </c>
      <c r="X18" s="253" t="s">
        <v>769</v>
      </c>
      <c r="Y18" s="254">
        <v>0</v>
      </c>
      <c r="Z18" s="253"/>
      <c r="AA18" s="261">
        <v>10</v>
      </c>
      <c r="AB18" s="253" t="s">
        <v>787</v>
      </c>
      <c r="AC18" s="253">
        <v>0.1</v>
      </c>
      <c r="AD18" s="253" t="s">
        <v>788</v>
      </c>
      <c r="AE18" s="253">
        <v>10</v>
      </c>
      <c r="AF18" s="253" t="s">
        <v>789</v>
      </c>
      <c r="AG18" s="254">
        <v>0.1</v>
      </c>
      <c r="AH18" s="253" t="s">
        <v>790</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4">
        <f t="shared" si="0"/>
        <v>80.2</v>
      </c>
      <c r="BU18" s="253"/>
      <c r="BV18" s="253"/>
    </row>
    <row r="19" spans="1:74" s="286" customFormat="1" ht="135" customHeight="1" x14ac:dyDescent="0.2">
      <c r="A19" s="278"/>
      <c r="B19" s="278"/>
      <c r="C19" s="278"/>
      <c r="D19" s="279" t="s">
        <v>36</v>
      </c>
      <c r="E19" s="279" t="s">
        <v>37</v>
      </c>
      <c r="F19" s="280">
        <v>17</v>
      </c>
      <c r="G19" s="279" t="s">
        <v>92</v>
      </c>
      <c r="H19" s="280">
        <v>97</v>
      </c>
      <c r="I19" s="279" t="s">
        <v>874</v>
      </c>
      <c r="J19" s="279" t="s">
        <v>966</v>
      </c>
      <c r="K19" s="281">
        <v>43466</v>
      </c>
      <c r="L19" s="281">
        <v>43830</v>
      </c>
      <c r="M19" s="282">
        <v>77000000</v>
      </c>
      <c r="N19" s="281"/>
      <c r="O19" s="281"/>
      <c r="P19" s="281"/>
      <c r="Q19" s="283"/>
      <c r="R19" s="280"/>
      <c r="S19" s="283"/>
      <c r="T19" s="283"/>
      <c r="U19" s="283"/>
      <c r="V19" s="283"/>
      <c r="W19" s="283">
        <v>0</v>
      </c>
      <c r="X19" s="283"/>
      <c r="Y19" s="284">
        <v>0</v>
      </c>
      <c r="Z19" s="283"/>
      <c r="AA19" s="285">
        <v>0</v>
      </c>
      <c r="AB19" s="283"/>
      <c r="AC19" s="283">
        <v>0</v>
      </c>
      <c r="AD19" s="283"/>
      <c r="AE19" s="283">
        <v>0</v>
      </c>
      <c r="AF19" s="283"/>
      <c r="AG19" s="284">
        <v>0</v>
      </c>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T19" s="287">
        <f t="shared" si="0"/>
        <v>0</v>
      </c>
      <c r="BU19" s="283"/>
      <c r="BV19" s="283"/>
    </row>
    <row r="20" spans="1:74" ht="135" customHeight="1" x14ac:dyDescent="0.2">
      <c r="A20" s="246"/>
      <c r="B20" s="246"/>
      <c r="C20" s="246"/>
      <c r="D20" s="247" t="s">
        <v>36</v>
      </c>
      <c r="E20" s="247" t="s">
        <v>10</v>
      </c>
      <c r="F20" s="248">
        <v>18</v>
      </c>
      <c r="G20" s="247" t="s">
        <v>90</v>
      </c>
      <c r="H20" s="248">
        <v>88</v>
      </c>
      <c r="I20" s="257" t="s">
        <v>725</v>
      </c>
      <c r="J20" s="247" t="s">
        <v>726</v>
      </c>
      <c r="K20" s="250">
        <v>43466</v>
      </c>
      <c r="L20" s="250">
        <v>43830</v>
      </c>
      <c r="M20" s="251">
        <v>250000000</v>
      </c>
      <c r="N20" s="252"/>
      <c r="O20" s="252"/>
      <c r="P20" s="250" t="s">
        <v>791</v>
      </c>
      <c r="Q20" s="253" t="s">
        <v>792</v>
      </c>
      <c r="R20" s="248">
        <v>1</v>
      </c>
      <c r="S20" s="253" t="s">
        <v>267</v>
      </c>
      <c r="T20" s="253" t="s">
        <v>628</v>
      </c>
      <c r="U20" s="253"/>
      <c r="V20" s="253" t="s">
        <v>768</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4">
        <f t="shared" si="0"/>
        <v>100</v>
      </c>
      <c r="BU20" s="253"/>
      <c r="BV20" s="253"/>
    </row>
    <row r="21" spans="1:74" ht="150" customHeight="1" x14ac:dyDescent="0.2">
      <c r="A21" s="246"/>
      <c r="B21" s="246"/>
      <c r="C21" s="246"/>
      <c r="D21" s="247" t="s">
        <v>36</v>
      </c>
      <c r="E21" s="247" t="s">
        <v>10</v>
      </c>
      <c r="F21" s="248">
        <v>18</v>
      </c>
      <c r="G21" s="247" t="s">
        <v>90</v>
      </c>
      <c r="H21" s="248">
        <v>89</v>
      </c>
      <c r="I21" s="257" t="s">
        <v>725</v>
      </c>
      <c r="J21" s="247" t="s">
        <v>727</v>
      </c>
      <c r="K21" s="250">
        <v>43466</v>
      </c>
      <c r="L21" s="250">
        <v>43830</v>
      </c>
      <c r="M21" s="251">
        <v>300000000</v>
      </c>
      <c r="N21" s="252"/>
      <c r="O21" s="252"/>
      <c r="P21" s="250" t="s">
        <v>793</v>
      </c>
      <c r="Q21" s="253" t="s">
        <v>794</v>
      </c>
      <c r="R21" s="248">
        <v>1</v>
      </c>
      <c r="S21" s="253" t="s">
        <v>267</v>
      </c>
      <c r="T21" s="253" t="s">
        <v>628</v>
      </c>
      <c r="U21" s="253"/>
      <c r="V21" s="253" t="s">
        <v>768</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4">
        <f t="shared" si="0"/>
        <v>100</v>
      </c>
      <c r="BU21" s="253"/>
      <c r="BV21" s="253"/>
    </row>
    <row r="22" spans="1:74" ht="150" customHeight="1" x14ac:dyDescent="0.2">
      <c r="A22" s="246"/>
      <c r="B22" s="246"/>
      <c r="C22" s="246"/>
      <c r="D22" s="247" t="s">
        <v>36</v>
      </c>
      <c r="E22" s="247" t="s">
        <v>10</v>
      </c>
      <c r="F22" s="248">
        <v>18</v>
      </c>
      <c r="G22" s="247" t="s">
        <v>90</v>
      </c>
      <c r="H22" s="248">
        <v>90</v>
      </c>
      <c r="I22" s="257" t="s">
        <v>721</v>
      </c>
      <c r="J22" s="247" t="s">
        <v>728</v>
      </c>
      <c r="K22" s="250">
        <v>43466</v>
      </c>
      <c r="L22" s="250">
        <v>43830</v>
      </c>
      <c r="M22" s="251">
        <v>200000000</v>
      </c>
      <c r="N22" s="252"/>
      <c r="O22" s="252"/>
      <c r="P22" s="250" t="s">
        <v>793</v>
      </c>
      <c r="Q22" s="253" t="s">
        <v>795</v>
      </c>
      <c r="R22" s="248">
        <v>2</v>
      </c>
      <c r="S22" s="253" t="s">
        <v>267</v>
      </c>
      <c r="T22" s="253" t="s">
        <v>628</v>
      </c>
      <c r="U22" s="253"/>
      <c r="V22" s="253" t="s">
        <v>768</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4">
        <f t="shared" si="0"/>
        <v>100</v>
      </c>
      <c r="BU22" s="253"/>
      <c r="BV22" s="253"/>
    </row>
    <row r="23" spans="1:74" ht="150" customHeight="1" x14ac:dyDescent="0.2">
      <c r="A23" s="246"/>
      <c r="B23" s="246"/>
      <c r="C23" s="246"/>
      <c r="D23" s="247" t="s">
        <v>36</v>
      </c>
      <c r="E23" s="247" t="s">
        <v>10</v>
      </c>
      <c r="F23" s="248">
        <v>18</v>
      </c>
      <c r="G23" s="247" t="s">
        <v>90</v>
      </c>
      <c r="H23" s="248">
        <v>91</v>
      </c>
      <c r="I23" s="257" t="s">
        <v>721</v>
      </c>
      <c r="J23" s="247" t="s">
        <v>729</v>
      </c>
      <c r="K23" s="250">
        <v>43466</v>
      </c>
      <c r="L23" s="250">
        <v>43830</v>
      </c>
      <c r="M23" s="251">
        <v>154000000</v>
      </c>
      <c r="N23" s="252"/>
      <c r="O23" s="252"/>
      <c r="P23" s="250" t="s">
        <v>793</v>
      </c>
      <c r="Q23" s="253" t="s">
        <v>796</v>
      </c>
      <c r="R23" s="248">
        <v>1</v>
      </c>
      <c r="S23" s="253" t="s">
        <v>267</v>
      </c>
      <c r="T23" s="253" t="s">
        <v>628</v>
      </c>
      <c r="U23" s="253"/>
      <c r="V23" s="253" t="s">
        <v>768</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4">
        <f t="shared" si="0"/>
        <v>100</v>
      </c>
      <c r="BU23" s="253"/>
      <c r="BV23" s="253"/>
    </row>
    <row r="24" spans="1:74" ht="150" customHeight="1" x14ac:dyDescent="0.2">
      <c r="A24" s="246"/>
      <c r="B24" s="246"/>
      <c r="C24" s="246"/>
      <c r="D24" s="247" t="s">
        <v>36</v>
      </c>
      <c r="E24" s="247" t="s">
        <v>10</v>
      </c>
      <c r="F24" s="248">
        <v>18</v>
      </c>
      <c r="G24" s="247" t="s">
        <v>90</v>
      </c>
      <c r="H24" s="248">
        <v>94</v>
      </c>
      <c r="I24" s="258" t="s">
        <v>875</v>
      </c>
      <c r="J24" s="256" t="s">
        <v>767</v>
      </c>
      <c r="K24" s="250"/>
      <c r="L24" s="250"/>
      <c r="M24" s="251">
        <v>0</v>
      </c>
      <c r="N24" s="252"/>
      <c r="O24" s="252"/>
      <c r="P24" s="250" t="s">
        <v>793</v>
      </c>
      <c r="Q24" s="253" t="s">
        <v>797</v>
      </c>
      <c r="R24" s="248">
        <v>1</v>
      </c>
      <c r="S24" s="253" t="s">
        <v>267</v>
      </c>
      <c r="T24" s="253" t="s">
        <v>628</v>
      </c>
      <c r="U24" s="253"/>
      <c r="V24" s="253" t="s">
        <v>768</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4">
        <f t="shared" si="0"/>
        <v>100</v>
      </c>
      <c r="BU24" s="253"/>
      <c r="BV24" s="253"/>
    </row>
    <row r="25" spans="1:74" ht="46.5" customHeight="1" x14ac:dyDescent="0.2">
      <c r="A25" s="246"/>
      <c r="B25" s="246"/>
      <c r="C25" s="246"/>
      <c r="D25" s="247" t="s">
        <v>36</v>
      </c>
      <c r="E25" s="247" t="s">
        <v>10</v>
      </c>
      <c r="F25" s="248"/>
      <c r="G25" s="246"/>
      <c r="H25" s="248">
        <v>98</v>
      </c>
      <c r="I25" s="257" t="s">
        <v>725</v>
      </c>
      <c r="J25" s="260" t="s">
        <v>737</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4">
        <f t="shared" si="0"/>
        <v>0</v>
      </c>
      <c r="BU25" s="253"/>
      <c r="BV25" s="253"/>
    </row>
  </sheetData>
  <mergeCells count="17">
    <mergeCell ref="BK11:BN11"/>
    <mergeCell ref="BO11:BR11"/>
    <mergeCell ref="BU10:BU12"/>
    <mergeCell ref="BV10:BV12"/>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s>
  <pageMargins left="0.25" right="0.25" top="0.75" bottom="0.75" header="0.3" footer="0.3"/>
  <pageSetup scale="4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2" customWidth="1"/>
    <col min="4" max="4" width="19.42578125" customWidth="1"/>
  </cols>
  <sheetData>
    <row r="2" spans="2:9" x14ac:dyDescent="0.25">
      <c r="B2" t="s">
        <v>982</v>
      </c>
    </row>
    <row r="4" spans="2:9" s="288" customFormat="1" x14ac:dyDescent="0.25">
      <c r="B4" s="291" t="s">
        <v>983</v>
      </c>
      <c r="C4" s="293" t="s">
        <v>988</v>
      </c>
      <c r="E4" s="289"/>
      <c r="F4" s="289"/>
      <c r="G4" s="289"/>
      <c r="H4" s="289"/>
      <c r="I4" s="289"/>
    </row>
    <row r="5" spans="2:9" ht="95.25" customHeight="1" x14ac:dyDescent="0.25">
      <c r="B5" s="162" t="s">
        <v>984</v>
      </c>
      <c r="C5" s="159" t="s">
        <v>989</v>
      </c>
      <c r="D5" s="290"/>
      <c r="E5" s="290"/>
      <c r="F5" s="290"/>
      <c r="G5" s="290"/>
      <c r="H5" s="290"/>
      <c r="I5" s="290"/>
    </row>
    <row r="6" spans="2:9" ht="39" customHeight="1" x14ac:dyDescent="0.25">
      <c r="B6" s="162" t="s">
        <v>145</v>
      </c>
      <c r="C6" s="162" t="s">
        <v>993</v>
      </c>
      <c r="D6" s="290"/>
      <c r="E6" s="290"/>
      <c r="F6" s="290"/>
      <c r="G6" s="290"/>
      <c r="H6" s="290"/>
      <c r="I6" s="290"/>
    </row>
    <row r="7" spans="2:9" ht="65.25" customHeight="1" x14ac:dyDescent="0.25">
      <c r="B7" s="162" t="s">
        <v>985</v>
      </c>
      <c r="C7" s="159" t="s">
        <v>990</v>
      </c>
      <c r="D7" s="290"/>
      <c r="E7" s="290"/>
      <c r="F7" s="290"/>
      <c r="G7" s="290"/>
      <c r="H7" s="290"/>
      <c r="I7" s="290"/>
    </row>
    <row r="8" spans="2:9" ht="39.75" customHeight="1" x14ac:dyDescent="0.25">
      <c r="B8" s="162" t="s">
        <v>443</v>
      </c>
      <c r="C8" s="162" t="s">
        <v>995</v>
      </c>
      <c r="D8" s="290"/>
      <c r="E8" s="290"/>
      <c r="F8" s="290"/>
      <c r="G8" s="290"/>
      <c r="H8" s="290"/>
      <c r="I8" s="290"/>
    </row>
    <row r="9" spans="2:9" ht="39.75" customHeight="1" x14ac:dyDescent="0.25">
      <c r="B9" s="162" t="s">
        <v>986</v>
      </c>
      <c r="C9" s="162" t="s">
        <v>991</v>
      </c>
      <c r="D9" s="290"/>
      <c r="E9" s="290"/>
      <c r="F9" s="290"/>
      <c r="G9" s="290"/>
      <c r="H9" s="290"/>
      <c r="I9" s="290"/>
    </row>
    <row r="10" spans="2:9" ht="43.5" customHeight="1" x14ac:dyDescent="0.25">
      <c r="B10" s="162" t="s">
        <v>628</v>
      </c>
      <c r="C10" s="162" t="s">
        <v>992</v>
      </c>
      <c r="D10" s="290"/>
      <c r="E10" s="290"/>
      <c r="F10" s="290"/>
      <c r="G10" s="290"/>
      <c r="H10" s="290"/>
      <c r="I10" s="290"/>
    </row>
    <row r="11" spans="2:9" ht="36.75" customHeight="1" x14ac:dyDescent="0.25">
      <c r="B11" s="162" t="s">
        <v>987</v>
      </c>
      <c r="C11" s="162" t="s">
        <v>991</v>
      </c>
      <c r="D11" s="290"/>
      <c r="E11" s="290"/>
      <c r="F11" s="290"/>
      <c r="G11" s="290"/>
      <c r="H11" s="290"/>
      <c r="I11" s="29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19"/>
  <sheetViews>
    <sheetView showGridLines="0" tabSelected="1" zoomScaleNormal="100" workbookViewId="0">
      <selection activeCell="E3" sqref="E3"/>
    </sheetView>
  </sheetViews>
  <sheetFormatPr baseColWidth="10" defaultColWidth="10.85546875" defaultRowHeight="12" x14ac:dyDescent="0.25"/>
  <cols>
    <col min="1" max="1" width="19" style="299" customWidth="1"/>
    <col min="2" max="2" width="32.7109375" style="299" customWidth="1"/>
    <col min="3" max="3" width="47.85546875" style="299" customWidth="1"/>
    <col min="4" max="4" width="29.7109375" style="299" customWidth="1"/>
    <col min="5" max="5" width="21.42578125" style="299" customWidth="1"/>
    <col min="6" max="6" width="10.42578125" style="299" customWidth="1"/>
    <col min="7" max="7" width="18.5703125" style="300" customWidth="1"/>
    <col min="8" max="8" width="17.140625" style="300" customWidth="1"/>
    <col min="9" max="10" width="17.42578125" style="300" bestFit="1" customWidth="1"/>
    <col min="11" max="16384" width="10.85546875" style="299"/>
  </cols>
  <sheetData>
    <row r="1" spans="1:28" ht="24" customHeight="1" thickBot="1" x14ac:dyDescent="0.3">
      <c r="F1" s="303" t="s">
        <v>763</v>
      </c>
      <c r="G1" s="304">
        <v>0</v>
      </c>
      <c r="H1" s="304">
        <v>0</v>
      </c>
      <c r="I1" s="304">
        <f>SUM(I3:I5)</f>
        <v>440886850</v>
      </c>
      <c r="J1" s="305">
        <f>SUM(J3:J5)</f>
        <v>440886850</v>
      </c>
    </row>
    <row r="2" spans="1:28" s="301" customFormat="1" ht="48" customHeight="1" thickBot="1" x14ac:dyDescent="0.3">
      <c r="A2" s="330" t="s">
        <v>7</v>
      </c>
      <c r="B2" s="330" t="s">
        <v>1372</v>
      </c>
      <c r="C2" s="330" t="s">
        <v>1025</v>
      </c>
      <c r="D2" s="306" t="s">
        <v>111</v>
      </c>
      <c r="E2" s="306" t="s">
        <v>112</v>
      </c>
      <c r="F2" s="306" t="s">
        <v>113</v>
      </c>
      <c r="G2" s="309" t="s">
        <v>1034</v>
      </c>
      <c r="H2" s="309" t="s">
        <v>1030</v>
      </c>
      <c r="I2" s="309" t="s">
        <v>1028</v>
      </c>
      <c r="J2" s="327" t="s">
        <v>1029</v>
      </c>
    </row>
    <row r="3" spans="1:28" s="308" customFormat="1" ht="41.25" customHeight="1" x14ac:dyDescent="0.25">
      <c r="A3" s="419" t="s">
        <v>1369</v>
      </c>
      <c r="B3" s="420" t="s">
        <v>1274</v>
      </c>
      <c r="C3" s="420" t="s">
        <v>1210</v>
      </c>
      <c r="D3" s="420" t="s">
        <v>1211</v>
      </c>
      <c r="E3" s="420" t="s">
        <v>1212</v>
      </c>
      <c r="F3" s="424">
        <v>1</v>
      </c>
      <c r="G3" s="421"/>
      <c r="H3" s="421"/>
      <c r="I3" s="421">
        <v>19797100</v>
      </c>
      <c r="J3" s="487">
        <f t="shared" ref="J3:J5" si="0">SUM(G3:I3)</f>
        <v>19797100</v>
      </c>
    </row>
    <row r="4" spans="1:28" s="308" customFormat="1" ht="41.25" customHeight="1" x14ac:dyDescent="0.25">
      <c r="A4" s="328" t="s">
        <v>1370</v>
      </c>
      <c r="B4" s="325" t="s">
        <v>1242</v>
      </c>
      <c r="C4" s="325" t="s">
        <v>1213</v>
      </c>
      <c r="D4" s="325" t="s">
        <v>1214</v>
      </c>
      <c r="E4" s="325" t="s">
        <v>1215</v>
      </c>
      <c r="F4" s="418">
        <v>1</v>
      </c>
      <c r="G4" s="317"/>
      <c r="H4" s="317"/>
      <c r="I4" s="317">
        <v>252653850</v>
      </c>
      <c r="J4" s="488">
        <f t="shared" si="0"/>
        <v>252653850</v>
      </c>
    </row>
    <row r="5" spans="1:28" s="308" customFormat="1" ht="41.25" customHeight="1" thickBot="1" x14ac:dyDescent="0.3">
      <c r="A5" s="329" t="s">
        <v>1371</v>
      </c>
      <c r="B5" s="336" t="s">
        <v>1274</v>
      </c>
      <c r="C5" s="336" t="s">
        <v>1216</v>
      </c>
      <c r="D5" s="336" t="s">
        <v>1217</v>
      </c>
      <c r="E5" s="336" t="s">
        <v>1218</v>
      </c>
      <c r="F5" s="439">
        <v>11</v>
      </c>
      <c r="G5" s="323"/>
      <c r="H5" s="323"/>
      <c r="I5" s="323">
        <v>168435900</v>
      </c>
      <c r="J5" s="489">
        <f t="shared" si="0"/>
        <v>168435900</v>
      </c>
    </row>
    <row r="8" spans="1:28" ht="40.5" customHeight="1" x14ac:dyDescent="0.25">
      <c r="AB8" s="300"/>
    </row>
    <row r="9" spans="1:28" ht="66" customHeight="1" x14ac:dyDescent="0.25"/>
    <row r="10" spans="1:28" ht="78" customHeight="1" x14ac:dyDescent="0.25"/>
    <row r="15" spans="1:28" ht="17.25" customHeight="1" x14ac:dyDescent="0.25"/>
    <row r="16" spans="1:28" ht="7.5" customHeight="1" x14ac:dyDescent="0.25"/>
    <row r="17" ht="11.25" customHeight="1" x14ac:dyDescent="0.25"/>
    <row r="18" ht="10.5" customHeight="1" x14ac:dyDescent="0.25"/>
    <row r="19" ht="13.5" customHeight="1" x14ac:dyDescent="0.25"/>
  </sheetData>
  <pageMargins left="0.25" right="0.25" top="0.75" bottom="0.75" header="0.3" footer="0.3"/>
  <pageSetup scale="41" fitToHeight="0" orientation="portrait" r:id="rId1"/>
  <ignoredErrors>
    <ignoredError sqref="J3:J5"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580" t="s">
        <v>93</v>
      </c>
      <c r="B2" s="580"/>
      <c r="C2" s="580"/>
      <c r="D2" s="580"/>
      <c r="E2" s="580"/>
      <c r="F2" s="581" t="s">
        <v>94</v>
      </c>
      <c r="G2" s="581"/>
      <c r="H2" s="581"/>
      <c r="I2" s="581" t="s">
        <v>95</v>
      </c>
      <c r="J2" s="581"/>
      <c r="K2" s="581"/>
      <c r="L2" s="582" t="s">
        <v>96</v>
      </c>
      <c r="M2" s="582"/>
      <c r="N2" s="582"/>
      <c r="O2" s="582"/>
      <c r="P2" s="583" t="s">
        <v>97</v>
      </c>
      <c r="Q2" s="584"/>
      <c r="R2" s="584"/>
      <c r="S2" s="584"/>
      <c r="T2" s="585" t="s">
        <v>98</v>
      </c>
      <c r="U2" s="585"/>
      <c r="V2" s="585"/>
      <c r="W2" s="585"/>
      <c r="X2" s="586" t="s">
        <v>99</v>
      </c>
      <c r="Y2" s="581"/>
      <c r="Z2" s="581"/>
      <c r="AA2" s="581"/>
      <c r="AB2" s="581" t="s">
        <v>100</v>
      </c>
      <c r="AC2" s="581"/>
      <c r="AD2" s="581"/>
      <c r="AE2" s="581"/>
      <c r="AF2" s="581" t="s">
        <v>101</v>
      </c>
      <c r="AG2" s="581"/>
      <c r="AH2" s="581"/>
      <c r="AI2" s="581"/>
      <c r="AJ2" s="581" t="s">
        <v>102</v>
      </c>
      <c r="AK2" s="581"/>
      <c r="AL2" s="581"/>
      <c r="AM2" s="581"/>
      <c r="AN2" s="579" t="s">
        <v>103</v>
      </c>
      <c r="AO2" s="579"/>
      <c r="AP2" s="579"/>
      <c r="AQ2" s="579"/>
      <c r="AR2" t="s">
        <v>104</v>
      </c>
      <c r="AV2" t="s">
        <v>105</v>
      </c>
      <c r="AZ2" s="579" t="s">
        <v>106</v>
      </c>
      <c r="BA2" s="579"/>
      <c r="BB2" s="579"/>
      <c r="BC2" s="579"/>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120" zoomScaleNormal="120" workbookViewId="0">
      <selection activeCell="G6" sqref="G6"/>
    </sheetView>
  </sheetViews>
  <sheetFormatPr baseColWidth="10" defaultColWidth="0" defaultRowHeight="21" customHeight="1" zeroHeight="1" x14ac:dyDescent="0.25"/>
  <cols>
    <col min="1" max="9" width="11.42578125" customWidth="1"/>
    <col min="10" max="10" width="16.7109375" customWidth="1"/>
    <col min="11" max="16384" width="11.42578125" hidden="1"/>
  </cols>
  <sheetData>
    <row r="1" spans="1:10" ht="21" customHeight="1" x14ac:dyDescent="0.25"/>
    <row r="2" spans="1:10" ht="21" customHeight="1" x14ac:dyDescent="0.25"/>
    <row r="3" spans="1:10" ht="21" customHeight="1" x14ac:dyDescent="0.25"/>
    <row r="4" spans="1:10" ht="21" customHeight="1" x14ac:dyDescent="0.25"/>
    <row r="5" spans="1:10" ht="21" customHeight="1" x14ac:dyDescent="0.25"/>
    <row r="6" spans="1:10" ht="21" customHeight="1" x14ac:dyDescent="0.25"/>
    <row r="7" spans="1:10" ht="21" customHeight="1" x14ac:dyDescent="0.25"/>
    <row r="8" spans="1:10" ht="21" customHeight="1" x14ac:dyDescent="0.25"/>
    <row r="9" spans="1:10" ht="21" customHeight="1" x14ac:dyDescent="0.25"/>
    <row r="10" spans="1:10" ht="21" customHeight="1" x14ac:dyDescent="0.45">
      <c r="A10" s="519" t="s">
        <v>1373</v>
      </c>
      <c r="B10" s="519"/>
      <c r="C10" s="519"/>
      <c r="D10" s="519"/>
      <c r="E10" s="519"/>
      <c r="F10" s="519"/>
      <c r="G10" s="519"/>
      <c r="H10" s="519"/>
      <c r="I10" s="519"/>
      <c r="J10" s="519"/>
    </row>
    <row r="11" spans="1:10" ht="21" customHeight="1" x14ac:dyDescent="0.45">
      <c r="A11" s="297"/>
      <c r="B11" s="297"/>
      <c r="C11" s="297"/>
      <c r="D11" s="297"/>
      <c r="E11" s="297"/>
      <c r="F11" s="297"/>
      <c r="G11" s="297"/>
      <c r="H11" s="297"/>
      <c r="I11" s="297"/>
      <c r="J11" s="297"/>
    </row>
    <row r="12" spans="1:10" ht="21" customHeight="1" x14ac:dyDescent="0.45">
      <c r="A12" s="297"/>
      <c r="B12" s="297"/>
      <c r="C12" s="297"/>
      <c r="D12" s="297"/>
      <c r="E12" s="297"/>
      <c r="F12" s="297"/>
      <c r="G12" s="297"/>
      <c r="H12" s="297"/>
      <c r="I12" s="297"/>
      <c r="J12" s="297"/>
    </row>
    <row r="13" spans="1:10" ht="21" customHeight="1" x14ac:dyDescent="0.45">
      <c r="A13" s="297"/>
      <c r="B13" s="297"/>
      <c r="C13" s="297"/>
      <c r="D13" s="297"/>
      <c r="E13" s="297"/>
      <c r="F13" s="297"/>
      <c r="G13" s="297"/>
      <c r="H13" s="297"/>
      <c r="I13" s="297"/>
      <c r="J13" s="297"/>
    </row>
    <row r="14" spans="1:10" ht="21" customHeight="1" x14ac:dyDescent="0.25"/>
    <row r="15" spans="1:10" ht="21" customHeight="1" x14ac:dyDescent="0.45">
      <c r="A15" s="519" t="s">
        <v>1164</v>
      </c>
      <c r="B15" s="519"/>
      <c r="C15" s="519"/>
      <c r="D15" s="519"/>
      <c r="E15" s="519"/>
      <c r="F15" s="519"/>
      <c r="G15" s="519"/>
      <c r="H15" s="519"/>
      <c r="I15" s="519"/>
      <c r="J15" s="519"/>
    </row>
    <row r="16" spans="1:10" ht="21" customHeight="1" x14ac:dyDescent="0.45">
      <c r="A16" s="297"/>
      <c r="B16" s="297"/>
      <c r="C16" s="297"/>
      <c r="D16" s="297"/>
      <c r="E16" s="297"/>
      <c r="F16" s="297"/>
      <c r="G16" s="297"/>
      <c r="H16" s="297"/>
      <c r="I16" s="297"/>
      <c r="J16" s="297"/>
    </row>
  </sheetData>
  <mergeCells count="2">
    <mergeCell ref="A10:J10"/>
    <mergeCell ref="A15:J15"/>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85" zoomScaleNormal="85" workbookViewId="0">
      <selection sqref="A1:K1"/>
    </sheetView>
  </sheetViews>
  <sheetFormatPr baseColWidth="10" defaultColWidth="11.42578125" defaultRowHeight="15" x14ac:dyDescent="0.25"/>
  <cols>
    <col min="1" max="1" width="28" style="340" customWidth="1"/>
    <col min="2" max="2" width="28.85546875" style="340" customWidth="1"/>
    <col min="3" max="5" width="49.85546875" style="341" customWidth="1"/>
    <col min="6" max="6" width="40.42578125" style="341" customWidth="1"/>
    <col min="7" max="7" width="72.140625" style="341" hidden="1" customWidth="1"/>
    <col min="8" max="8" width="65.42578125" style="341" hidden="1" customWidth="1"/>
    <col min="9" max="9" width="16.42578125" style="341" hidden="1" customWidth="1"/>
    <col min="10" max="10" width="16.140625" style="341" hidden="1" customWidth="1"/>
    <col min="11" max="11" width="26.85546875" style="341" hidden="1" customWidth="1"/>
    <col min="12" max="12" width="22.7109375" style="340" hidden="1" customWidth="1"/>
    <col min="13" max="13" width="22.42578125" style="340" hidden="1" customWidth="1"/>
    <col min="14" max="18" width="13" style="340" hidden="1" customWidth="1"/>
    <col min="19" max="16384" width="11.42578125" style="340"/>
  </cols>
  <sheetData>
    <row r="1" spans="1:18" ht="18.75" x14ac:dyDescent="0.3">
      <c r="A1" s="522" t="s">
        <v>1163</v>
      </c>
      <c r="B1" s="522"/>
      <c r="C1" s="522"/>
      <c r="D1" s="522"/>
      <c r="E1" s="522"/>
      <c r="F1" s="522"/>
      <c r="G1" s="522"/>
      <c r="H1" s="522"/>
      <c r="I1" s="522"/>
      <c r="J1" s="522"/>
      <c r="K1" s="522"/>
    </row>
    <row r="2" spans="1:18" ht="15.75" thickBot="1" x14ac:dyDescent="0.3"/>
    <row r="3" spans="1:18" ht="30" customHeight="1" x14ac:dyDescent="0.25">
      <c r="A3" s="523" t="s">
        <v>1036</v>
      </c>
      <c r="B3" s="524"/>
      <c r="C3" s="525"/>
      <c r="D3" s="526" t="s">
        <v>1037</v>
      </c>
      <c r="E3" s="526"/>
      <c r="F3" s="526"/>
      <c r="G3" s="527"/>
      <c r="H3" s="528" t="s">
        <v>1038</v>
      </c>
      <c r="I3" s="528" t="s">
        <v>1039</v>
      </c>
      <c r="J3" s="528"/>
      <c r="K3" s="528" t="s">
        <v>1040</v>
      </c>
      <c r="L3" s="528" t="s">
        <v>1041</v>
      </c>
      <c r="M3" s="528" t="s">
        <v>1042</v>
      </c>
      <c r="N3" s="532" t="s">
        <v>1043</v>
      </c>
      <c r="O3" s="524"/>
      <c r="P3" s="524"/>
      <c r="Q3" s="524"/>
      <c r="R3" s="533"/>
    </row>
    <row r="4" spans="1:18" s="273" customFormat="1" ht="54.75" customHeight="1" thickBot="1" x14ac:dyDescent="0.3">
      <c r="A4" s="342" t="s">
        <v>1044</v>
      </c>
      <c r="B4" s="343" t="s">
        <v>1045</v>
      </c>
      <c r="C4" s="343" t="s">
        <v>1046</v>
      </c>
      <c r="D4" s="344" t="s">
        <v>1047</v>
      </c>
      <c r="E4" s="345" t="s">
        <v>1048</v>
      </c>
      <c r="F4" s="345" t="s">
        <v>489</v>
      </c>
      <c r="G4" s="345" t="s">
        <v>1049</v>
      </c>
      <c r="H4" s="529"/>
      <c r="I4" s="343" t="s">
        <v>1050</v>
      </c>
      <c r="J4" s="343" t="s">
        <v>1051</v>
      </c>
      <c r="K4" s="529"/>
      <c r="L4" s="529"/>
      <c r="M4" s="529"/>
      <c r="N4" s="346" t="s">
        <v>1052</v>
      </c>
      <c r="O4" s="346" t="s">
        <v>1053</v>
      </c>
      <c r="P4" s="346" t="s">
        <v>1054</v>
      </c>
      <c r="Q4" s="346" t="s">
        <v>1055</v>
      </c>
      <c r="R4" s="347" t="s">
        <v>1056</v>
      </c>
    </row>
    <row r="5" spans="1:18" s="358" customFormat="1" ht="113.25" customHeight="1" x14ac:dyDescent="0.25">
      <c r="A5" s="534" t="s">
        <v>1057</v>
      </c>
      <c r="B5" s="536" t="s">
        <v>1058</v>
      </c>
      <c r="C5" s="348" t="s">
        <v>1059</v>
      </c>
      <c r="D5" s="348" t="s">
        <v>1060</v>
      </c>
      <c r="E5" s="348" t="s">
        <v>1061</v>
      </c>
      <c r="F5" s="348" t="s">
        <v>1062</v>
      </c>
      <c r="G5" s="349" t="s">
        <v>1063</v>
      </c>
      <c r="H5" s="350"/>
      <c r="I5" s="351"/>
      <c r="J5" s="352" t="s">
        <v>1064</v>
      </c>
      <c r="K5" s="353" t="s">
        <v>1065</v>
      </c>
      <c r="L5" s="354"/>
      <c r="M5" s="355"/>
      <c r="N5" s="356"/>
      <c r="O5" s="355"/>
      <c r="P5" s="356"/>
      <c r="Q5" s="355"/>
      <c r="R5" s="357"/>
    </row>
    <row r="6" spans="1:18" s="358" customFormat="1" ht="45" x14ac:dyDescent="0.25">
      <c r="A6" s="534"/>
      <c r="B6" s="537"/>
      <c r="C6" s="359" t="s">
        <v>1066</v>
      </c>
      <c r="D6" s="359" t="s">
        <v>1060</v>
      </c>
      <c r="E6" s="359" t="s">
        <v>1061</v>
      </c>
      <c r="F6" s="359" t="s">
        <v>1062</v>
      </c>
      <c r="G6" s="360" t="s">
        <v>1063</v>
      </c>
      <c r="H6" s="361"/>
      <c r="I6" s="362"/>
      <c r="J6" s="363" t="s">
        <v>1064</v>
      </c>
      <c r="K6" s="364" t="s">
        <v>1065</v>
      </c>
      <c r="L6" s="365"/>
      <c r="M6" s="366"/>
      <c r="N6" s="367"/>
      <c r="O6" s="366"/>
      <c r="P6" s="367"/>
      <c r="Q6" s="366"/>
      <c r="R6" s="368"/>
    </row>
    <row r="7" spans="1:18" s="358" customFormat="1" ht="45" x14ac:dyDescent="0.25">
      <c r="A7" s="534"/>
      <c r="B7" s="537"/>
      <c r="C7" s="359" t="s">
        <v>1067</v>
      </c>
      <c r="D7" s="359" t="s">
        <v>1060</v>
      </c>
      <c r="E7" s="359" t="s">
        <v>1061</v>
      </c>
      <c r="F7" s="359" t="s">
        <v>1062</v>
      </c>
      <c r="G7" s="360" t="s">
        <v>1063</v>
      </c>
      <c r="H7" s="361"/>
      <c r="I7" s="362"/>
      <c r="J7" s="363" t="s">
        <v>1064</v>
      </c>
      <c r="K7" s="364" t="s">
        <v>1065</v>
      </c>
      <c r="L7" s="365"/>
      <c r="M7" s="366"/>
      <c r="N7" s="367"/>
      <c r="O7" s="366"/>
      <c r="P7" s="367"/>
      <c r="Q7" s="366"/>
      <c r="R7" s="368"/>
    </row>
    <row r="8" spans="1:18" s="358" customFormat="1" ht="45" x14ac:dyDescent="0.25">
      <c r="A8" s="534"/>
      <c r="B8" s="531"/>
      <c r="C8" s="369" t="s">
        <v>1068</v>
      </c>
      <c r="D8" s="369" t="s">
        <v>1060</v>
      </c>
      <c r="E8" s="369" t="s">
        <v>1061</v>
      </c>
      <c r="F8" s="369" t="s">
        <v>1062</v>
      </c>
      <c r="G8" s="370" t="s">
        <v>1063</v>
      </c>
      <c r="H8" s="371"/>
      <c r="I8" s="372"/>
      <c r="J8" s="373" t="s">
        <v>1064</v>
      </c>
      <c r="K8" s="374" t="s">
        <v>1065</v>
      </c>
      <c r="L8" s="365"/>
      <c r="M8" s="366"/>
      <c r="N8" s="367"/>
      <c r="O8" s="366"/>
      <c r="P8" s="367"/>
      <c r="Q8" s="366"/>
      <c r="R8" s="368"/>
    </row>
    <row r="9" spans="1:18" s="358" customFormat="1" ht="75" x14ac:dyDescent="0.25">
      <c r="A9" s="534"/>
      <c r="B9" s="530" t="s">
        <v>1069</v>
      </c>
      <c r="C9" s="375" t="s">
        <v>1070</v>
      </c>
      <c r="D9" s="375" t="s">
        <v>1071</v>
      </c>
      <c r="E9" s="375" t="s">
        <v>1072</v>
      </c>
      <c r="F9" s="375" t="s">
        <v>1073</v>
      </c>
      <c r="G9" s="376" t="s">
        <v>1074</v>
      </c>
      <c r="H9" s="377"/>
      <c r="I9" s="378" t="s">
        <v>1075</v>
      </c>
      <c r="J9" s="379"/>
      <c r="K9" s="380" t="s">
        <v>986</v>
      </c>
      <c r="L9" s="365"/>
      <c r="M9" s="366"/>
      <c r="N9" s="367"/>
      <c r="O9" s="366"/>
      <c r="P9" s="367"/>
      <c r="Q9" s="366"/>
      <c r="R9" s="368"/>
    </row>
    <row r="10" spans="1:18" s="358" customFormat="1" ht="60" customHeight="1" x14ac:dyDescent="0.25">
      <c r="A10" s="534"/>
      <c r="B10" s="537"/>
      <c r="C10" s="359" t="s">
        <v>1076</v>
      </c>
      <c r="D10" s="359"/>
      <c r="E10" s="359"/>
      <c r="F10" s="359"/>
      <c r="G10" s="366"/>
      <c r="H10" s="365"/>
      <c r="I10" s="362"/>
      <c r="J10" s="363"/>
      <c r="K10" s="364"/>
      <c r="L10" s="365"/>
      <c r="M10" s="366"/>
      <c r="N10" s="367"/>
      <c r="O10" s="366"/>
      <c r="P10" s="367"/>
      <c r="Q10" s="366"/>
      <c r="R10" s="368"/>
    </row>
    <row r="11" spans="1:18" s="358" customFormat="1" ht="30.75" customHeight="1" x14ac:dyDescent="0.25">
      <c r="A11" s="534"/>
      <c r="B11" s="537"/>
      <c r="C11" s="359" t="s">
        <v>1077</v>
      </c>
      <c r="D11" s="359"/>
      <c r="E11" s="359"/>
      <c r="F11" s="359"/>
      <c r="G11" s="360"/>
      <c r="H11" s="361"/>
      <c r="I11" s="362"/>
      <c r="J11" s="363"/>
      <c r="K11" s="364"/>
      <c r="L11" s="365"/>
      <c r="M11" s="366"/>
      <c r="N11" s="367"/>
      <c r="O11" s="366"/>
      <c r="P11" s="367"/>
      <c r="Q11" s="366"/>
      <c r="R11" s="368"/>
    </row>
    <row r="12" spans="1:18" s="358" customFormat="1" ht="60" x14ac:dyDescent="0.25">
      <c r="A12" s="534"/>
      <c r="B12" s="537"/>
      <c r="C12" s="538" t="s">
        <v>1078</v>
      </c>
      <c r="D12" s="359" t="s">
        <v>1060</v>
      </c>
      <c r="E12" s="359" t="s">
        <v>1079</v>
      </c>
      <c r="F12" s="359" t="s">
        <v>1080</v>
      </c>
      <c r="G12" s="360" t="s">
        <v>1081</v>
      </c>
      <c r="H12" s="361"/>
      <c r="I12" s="362" t="s">
        <v>1082</v>
      </c>
      <c r="J12" s="363"/>
      <c r="K12" s="381"/>
      <c r="L12" s="365"/>
      <c r="M12" s="366"/>
      <c r="N12" s="367"/>
      <c r="O12" s="366"/>
      <c r="P12" s="367"/>
      <c r="Q12" s="366"/>
      <c r="R12" s="368"/>
    </row>
    <row r="13" spans="1:18" s="358" customFormat="1" ht="90.75" customHeight="1" x14ac:dyDescent="0.25">
      <c r="A13" s="534"/>
      <c r="B13" s="537"/>
      <c r="C13" s="538"/>
      <c r="D13" s="359" t="s">
        <v>1060</v>
      </c>
      <c r="E13" s="359" t="s">
        <v>1079</v>
      </c>
      <c r="F13" s="359" t="s">
        <v>1083</v>
      </c>
      <c r="G13" s="360" t="s">
        <v>1084</v>
      </c>
      <c r="H13" s="361"/>
      <c r="I13" s="362"/>
      <c r="J13" s="363" t="s">
        <v>1085</v>
      </c>
      <c r="K13" s="364" t="s">
        <v>985</v>
      </c>
      <c r="L13" s="365"/>
      <c r="M13" s="366"/>
      <c r="N13" s="367"/>
      <c r="O13" s="366"/>
      <c r="P13" s="367"/>
      <c r="Q13" s="366"/>
      <c r="R13" s="368"/>
    </row>
    <row r="14" spans="1:18" s="358" customFormat="1" ht="72.75" customHeight="1" x14ac:dyDescent="0.25">
      <c r="A14" s="534"/>
      <c r="B14" s="537"/>
      <c r="C14" s="538"/>
      <c r="D14" s="359" t="s">
        <v>1086</v>
      </c>
      <c r="E14" s="359" t="s">
        <v>1087</v>
      </c>
      <c r="F14" s="359" t="s">
        <v>1088</v>
      </c>
      <c r="G14" s="360" t="s">
        <v>1089</v>
      </c>
      <c r="H14" s="361"/>
      <c r="I14" s="362" t="s">
        <v>1090</v>
      </c>
      <c r="J14" s="363"/>
      <c r="K14" s="382"/>
      <c r="L14" s="365"/>
      <c r="M14" s="366"/>
      <c r="N14" s="367"/>
      <c r="O14" s="366"/>
      <c r="P14" s="367"/>
      <c r="Q14" s="366"/>
      <c r="R14" s="368"/>
    </row>
    <row r="15" spans="1:18" s="358" customFormat="1" ht="86.25" customHeight="1" x14ac:dyDescent="0.25">
      <c r="A15" s="534"/>
      <c r="B15" s="537"/>
      <c r="C15" s="538"/>
      <c r="D15" s="359" t="s">
        <v>1060</v>
      </c>
      <c r="E15" s="359" t="s">
        <v>1079</v>
      </c>
      <c r="F15" s="359" t="s">
        <v>1080</v>
      </c>
      <c r="G15" s="360" t="s">
        <v>1091</v>
      </c>
      <c r="H15" s="361"/>
      <c r="I15" s="362" t="s">
        <v>1075</v>
      </c>
      <c r="J15" s="363"/>
      <c r="K15" s="381"/>
      <c r="L15" s="365"/>
      <c r="M15" s="366"/>
      <c r="N15" s="367"/>
      <c r="O15" s="366"/>
      <c r="P15" s="367"/>
      <c r="Q15" s="366"/>
      <c r="R15" s="368"/>
    </row>
    <row r="16" spans="1:18" s="358" customFormat="1" ht="45.75" customHeight="1" x14ac:dyDescent="0.25">
      <c r="A16" s="534"/>
      <c r="B16" s="537"/>
      <c r="C16" s="538"/>
      <c r="D16" s="359" t="s">
        <v>1060</v>
      </c>
      <c r="E16" s="359" t="s">
        <v>1079</v>
      </c>
      <c r="F16" s="359" t="s">
        <v>1092</v>
      </c>
      <c r="G16" s="360" t="s">
        <v>1093</v>
      </c>
      <c r="H16" s="361"/>
      <c r="I16" s="362" t="s">
        <v>1090</v>
      </c>
      <c r="J16" s="363" t="s">
        <v>1094</v>
      </c>
      <c r="K16" s="364" t="s">
        <v>443</v>
      </c>
      <c r="L16" s="365"/>
      <c r="M16" s="366"/>
      <c r="N16" s="367"/>
      <c r="O16" s="366"/>
      <c r="P16" s="367"/>
      <c r="Q16" s="366"/>
      <c r="R16" s="368"/>
    </row>
    <row r="17" spans="1:18" s="358" customFormat="1" ht="93" customHeight="1" x14ac:dyDescent="0.25">
      <c r="A17" s="534"/>
      <c r="B17" s="537"/>
      <c r="C17" s="538"/>
      <c r="D17" s="359" t="s">
        <v>1071</v>
      </c>
      <c r="E17" s="359" t="s">
        <v>1072</v>
      </c>
      <c r="F17" s="359" t="s">
        <v>1095</v>
      </c>
      <c r="G17" s="360" t="s">
        <v>1096</v>
      </c>
      <c r="H17" s="361"/>
      <c r="I17" s="362" t="s">
        <v>1075</v>
      </c>
      <c r="J17" s="363"/>
      <c r="K17" s="364" t="s">
        <v>443</v>
      </c>
      <c r="L17" s="365"/>
      <c r="M17" s="366"/>
      <c r="N17" s="367"/>
      <c r="O17" s="366"/>
      <c r="P17" s="367"/>
      <c r="Q17" s="366"/>
      <c r="R17" s="368"/>
    </row>
    <row r="18" spans="1:18" s="358" customFormat="1" ht="63" customHeight="1" x14ac:dyDescent="0.25">
      <c r="A18" s="534"/>
      <c r="B18" s="531"/>
      <c r="C18" s="539"/>
      <c r="D18" s="369" t="s">
        <v>1086</v>
      </c>
      <c r="E18" s="369" t="s">
        <v>1097</v>
      </c>
      <c r="F18" s="369" t="s">
        <v>1088</v>
      </c>
      <c r="G18" s="370" t="s">
        <v>1089</v>
      </c>
      <c r="H18" s="371"/>
      <c r="I18" s="372" t="s">
        <v>1090</v>
      </c>
      <c r="J18" s="373" t="s">
        <v>1098</v>
      </c>
      <c r="K18" s="374" t="s">
        <v>443</v>
      </c>
      <c r="L18" s="383"/>
      <c r="M18" s="384"/>
      <c r="N18" s="385"/>
      <c r="O18" s="384"/>
      <c r="P18" s="385"/>
      <c r="Q18" s="384"/>
      <c r="R18" s="386"/>
    </row>
    <row r="19" spans="1:18" s="358" customFormat="1" ht="45" customHeight="1" x14ac:dyDescent="0.25">
      <c r="A19" s="534"/>
      <c r="B19" s="530" t="s">
        <v>1099</v>
      </c>
      <c r="C19" s="540" t="s">
        <v>1100</v>
      </c>
      <c r="D19" s="375" t="s">
        <v>1071</v>
      </c>
      <c r="E19" s="375" t="s">
        <v>1101</v>
      </c>
      <c r="F19" s="375" t="s">
        <v>1102</v>
      </c>
      <c r="G19" s="376" t="s">
        <v>1103</v>
      </c>
      <c r="H19" s="377"/>
      <c r="I19" s="378"/>
      <c r="J19" s="379" t="s">
        <v>1104</v>
      </c>
      <c r="K19" s="380" t="s">
        <v>443</v>
      </c>
      <c r="L19" s="387"/>
      <c r="M19" s="388"/>
      <c r="N19" s="389"/>
      <c r="O19" s="388"/>
      <c r="P19" s="389"/>
      <c r="Q19" s="388"/>
      <c r="R19" s="390"/>
    </row>
    <row r="20" spans="1:18" s="358" customFormat="1" ht="75" x14ac:dyDescent="0.25">
      <c r="A20" s="534"/>
      <c r="B20" s="537"/>
      <c r="C20" s="538"/>
      <c r="D20" s="359" t="s">
        <v>1071</v>
      </c>
      <c r="E20" s="359" t="s">
        <v>1101</v>
      </c>
      <c r="F20" s="359" t="s">
        <v>1073</v>
      </c>
      <c r="G20" s="360" t="s">
        <v>1074</v>
      </c>
      <c r="H20" s="361"/>
      <c r="I20" s="362" t="s">
        <v>1075</v>
      </c>
      <c r="J20" s="363"/>
      <c r="K20" s="364" t="s">
        <v>986</v>
      </c>
      <c r="L20" s="365"/>
      <c r="M20" s="366"/>
      <c r="N20" s="367"/>
      <c r="O20" s="366"/>
      <c r="P20" s="367"/>
      <c r="Q20" s="366"/>
      <c r="R20" s="368"/>
    </row>
    <row r="21" spans="1:18" s="358" customFormat="1" ht="65.25" customHeight="1" x14ac:dyDescent="0.25">
      <c r="A21" s="534"/>
      <c r="B21" s="537"/>
      <c r="C21" s="538" t="s">
        <v>1105</v>
      </c>
      <c r="D21" s="359" t="s">
        <v>1086</v>
      </c>
      <c r="E21" s="359" t="s">
        <v>1106</v>
      </c>
      <c r="F21" s="359" t="s">
        <v>1107</v>
      </c>
      <c r="G21" s="360" t="s">
        <v>1108</v>
      </c>
      <c r="H21" s="361"/>
      <c r="I21" s="362"/>
      <c r="J21" s="363" t="s">
        <v>1109</v>
      </c>
      <c r="K21" s="364" t="s">
        <v>1110</v>
      </c>
      <c r="L21" s="365"/>
      <c r="M21" s="366"/>
      <c r="N21" s="367"/>
      <c r="O21" s="366"/>
      <c r="P21" s="367"/>
      <c r="Q21" s="366"/>
      <c r="R21" s="368"/>
    </row>
    <row r="22" spans="1:18" s="358" customFormat="1" ht="42" customHeight="1" x14ac:dyDescent="0.25">
      <c r="A22" s="534"/>
      <c r="B22" s="537"/>
      <c r="C22" s="538"/>
      <c r="D22" s="359" t="s">
        <v>1086</v>
      </c>
      <c r="E22" s="359" t="s">
        <v>1097</v>
      </c>
      <c r="F22" s="359" t="s">
        <v>1111</v>
      </c>
      <c r="G22" s="360" t="s">
        <v>1112</v>
      </c>
      <c r="H22" s="361"/>
      <c r="I22" s="362"/>
      <c r="J22" s="363" t="s">
        <v>1075</v>
      </c>
      <c r="K22" s="364" t="s">
        <v>1113</v>
      </c>
      <c r="L22" s="365"/>
      <c r="M22" s="366"/>
      <c r="N22" s="367"/>
      <c r="O22" s="366"/>
      <c r="P22" s="367"/>
      <c r="Q22" s="366"/>
      <c r="R22" s="368"/>
    </row>
    <row r="23" spans="1:18" s="358" customFormat="1" ht="65.25" customHeight="1" x14ac:dyDescent="0.25">
      <c r="A23" s="534"/>
      <c r="B23" s="537"/>
      <c r="C23" s="538"/>
      <c r="D23" s="359" t="s">
        <v>1114</v>
      </c>
      <c r="E23" s="359" t="s">
        <v>1115</v>
      </c>
      <c r="F23" s="359" t="s">
        <v>1116</v>
      </c>
      <c r="G23" s="360" t="s">
        <v>1117</v>
      </c>
      <c r="H23" s="361"/>
      <c r="I23" s="362"/>
      <c r="J23" s="363" t="s">
        <v>1118</v>
      </c>
      <c r="K23" s="364" t="s">
        <v>443</v>
      </c>
      <c r="L23" s="365"/>
      <c r="M23" s="366"/>
      <c r="N23" s="367"/>
      <c r="O23" s="366"/>
      <c r="P23" s="367"/>
      <c r="Q23" s="366"/>
      <c r="R23" s="368"/>
    </row>
    <row r="24" spans="1:18" s="358" customFormat="1" ht="36.75" customHeight="1" x14ac:dyDescent="0.25">
      <c r="A24" s="534"/>
      <c r="B24" s="537"/>
      <c r="C24" s="538"/>
      <c r="D24" s="359" t="s">
        <v>1114</v>
      </c>
      <c r="E24" s="359" t="s">
        <v>1115</v>
      </c>
      <c r="F24" s="359" t="s">
        <v>1116</v>
      </c>
      <c r="G24" s="360" t="s">
        <v>1119</v>
      </c>
      <c r="H24" s="361"/>
      <c r="I24" s="362"/>
      <c r="J24" s="363" t="s">
        <v>1120</v>
      </c>
      <c r="K24" s="364" t="s">
        <v>985</v>
      </c>
      <c r="L24" s="365"/>
      <c r="M24" s="366"/>
      <c r="N24" s="367"/>
      <c r="O24" s="366"/>
      <c r="P24" s="367"/>
      <c r="Q24" s="366"/>
      <c r="R24" s="368"/>
    </row>
    <row r="25" spans="1:18" s="358" customFormat="1" ht="36.75" customHeight="1" x14ac:dyDescent="0.25">
      <c r="A25" s="534"/>
      <c r="B25" s="537"/>
      <c r="C25" s="538"/>
      <c r="D25" s="359" t="s">
        <v>1086</v>
      </c>
      <c r="E25" s="359" t="s">
        <v>1097</v>
      </c>
      <c r="F25" s="359" t="s">
        <v>1121</v>
      </c>
      <c r="G25" s="360" t="s">
        <v>1122</v>
      </c>
      <c r="H25" s="361"/>
      <c r="I25" s="362"/>
      <c r="J25" s="363" t="s">
        <v>1123</v>
      </c>
      <c r="K25" s="364" t="s">
        <v>984</v>
      </c>
      <c r="L25" s="365"/>
      <c r="M25" s="366"/>
      <c r="N25" s="367"/>
      <c r="O25" s="366"/>
      <c r="P25" s="367"/>
      <c r="Q25" s="366"/>
      <c r="R25" s="368"/>
    </row>
    <row r="26" spans="1:18" s="358" customFormat="1" ht="57.75" customHeight="1" x14ac:dyDescent="0.25">
      <c r="A26" s="534"/>
      <c r="B26" s="537"/>
      <c r="C26" s="538"/>
      <c r="D26" s="359" t="s">
        <v>1071</v>
      </c>
      <c r="E26" s="359" t="s">
        <v>1101</v>
      </c>
      <c r="F26" s="359" t="s">
        <v>1073</v>
      </c>
      <c r="G26" s="360" t="s">
        <v>1124</v>
      </c>
      <c r="H26" s="361"/>
      <c r="I26" s="362"/>
      <c r="J26" s="363" t="s">
        <v>1125</v>
      </c>
      <c r="K26" s="364" t="s">
        <v>1126</v>
      </c>
      <c r="L26" s="365"/>
      <c r="M26" s="366"/>
      <c r="N26" s="367"/>
      <c r="O26" s="366"/>
      <c r="P26" s="367"/>
      <c r="Q26" s="366"/>
      <c r="R26" s="368"/>
    </row>
    <row r="27" spans="1:18" s="358" customFormat="1" ht="52.5" customHeight="1" x14ac:dyDescent="0.25">
      <c r="A27" s="534"/>
      <c r="B27" s="537"/>
      <c r="C27" s="538"/>
      <c r="D27" s="359" t="s">
        <v>1086</v>
      </c>
      <c r="E27" s="359" t="s">
        <v>1087</v>
      </c>
      <c r="F27" s="359" t="s">
        <v>1127</v>
      </c>
      <c r="G27" s="360" t="s">
        <v>1128</v>
      </c>
      <c r="H27" s="361"/>
      <c r="I27" s="362"/>
      <c r="J27" s="363" t="s">
        <v>1075</v>
      </c>
      <c r="K27" s="364" t="s">
        <v>984</v>
      </c>
      <c r="L27" s="365"/>
      <c r="M27" s="366"/>
      <c r="N27" s="367"/>
      <c r="O27" s="366"/>
      <c r="P27" s="367"/>
      <c r="Q27" s="366"/>
      <c r="R27" s="368"/>
    </row>
    <row r="28" spans="1:18" s="358" customFormat="1" x14ac:dyDescent="0.25">
      <c r="A28" s="534"/>
      <c r="B28" s="537"/>
      <c r="C28" s="359" t="s">
        <v>1129</v>
      </c>
      <c r="D28" s="359"/>
      <c r="E28" s="359"/>
      <c r="F28" s="359"/>
      <c r="G28" s="360"/>
      <c r="H28" s="361"/>
      <c r="I28" s="362"/>
      <c r="J28" s="363"/>
      <c r="K28" s="364"/>
      <c r="L28" s="365"/>
      <c r="M28" s="366"/>
      <c r="N28" s="367"/>
      <c r="O28" s="366"/>
      <c r="P28" s="367"/>
      <c r="Q28" s="366"/>
      <c r="R28" s="368"/>
    </row>
    <row r="29" spans="1:18" s="358" customFormat="1" ht="45" x14ac:dyDescent="0.25">
      <c r="A29" s="534"/>
      <c r="B29" s="531"/>
      <c r="C29" s="369" t="s">
        <v>1130</v>
      </c>
      <c r="D29" s="369"/>
      <c r="E29" s="369"/>
      <c r="F29" s="369"/>
      <c r="G29" s="370"/>
      <c r="H29" s="371"/>
      <c r="I29" s="372"/>
      <c r="J29" s="373"/>
      <c r="K29" s="374"/>
      <c r="L29" s="383"/>
      <c r="M29" s="384"/>
      <c r="N29" s="385"/>
      <c r="O29" s="384"/>
      <c r="P29" s="385"/>
      <c r="Q29" s="384"/>
      <c r="R29" s="386"/>
    </row>
    <row r="30" spans="1:18" s="358" customFormat="1" ht="74.25" customHeight="1" x14ac:dyDescent="0.25">
      <c r="A30" s="534"/>
      <c r="B30" s="530" t="s">
        <v>1131</v>
      </c>
      <c r="C30" s="375" t="s">
        <v>1132</v>
      </c>
      <c r="D30" s="375" t="s">
        <v>1060</v>
      </c>
      <c r="E30" s="375" t="s">
        <v>1079</v>
      </c>
      <c r="F30" s="375" t="s">
        <v>1092</v>
      </c>
      <c r="G30" s="376" t="s">
        <v>1133</v>
      </c>
      <c r="H30" s="377"/>
      <c r="I30" s="378"/>
      <c r="J30" s="379" t="s">
        <v>1094</v>
      </c>
      <c r="K30" s="380" t="s">
        <v>145</v>
      </c>
      <c r="L30" s="387"/>
      <c r="M30" s="388"/>
      <c r="N30" s="389"/>
      <c r="O30" s="388"/>
      <c r="P30" s="389"/>
      <c r="Q30" s="388"/>
      <c r="R30" s="390"/>
    </row>
    <row r="31" spans="1:18" s="358" customFormat="1" ht="79.5" customHeight="1" x14ac:dyDescent="0.25">
      <c r="A31" s="534"/>
      <c r="B31" s="537"/>
      <c r="C31" s="544" t="s">
        <v>1134</v>
      </c>
      <c r="D31" s="391" t="s">
        <v>1086</v>
      </c>
      <c r="E31" s="391" t="s">
        <v>1087</v>
      </c>
      <c r="F31" s="391" t="s">
        <v>1135</v>
      </c>
      <c r="G31" s="360" t="s">
        <v>1136</v>
      </c>
      <c r="H31" s="361"/>
      <c r="I31" s="362"/>
      <c r="J31" s="363" t="s">
        <v>1137</v>
      </c>
      <c r="K31" s="364" t="s">
        <v>443</v>
      </c>
      <c r="L31" s="365"/>
      <c r="M31" s="366"/>
      <c r="N31" s="367"/>
      <c r="O31" s="366"/>
      <c r="P31" s="367"/>
      <c r="Q31" s="366"/>
      <c r="R31" s="368"/>
    </row>
    <row r="32" spans="1:18" s="358" customFormat="1" ht="53.25" customHeight="1" x14ac:dyDescent="0.25">
      <c r="A32" s="534"/>
      <c r="B32" s="537"/>
      <c r="C32" s="544"/>
      <c r="D32" s="391" t="s">
        <v>1060</v>
      </c>
      <c r="E32" s="391" t="s">
        <v>1079</v>
      </c>
      <c r="F32" s="391" t="s">
        <v>1092</v>
      </c>
      <c r="G32" s="360" t="s">
        <v>1093</v>
      </c>
      <c r="H32" s="361"/>
      <c r="I32" s="362" t="s">
        <v>1090</v>
      </c>
      <c r="J32" s="363" t="s">
        <v>1094</v>
      </c>
      <c r="K32" s="364" t="s">
        <v>443</v>
      </c>
      <c r="L32" s="365"/>
      <c r="M32" s="366"/>
      <c r="N32" s="367"/>
      <c r="O32" s="366"/>
      <c r="P32" s="367"/>
      <c r="Q32" s="366"/>
      <c r="R32" s="368"/>
    </row>
    <row r="33" spans="1:18" s="358" customFormat="1" ht="70.5" customHeight="1" x14ac:dyDescent="0.25">
      <c r="A33" s="534"/>
      <c r="B33" s="531"/>
      <c r="C33" s="545"/>
      <c r="D33" s="392" t="s">
        <v>1086</v>
      </c>
      <c r="E33" s="392" t="s">
        <v>1087</v>
      </c>
      <c r="F33" s="392" t="s">
        <v>1135</v>
      </c>
      <c r="G33" s="370" t="s">
        <v>1138</v>
      </c>
      <c r="H33" s="371"/>
      <c r="I33" s="372"/>
      <c r="J33" s="373" t="s">
        <v>1137</v>
      </c>
      <c r="K33" s="374" t="s">
        <v>443</v>
      </c>
      <c r="L33" s="383"/>
      <c r="M33" s="384"/>
      <c r="N33" s="385"/>
      <c r="O33" s="384"/>
      <c r="P33" s="385"/>
      <c r="Q33" s="384"/>
      <c r="R33" s="386"/>
    </row>
    <row r="34" spans="1:18" s="358" customFormat="1" ht="105" x14ac:dyDescent="0.25">
      <c r="A34" s="534"/>
      <c r="B34" s="530" t="s">
        <v>1139</v>
      </c>
      <c r="C34" s="546" t="s">
        <v>1140</v>
      </c>
      <c r="D34" s="393" t="s">
        <v>1086</v>
      </c>
      <c r="E34" s="393" t="s">
        <v>1097</v>
      </c>
      <c r="F34" s="393" t="s">
        <v>1141</v>
      </c>
      <c r="G34" s="376" t="s">
        <v>1142</v>
      </c>
      <c r="H34" s="377"/>
      <c r="I34" s="378" t="s">
        <v>1090</v>
      </c>
      <c r="J34" s="379" t="s">
        <v>1098</v>
      </c>
      <c r="K34" s="380" t="s">
        <v>443</v>
      </c>
      <c r="L34" s="387"/>
      <c r="M34" s="388"/>
      <c r="N34" s="389"/>
      <c r="O34" s="388"/>
      <c r="P34" s="389"/>
      <c r="Q34" s="388"/>
      <c r="R34" s="390"/>
    </row>
    <row r="35" spans="1:18" s="358" customFormat="1" ht="60" x14ac:dyDescent="0.25">
      <c r="A35" s="534"/>
      <c r="B35" s="537"/>
      <c r="C35" s="520"/>
      <c r="D35" s="391" t="s">
        <v>1086</v>
      </c>
      <c r="E35" s="391" t="s">
        <v>1097</v>
      </c>
      <c r="F35" s="391" t="s">
        <v>1143</v>
      </c>
      <c r="G35" s="360" t="s">
        <v>1144</v>
      </c>
      <c r="H35" s="361"/>
      <c r="I35" s="362"/>
      <c r="J35" s="363" t="s">
        <v>1145</v>
      </c>
      <c r="K35" s="364" t="s">
        <v>984</v>
      </c>
      <c r="L35" s="365"/>
      <c r="M35" s="366"/>
      <c r="N35" s="367"/>
      <c r="O35" s="366"/>
      <c r="P35" s="367"/>
      <c r="Q35" s="366"/>
      <c r="R35" s="368"/>
    </row>
    <row r="36" spans="1:18" s="358" customFormat="1" ht="90" x14ac:dyDescent="0.25">
      <c r="A36" s="534"/>
      <c r="B36" s="537"/>
      <c r="C36" s="520"/>
      <c r="D36" s="391" t="s">
        <v>1071</v>
      </c>
      <c r="E36" s="391" t="s">
        <v>1072</v>
      </c>
      <c r="F36" s="391" t="s">
        <v>1095</v>
      </c>
      <c r="G36" s="360" t="s">
        <v>1146</v>
      </c>
      <c r="H36" s="361"/>
      <c r="I36" s="362"/>
      <c r="J36" s="363" t="s">
        <v>1075</v>
      </c>
      <c r="K36" s="364" t="s">
        <v>443</v>
      </c>
      <c r="L36" s="365"/>
      <c r="M36" s="366"/>
      <c r="N36" s="367"/>
      <c r="O36" s="366"/>
      <c r="P36" s="367"/>
      <c r="Q36" s="366"/>
      <c r="R36" s="368"/>
    </row>
    <row r="37" spans="1:18" s="358" customFormat="1" ht="90" x14ac:dyDescent="0.25">
      <c r="A37" s="534"/>
      <c r="B37" s="537"/>
      <c r="C37" s="520"/>
      <c r="D37" s="391" t="s">
        <v>1071</v>
      </c>
      <c r="E37" s="391" t="s">
        <v>1072</v>
      </c>
      <c r="F37" s="391" t="s">
        <v>1095</v>
      </c>
      <c r="G37" s="360" t="s">
        <v>1096</v>
      </c>
      <c r="H37" s="361"/>
      <c r="I37" s="362" t="s">
        <v>1075</v>
      </c>
      <c r="J37" s="363"/>
      <c r="K37" s="364" t="s">
        <v>443</v>
      </c>
      <c r="L37" s="365"/>
      <c r="M37" s="366"/>
      <c r="N37" s="367"/>
      <c r="O37" s="366"/>
      <c r="P37" s="367"/>
      <c r="Q37" s="366"/>
      <c r="R37" s="368"/>
    </row>
    <row r="38" spans="1:18" s="358" customFormat="1" ht="75" customHeight="1" x14ac:dyDescent="0.25">
      <c r="A38" s="534"/>
      <c r="B38" s="537"/>
      <c r="C38" s="520"/>
      <c r="D38" s="391" t="s">
        <v>1086</v>
      </c>
      <c r="E38" s="391" t="s">
        <v>1097</v>
      </c>
      <c r="F38" s="391" t="s">
        <v>1143</v>
      </c>
      <c r="G38" s="360" t="s">
        <v>1122</v>
      </c>
      <c r="H38" s="361"/>
      <c r="I38" s="362"/>
      <c r="J38" s="363" t="s">
        <v>1123</v>
      </c>
      <c r="K38" s="364" t="s">
        <v>984</v>
      </c>
      <c r="L38" s="365"/>
      <c r="M38" s="366"/>
      <c r="N38" s="367"/>
      <c r="O38" s="366"/>
      <c r="P38" s="367"/>
      <c r="Q38" s="366"/>
      <c r="R38" s="368"/>
    </row>
    <row r="39" spans="1:18" s="358" customFormat="1" ht="75" customHeight="1" x14ac:dyDescent="0.25">
      <c r="A39" s="534"/>
      <c r="B39" s="537"/>
      <c r="C39" s="520" t="s">
        <v>1147</v>
      </c>
      <c r="D39" s="391" t="s">
        <v>1086</v>
      </c>
      <c r="E39" s="391" t="s">
        <v>1097</v>
      </c>
      <c r="F39" s="391" t="s">
        <v>1088</v>
      </c>
      <c r="G39" s="360" t="s">
        <v>1089</v>
      </c>
      <c r="H39" s="361"/>
      <c r="I39" s="362" t="s">
        <v>1090</v>
      </c>
      <c r="J39" s="363"/>
      <c r="K39" s="364" t="s">
        <v>443</v>
      </c>
      <c r="L39" s="365"/>
      <c r="M39" s="366"/>
      <c r="N39" s="367"/>
      <c r="O39" s="366"/>
      <c r="P39" s="367"/>
      <c r="Q39" s="366"/>
      <c r="R39" s="368"/>
    </row>
    <row r="40" spans="1:18" s="358" customFormat="1" ht="75" customHeight="1" x14ac:dyDescent="0.25">
      <c r="A40" s="534"/>
      <c r="B40" s="537"/>
      <c r="C40" s="520"/>
      <c r="D40" s="391" t="s">
        <v>1086</v>
      </c>
      <c r="E40" s="391" t="s">
        <v>1097</v>
      </c>
      <c r="F40" s="391" t="s">
        <v>1143</v>
      </c>
      <c r="G40" s="360" t="s">
        <v>1144</v>
      </c>
      <c r="H40" s="361"/>
      <c r="I40" s="362"/>
      <c r="J40" s="363" t="s">
        <v>1145</v>
      </c>
      <c r="K40" s="364" t="s">
        <v>984</v>
      </c>
      <c r="L40" s="365"/>
      <c r="M40" s="366"/>
      <c r="N40" s="367"/>
      <c r="O40" s="366"/>
      <c r="P40" s="367"/>
      <c r="Q40" s="366"/>
      <c r="R40" s="368"/>
    </row>
    <row r="41" spans="1:18" s="358" customFormat="1" ht="75" customHeight="1" x14ac:dyDescent="0.25">
      <c r="A41" s="534"/>
      <c r="B41" s="537"/>
      <c r="C41" s="520"/>
      <c r="D41" s="391" t="s">
        <v>1086</v>
      </c>
      <c r="E41" s="391" t="s">
        <v>1097</v>
      </c>
      <c r="F41" s="391" t="s">
        <v>1121</v>
      </c>
      <c r="G41" s="360" t="s">
        <v>1122</v>
      </c>
      <c r="H41" s="361"/>
      <c r="I41" s="362"/>
      <c r="J41" s="363" t="s">
        <v>1123</v>
      </c>
      <c r="K41" s="364" t="s">
        <v>984</v>
      </c>
      <c r="L41" s="365"/>
      <c r="M41" s="366"/>
      <c r="N41" s="367"/>
      <c r="O41" s="366"/>
      <c r="P41" s="367"/>
      <c r="Q41" s="366"/>
      <c r="R41" s="368"/>
    </row>
    <row r="42" spans="1:18" s="358" customFormat="1" ht="75" customHeight="1" x14ac:dyDescent="0.25">
      <c r="A42" s="534"/>
      <c r="B42" s="537"/>
      <c r="C42" s="520"/>
      <c r="D42" s="391" t="s">
        <v>1086</v>
      </c>
      <c r="E42" s="391" t="s">
        <v>1097</v>
      </c>
      <c r="F42" s="391" t="s">
        <v>1088</v>
      </c>
      <c r="G42" s="360" t="s">
        <v>1089</v>
      </c>
      <c r="H42" s="361"/>
      <c r="I42" s="362" t="s">
        <v>1090</v>
      </c>
      <c r="J42" s="363" t="s">
        <v>1098</v>
      </c>
      <c r="K42" s="364" t="s">
        <v>443</v>
      </c>
      <c r="L42" s="365"/>
      <c r="M42" s="366"/>
      <c r="N42" s="367"/>
      <c r="O42" s="366"/>
      <c r="P42" s="367"/>
      <c r="Q42" s="366"/>
      <c r="R42" s="368"/>
    </row>
    <row r="43" spans="1:18" s="358" customFormat="1" ht="45.75" customHeight="1" x14ac:dyDescent="0.25">
      <c r="A43" s="534"/>
      <c r="B43" s="537"/>
      <c r="C43" s="520"/>
      <c r="D43" s="391" t="s">
        <v>1060</v>
      </c>
      <c r="E43" s="391" t="s">
        <v>1079</v>
      </c>
      <c r="F43" s="391" t="s">
        <v>1092</v>
      </c>
      <c r="G43" s="360" t="s">
        <v>1093</v>
      </c>
      <c r="H43" s="361"/>
      <c r="I43" s="362" t="s">
        <v>1090</v>
      </c>
      <c r="J43" s="363" t="s">
        <v>1094</v>
      </c>
      <c r="K43" s="364" t="s">
        <v>443</v>
      </c>
      <c r="L43" s="365"/>
      <c r="M43" s="366"/>
      <c r="N43" s="367"/>
      <c r="O43" s="366"/>
      <c r="P43" s="367"/>
      <c r="Q43" s="366"/>
      <c r="R43" s="368"/>
    </row>
    <row r="44" spans="1:18" s="358" customFormat="1" ht="69" customHeight="1" x14ac:dyDescent="0.25">
      <c r="A44" s="534"/>
      <c r="B44" s="531"/>
      <c r="C44" s="521"/>
      <c r="D44" s="392" t="s">
        <v>1060</v>
      </c>
      <c r="E44" s="392" t="s">
        <v>1079</v>
      </c>
      <c r="F44" s="392" t="s">
        <v>1080</v>
      </c>
      <c r="G44" s="370" t="s">
        <v>1091</v>
      </c>
      <c r="H44" s="371"/>
      <c r="I44" s="372" t="s">
        <v>1075</v>
      </c>
      <c r="J44" s="373"/>
      <c r="K44" s="374"/>
      <c r="L44" s="383"/>
      <c r="M44" s="384"/>
      <c r="N44" s="385"/>
      <c r="O44" s="384"/>
      <c r="P44" s="385"/>
      <c r="Q44" s="384"/>
      <c r="R44" s="386"/>
    </row>
    <row r="45" spans="1:18" s="358" customFormat="1" ht="78.75" customHeight="1" x14ac:dyDescent="0.25">
      <c r="A45" s="534"/>
      <c r="B45" s="530" t="s">
        <v>1148</v>
      </c>
      <c r="C45" s="375" t="s">
        <v>1149</v>
      </c>
      <c r="D45" s="375" t="s">
        <v>1086</v>
      </c>
      <c r="E45" s="375" t="s">
        <v>1106</v>
      </c>
      <c r="F45" s="375" t="s">
        <v>1150</v>
      </c>
      <c r="G45" s="376" t="s">
        <v>1151</v>
      </c>
      <c r="H45" s="377"/>
      <c r="I45" s="378"/>
      <c r="J45" s="379" t="s">
        <v>1125</v>
      </c>
      <c r="K45" s="380" t="s">
        <v>443</v>
      </c>
      <c r="L45" s="387"/>
      <c r="M45" s="388"/>
      <c r="N45" s="389"/>
      <c r="O45" s="388"/>
      <c r="P45" s="389"/>
      <c r="Q45" s="388"/>
      <c r="R45" s="390"/>
    </row>
    <row r="46" spans="1:18" s="358" customFormat="1" ht="68.25" customHeight="1" x14ac:dyDescent="0.25">
      <c r="A46" s="534"/>
      <c r="B46" s="531"/>
      <c r="C46" s="369" t="s">
        <v>1152</v>
      </c>
      <c r="D46" s="369"/>
      <c r="E46" s="369"/>
      <c r="F46" s="369"/>
      <c r="G46" s="370"/>
      <c r="H46" s="371"/>
      <c r="I46" s="372"/>
      <c r="J46" s="373"/>
      <c r="K46" s="374"/>
      <c r="L46" s="383"/>
      <c r="M46" s="384"/>
      <c r="N46" s="385"/>
      <c r="O46" s="384"/>
      <c r="P46" s="385"/>
      <c r="Q46" s="384"/>
      <c r="R46" s="386"/>
    </row>
    <row r="47" spans="1:18" s="358" customFormat="1" ht="75" x14ac:dyDescent="0.25">
      <c r="A47" s="534"/>
      <c r="B47" s="394" t="s">
        <v>1153</v>
      </c>
      <c r="C47" s="395"/>
      <c r="D47" s="395" t="s">
        <v>1060</v>
      </c>
      <c r="E47" s="395" t="s">
        <v>1079</v>
      </c>
      <c r="F47" s="395" t="s">
        <v>1092</v>
      </c>
      <c r="G47" s="395" t="s">
        <v>1133</v>
      </c>
      <c r="H47" s="396"/>
      <c r="I47" s="397"/>
      <c r="J47" s="398" t="s">
        <v>1094</v>
      </c>
      <c r="K47" s="399" t="s">
        <v>145</v>
      </c>
      <c r="L47" s="400"/>
      <c r="M47" s="401"/>
      <c r="N47" s="402"/>
      <c r="O47" s="401"/>
      <c r="P47" s="402"/>
      <c r="Q47" s="401"/>
      <c r="R47" s="403"/>
    </row>
    <row r="48" spans="1:18" s="358" customFormat="1" ht="45" customHeight="1" x14ac:dyDescent="0.25">
      <c r="A48" s="534"/>
      <c r="B48" s="541" t="s">
        <v>1154</v>
      </c>
      <c r="C48" s="349"/>
      <c r="D48" s="349" t="s">
        <v>1071</v>
      </c>
      <c r="E48" s="349" t="s">
        <v>1072</v>
      </c>
      <c r="F48" s="349" t="s">
        <v>1102</v>
      </c>
      <c r="G48" s="349" t="s">
        <v>1103</v>
      </c>
      <c r="H48" s="350"/>
      <c r="I48" s="351"/>
      <c r="J48" s="352" t="s">
        <v>1104</v>
      </c>
      <c r="K48" s="353" t="s">
        <v>443</v>
      </c>
      <c r="L48" s="404"/>
      <c r="M48" s="405"/>
      <c r="N48" s="406"/>
      <c r="O48" s="405"/>
      <c r="P48" s="406"/>
      <c r="Q48" s="405"/>
      <c r="R48" s="407"/>
    </row>
    <row r="49" spans="1:18" s="358" customFormat="1" ht="48" customHeight="1" x14ac:dyDescent="0.25">
      <c r="A49" s="534"/>
      <c r="B49" s="542"/>
      <c r="C49" s="360"/>
      <c r="D49" s="360" t="s">
        <v>1071</v>
      </c>
      <c r="E49" s="360" t="s">
        <v>1155</v>
      </c>
      <c r="F49" s="360" t="s">
        <v>1156</v>
      </c>
      <c r="G49" s="360" t="s">
        <v>1157</v>
      </c>
      <c r="H49" s="361"/>
      <c r="I49" s="362"/>
      <c r="J49" s="363" t="s">
        <v>1158</v>
      </c>
      <c r="K49" s="364"/>
      <c r="L49" s="365"/>
      <c r="M49" s="366"/>
      <c r="N49" s="367"/>
      <c r="O49" s="366"/>
      <c r="P49" s="367"/>
      <c r="Q49" s="366"/>
      <c r="R49" s="368"/>
    </row>
    <row r="50" spans="1:18" s="358" customFormat="1" ht="89.25" customHeight="1" x14ac:dyDescent="0.25">
      <c r="A50" s="534"/>
      <c r="B50" s="542"/>
      <c r="C50" s="360"/>
      <c r="D50" s="360" t="s">
        <v>1071</v>
      </c>
      <c r="E50" s="360" t="s">
        <v>1072</v>
      </c>
      <c r="F50" s="360" t="s">
        <v>1073</v>
      </c>
      <c r="G50" s="360" t="s">
        <v>1074</v>
      </c>
      <c r="H50" s="361"/>
      <c r="I50" s="362" t="s">
        <v>1075</v>
      </c>
      <c r="J50" s="363"/>
      <c r="K50" s="364" t="s">
        <v>986</v>
      </c>
      <c r="L50" s="365"/>
      <c r="M50" s="366"/>
      <c r="N50" s="367"/>
      <c r="O50" s="366"/>
      <c r="P50" s="367"/>
      <c r="Q50" s="366"/>
      <c r="R50" s="368"/>
    </row>
    <row r="51" spans="1:18" s="358" customFormat="1" ht="75.75" customHeight="1" x14ac:dyDescent="0.25">
      <c r="A51" s="534"/>
      <c r="B51" s="542"/>
      <c r="C51" s="360"/>
      <c r="D51" s="360" t="s">
        <v>1071</v>
      </c>
      <c r="E51" s="360" t="s">
        <v>1072</v>
      </c>
      <c r="F51" s="360" t="s">
        <v>1073</v>
      </c>
      <c r="G51" s="360" t="s">
        <v>1159</v>
      </c>
      <c r="H51" s="361"/>
      <c r="I51" s="362"/>
      <c r="J51" s="363" t="s">
        <v>1125</v>
      </c>
      <c r="K51" s="364" t="s">
        <v>985</v>
      </c>
      <c r="L51" s="365"/>
      <c r="M51" s="366"/>
      <c r="N51" s="367"/>
      <c r="O51" s="366"/>
      <c r="P51" s="367"/>
      <c r="Q51" s="366"/>
      <c r="R51" s="368"/>
    </row>
    <row r="52" spans="1:18" s="358" customFormat="1" ht="47.25" customHeight="1" x14ac:dyDescent="0.25">
      <c r="A52" s="534"/>
      <c r="B52" s="542"/>
      <c r="C52" s="360"/>
      <c r="D52" s="360" t="s">
        <v>1071</v>
      </c>
      <c r="E52" s="360" t="s">
        <v>1072</v>
      </c>
      <c r="F52" s="360" t="s">
        <v>1073</v>
      </c>
      <c r="G52" s="360" t="s">
        <v>1124</v>
      </c>
      <c r="H52" s="361"/>
      <c r="I52" s="362"/>
      <c r="J52" s="363" t="s">
        <v>1125</v>
      </c>
      <c r="K52" s="364" t="s">
        <v>1126</v>
      </c>
      <c r="L52" s="365"/>
      <c r="M52" s="366"/>
      <c r="N52" s="367"/>
      <c r="O52" s="366"/>
      <c r="P52" s="367"/>
      <c r="Q52" s="366"/>
      <c r="R52" s="368"/>
    </row>
    <row r="53" spans="1:18" s="358" customFormat="1" ht="71.25" customHeight="1" thickBot="1" x14ac:dyDescent="0.3">
      <c r="A53" s="535"/>
      <c r="B53" s="543"/>
      <c r="C53" s="408"/>
      <c r="D53" s="408" t="s">
        <v>1071</v>
      </c>
      <c r="E53" s="408" t="s">
        <v>1160</v>
      </c>
      <c r="F53" s="408" t="s">
        <v>1161</v>
      </c>
      <c r="G53" s="408" t="s">
        <v>1162</v>
      </c>
      <c r="H53" s="409"/>
      <c r="I53" s="410"/>
      <c r="J53" s="411" t="s">
        <v>1075</v>
      </c>
      <c r="K53" s="412"/>
      <c r="L53" s="413"/>
      <c r="M53" s="414"/>
      <c r="N53" s="415"/>
      <c r="O53" s="414"/>
      <c r="P53" s="415"/>
      <c r="Q53" s="414"/>
      <c r="R53" s="416"/>
    </row>
    <row r="54" spans="1:18" s="358" customFormat="1" x14ac:dyDescent="0.25">
      <c r="C54" s="417"/>
      <c r="D54" s="417"/>
      <c r="E54" s="417"/>
      <c r="F54" s="417"/>
      <c r="G54" s="417"/>
      <c r="H54" s="417"/>
      <c r="I54" s="417"/>
      <c r="J54" s="417"/>
      <c r="K54" s="417"/>
    </row>
    <row r="55" spans="1:18" s="358" customFormat="1" x14ac:dyDescent="0.25">
      <c r="C55" s="417"/>
      <c r="D55" s="417"/>
      <c r="E55" s="417"/>
      <c r="F55" s="417"/>
      <c r="G55" s="417"/>
      <c r="H55" s="417"/>
      <c r="I55" s="417"/>
      <c r="J55" s="417"/>
      <c r="K55" s="417"/>
    </row>
    <row r="56" spans="1:18" s="358" customFormat="1" x14ac:dyDescent="0.25">
      <c r="C56" s="417"/>
      <c r="D56" s="417"/>
      <c r="E56" s="417"/>
      <c r="F56" s="417"/>
      <c r="G56" s="417"/>
      <c r="H56" s="417"/>
      <c r="I56" s="417"/>
      <c r="J56" s="417"/>
      <c r="K56" s="417"/>
    </row>
    <row r="57" spans="1:18" s="358" customFormat="1" x14ac:dyDescent="0.25">
      <c r="C57" s="417"/>
      <c r="D57" s="417"/>
      <c r="E57" s="417"/>
      <c r="F57" s="417"/>
      <c r="G57" s="417"/>
      <c r="H57" s="417"/>
      <c r="I57" s="417"/>
      <c r="J57" s="417"/>
      <c r="K57" s="417"/>
    </row>
    <row r="58" spans="1:18" s="358" customFormat="1" x14ac:dyDescent="0.25">
      <c r="C58" s="417"/>
      <c r="D58" s="417"/>
      <c r="E58" s="417"/>
      <c r="F58" s="417"/>
      <c r="G58" s="417"/>
      <c r="H58" s="417"/>
      <c r="I58" s="417"/>
      <c r="J58" s="417"/>
      <c r="K58" s="417"/>
    </row>
    <row r="59" spans="1:18" s="358" customFormat="1" x14ac:dyDescent="0.25">
      <c r="C59" s="417"/>
      <c r="D59" s="417"/>
      <c r="E59" s="417"/>
      <c r="F59" s="417"/>
      <c r="G59" s="417"/>
      <c r="H59" s="417"/>
      <c r="I59" s="417"/>
      <c r="J59" s="417"/>
      <c r="K59" s="417"/>
    </row>
    <row r="60" spans="1:18" s="358" customFormat="1" x14ac:dyDescent="0.25">
      <c r="C60" s="417"/>
      <c r="D60" s="417"/>
      <c r="E60" s="417"/>
      <c r="F60" s="417"/>
      <c r="G60" s="417"/>
      <c r="H60" s="417"/>
      <c r="I60" s="417"/>
      <c r="J60" s="417"/>
      <c r="K60" s="417"/>
    </row>
    <row r="61" spans="1:18" s="358" customFormat="1" x14ac:dyDescent="0.25">
      <c r="C61" s="417"/>
      <c r="D61" s="417"/>
      <c r="E61" s="417"/>
      <c r="F61" s="417"/>
      <c r="G61" s="417"/>
      <c r="H61" s="417"/>
      <c r="I61" s="417"/>
      <c r="J61" s="417"/>
      <c r="K61" s="417"/>
    </row>
    <row r="62" spans="1:18" s="358" customFormat="1" x14ac:dyDescent="0.25">
      <c r="C62" s="417"/>
      <c r="D62" s="417"/>
      <c r="E62" s="417"/>
      <c r="F62" s="417"/>
      <c r="G62" s="417"/>
      <c r="H62" s="417"/>
      <c r="I62" s="417"/>
      <c r="J62" s="417"/>
      <c r="K62" s="417"/>
    </row>
    <row r="63" spans="1:18" s="358" customFormat="1" x14ac:dyDescent="0.25">
      <c r="C63" s="417"/>
      <c r="D63" s="417"/>
      <c r="E63" s="417"/>
      <c r="F63" s="417"/>
      <c r="G63" s="417"/>
      <c r="H63" s="417"/>
      <c r="I63" s="417"/>
      <c r="J63" s="417"/>
      <c r="K63" s="417"/>
    </row>
    <row r="64" spans="1:18" s="358" customFormat="1" x14ac:dyDescent="0.25">
      <c r="C64" s="417"/>
      <c r="D64" s="417"/>
      <c r="E64" s="417"/>
      <c r="F64" s="417"/>
      <c r="G64" s="417"/>
      <c r="H64" s="417"/>
      <c r="I64" s="417"/>
      <c r="J64" s="417"/>
      <c r="K64" s="417"/>
    </row>
    <row r="65" spans="3:11" s="358" customFormat="1" x14ac:dyDescent="0.25">
      <c r="C65" s="417"/>
      <c r="D65" s="417"/>
      <c r="E65" s="417"/>
      <c r="F65" s="417"/>
      <c r="G65" s="417"/>
      <c r="H65" s="417"/>
      <c r="I65" s="417"/>
      <c r="J65" s="417"/>
      <c r="K65" s="417"/>
    </row>
    <row r="66" spans="3:11" s="358" customFormat="1" x14ac:dyDescent="0.25">
      <c r="C66" s="417"/>
      <c r="D66" s="341"/>
      <c r="E66" s="341"/>
      <c r="F66" s="341"/>
      <c r="G66" s="417"/>
      <c r="H66" s="417"/>
      <c r="I66" s="417"/>
      <c r="J66" s="417"/>
      <c r="K66" s="417"/>
    </row>
    <row r="67" spans="3:11" s="358" customFormat="1" x14ac:dyDescent="0.25">
      <c r="C67" s="417"/>
      <c r="D67" s="341"/>
      <c r="E67" s="341"/>
      <c r="F67" s="341"/>
      <c r="G67" s="417"/>
      <c r="H67" s="417"/>
      <c r="I67" s="417"/>
      <c r="J67" s="417"/>
      <c r="K67" s="417"/>
    </row>
  </sheetData>
  <mergeCells count="23">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 ref="C39:C44"/>
    <mergeCell ref="A1:K1"/>
    <mergeCell ref="A3:C3"/>
    <mergeCell ref="D3:G3"/>
    <mergeCell ref="H3:H4"/>
    <mergeCell ref="I3:J3"/>
    <mergeCell ref="K3:K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
  <sheetViews>
    <sheetView showGridLines="0" zoomScaleNormal="100" workbookViewId="0">
      <selection activeCell="B2" sqref="B2"/>
    </sheetView>
  </sheetViews>
  <sheetFormatPr baseColWidth="10" defaultColWidth="0" defaultRowHeight="15" zeroHeight="1" x14ac:dyDescent="0.25"/>
  <cols>
    <col min="1" max="1" width="17.7109375" customWidth="1"/>
    <col min="2" max="2" width="30.5703125" customWidth="1"/>
    <col min="3" max="3" width="49.5703125" customWidth="1"/>
    <col min="4" max="4" width="27.85546875" customWidth="1"/>
    <col min="5" max="5" width="33.7109375" customWidth="1"/>
    <col min="6" max="6" width="11.42578125" customWidth="1"/>
    <col min="7" max="7" width="17.140625" customWidth="1"/>
    <col min="8" max="8" width="17.28515625" customWidth="1"/>
    <col min="9" max="9" width="14.140625" customWidth="1"/>
    <col min="10" max="10" width="17.7109375" customWidth="1"/>
    <col min="11" max="11" width="3" customWidth="1"/>
    <col min="12" max="16384" width="11.42578125" hidden="1"/>
  </cols>
  <sheetData>
    <row r="1" spans="1:10" ht="15.75" thickBot="1" x14ac:dyDescent="0.3">
      <c r="A1" s="444"/>
      <c r="B1" s="445"/>
      <c r="C1" s="445"/>
      <c r="D1" s="446"/>
      <c r="E1" s="447"/>
      <c r="F1" s="303" t="s">
        <v>763</v>
      </c>
      <c r="G1" s="304">
        <f>SUM(G3:G9)</f>
        <v>113871449</v>
      </c>
      <c r="H1" s="304">
        <f>SUM(H3:H9)</f>
        <v>0</v>
      </c>
      <c r="I1" s="304">
        <f>SUM(I3:I9)</f>
        <v>0</v>
      </c>
      <c r="J1" s="305">
        <f>SUM(J3:J9)</f>
        <v>113871449</v>
      </c>
    </row>
    <row r="2" spans="1:10" ht="36" x14ac:dyDescent="0.25">
      <c r="A2" s="339" t="s">
        <v>7</v>
      </c>
      <c r="B2" s="330" t="s">
        <v>1372</v>
      </c>
      <c r="C2" s="330" t="s">
        <v>1025</v>
      </c>
      <c r="D2" s="306" t="s">
        <v>111</v>
      </c>
      <c r="E2" s="306" t="s">
        <v>112</v>
      </c>
      <c r="F2" s="306" t="s">
        <v>113</v>
      </c>
      <c r="G2" s="309" t="s">
        <v>1031</v>
      </c>
      <c r="H2" s="309" t="s">
        <v>1032</v>
      </c>
      <c r="I2" s="309" t="s">
        <v>1033</v>
      </c>
      <c r="J2" s="327" t="s">
        <v>1029</v>
      </c>
    </row>
    <row r="3" spans="1:10" ht="63" customHeight="1" thickBot="1" x14ac:dyDescent="0.3">
      <c r="A3" s="462" t="s">
        <v>1322</v>
      </c>
      <c r="B3" s="478" t="s">
        <v>1242</v>
      </c>
      <c r="C3" s="478" t="s">
        <v>1276</v>
      </c>
      <c r="D3" s="336" t="s">
        <v>1275</v>
      </c>
      <c r="E3" s="336" t="s">
        <v>1277</v>
      </c>
      <c r="F3" s="479">
        <v>3</v>
      </c>
      <c r="G3" s="323">
        <v>113871449</v>
      </c>
      <c r="H3" s="323"/>
      <c r="I3" s="323"/>
      <c r="J3" s="324">
        <f t="shared" ref="J3" si="0">SUM(G3:H3)</f>
        <v>113871449</v>
      </c>
    </row>
    <row r="4" spans="1:10" x14ac:dyDescent="0.25"/>
  </sheetData>
  <pageMargins left="0.7" right="0.7" top="0.75" bottom="0.75" header="0.3" footer="0.3"/>
  <pageSetup orientation="portrait" r:id="rId1"/>
  <ignoredErrors>
    <ignoredError sqref="J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3"/>
  <sheetViews>
    <sheetView showGridLines="0" zoomScaleNormal="100" workbookViewId="0">
      <selection activeCell="B2" sqref="B2"/>
    </sheetView>
  </sheetViews>
  <sheetFormatPr baseColWidth="10" defaultColWidth="0" defaultRowHeight="22.5" customHeight="1" zeroHeight="1" x14ac:dyDescent="0.25"/>
  <cols>
    <col min="1" max="1" width="11.85546875" style="298" customWidth="1"/>
    <col min="2" max="2" width="30.85546875" style="298" customWidth="1"/>
    <col min="3" max="3" width="53.5703125" style="299" customWidth="1"/>
    <col min="4" max="4" width="29.7109375" style="299" customWidth="1"/>
    <col min="5" max="5" width="36.85546875" style="299" customWidth="1"/>
    <col min="6" max="6" width="12" style="298" customWidth="1"/>
    <col min="7" max="7" width="18.140625" style="320" customWidth="1"/>
    <col min="8" max="8" width="16.5703125" style="320" customWidth="1"/>
    <col min="9" max="9" width="18.42578125" style="320" customWidth="1"/>
    <col min="10" max="10" width="19" style="320" customWidth="1"/>
    <col min="11" max="11" width="3.85546875" style="313" customWidth="1"/>
    <col min="12" max="16384" width="10.85546875" style="313" hidden="1"/>
  </cols>
  <sheetData>
    <row r="1" spans="1:11" ht="29.25" customHeight="1" thickBot="1" x14ac:dyDescent="0.3">
      <c r="E1" s="298"/>
      <c r="F1" s="303" t="s">
        <v>763</v>
      </c>
      <c r="G1" s="304">
        <f>SUM(G3:G10)</f>
        <v>705047409</v>
      </c>
      <c r="H1" s="304">
        <f t="shared" ref="H1:J1" si="0">SUM(H3:H10)</f>
        <v>0</v>
      </c>
      <c r="I1" s="304">
        <f>SUM(I3:I10)</f>
        <v>1306184163</v>
      </c>
      <c r="J1" s="304">
        <f t="shared" si="0"/>
        <v>2011231572</v>
      </c>
    </row>
    <row r="2" spans="1:11" s="318" customFormat="1" ht="51" customHeight="1" thickBot="1" x14ac:dyDescent="0.3">
      <c r="A2" s="330" t="s">
        <v>7</v>
      </c>
      <c r="B2" s="330" t="s">
        <v>1372</v>
      </c>
      <c r="C2" s="330" t="s">
        <v>1025</v>
      </c>
      <c r="D2" s="306" t="s">
        <v>111</v>
      </c>
      <c r="E2" s="306" t="s">
        <v>112</v>
      </c>
      <c r="F2" s="306" t="s">
        <v>113</v>
      </c>
      <c r="G2" s="309" t="s">
        <v>1031</v>
      </c>
      <c r="H2" s="309" t="s">
        <v>1032</v>
      </c>
      <c r="I2" s="309" t="s">
        <v>1033</v>
      </c>
      <c r="J2" s="327" t="s">
        <v>1029</v>
      </c>
    </row>
    <row r="3" spans="1:11" s="308" customFormat="1" ht="36" x14ac:dyDescent="0.25">
      <c r="A3" s="419" t="s">
        <v>1323</v>
      </c>
      <c r="B3" s="453" t="s">
        <v>1242</v>
      </c>
      <c r="C3" s="436" t="s">
        <v>1184</v>
      </c>
      <c r="D3" s="436" t="s">
        <v>1185</v>
      </c>
      <c r="E3" s="436" t="s">
        <v>1187</v>
      </c>
      <c r="F3" s="437">
        <v>2</v>
      </c>
      <c r="G3" s="421"/>
      <c r="H3" s="438"/>
      <c r="I3" s="421">
        <v>240000000</v>
      </c>
      <c r="J3" s="422">
        <f>SUM(G3:I3)</f>
        <v>240000000</v>
      </c>
    </row>
    <row r="4" spans="1:11" s="308" customFormat="1" ht="36" x14ac:dyDescent="0.25">
      <c r="A4" s="328" t="s">
        <v>1324</v>
      </c>
      <c r="B4" s="451" t="s">
        <v>1240</v>
      </c>
      <c r="C4" s="325" t="s">
        <v>1179</v>
      </c>
      <c r="D4" s="325" t="s">
        <v>1186</v>
      </c>
      <c r="E4" s="325" t="s">
        <v>1180</v>
      </c>
      <c r="F4" s="434">
        <v>3</v>
      </c>
      <c r="G4" s="317"/>
      <c r="H4" s="448"/>
      <c r="I4" s="317">
        <v>424677071</v>
      </c>
      <c r="J4" s="335">
        <f>SUM(G4:I4)</f>
        <v>424677071</v>
      </c>
    </row>
    <row r="5" spans="1:11" s="308" customFormat="1" ht="60" x14ac:dyDescent="0.25">
      <c r="A5" s="328" t="s">
        <v>1325</v>
      </c>
      <c r="B5" s="502" t="s">
        <v>1244</v>
      </c>
      <c r="C5" s="325" t="s">
        <v>1188</v>
      </c>
      <c r="D5" s="325" t="s">
        <v>1189</v>
      </c>
      <c r="E5" s="325" t="s">
        <v>1190</v>
      </c>
      <c r="F5" s="434">
        <v>1200</v>
      </c>
      <c r="G5" s="317"/>
      <c r="H5" s="448"/>
      <c r="I5" s="317">
        <v>90000000</v>
      </c>
      <c r="J5" s="480">
        <f>SUM(G5:I5)</f>
        <v>90000000</v>
      </c>
    </row>
    <row r="6" spans="1:11" s="308" customFormat="1" ht="36" x14ac:dyDescent="0.25">
      <c r="A6" s="328" t="s">
        <v>1326</v>
      </c>
      <c r="B6" s="451" t="s">
        <v>1240</v>
      </c>
      <c r="C6" s="325" t="s">
        <v>1308</v>
      </c>
      <c r="D6" s="325" t="s">
        <v>1309</v>
      </c>
      <c r="E6" s="325" t="s">
        <v>1269</v>
      </c>
      <c r="F6" s="434">
        <v>1</v>
      </c>
      <c r="G6" s="317">
        <v>55000000</v>
      </c>
      <c r="H6" s="448"/>
      <c r="I6" s="317"/>
      <c r="J6" s="480">
        <f>SUM(G6:I6)</f>
        <v>55000000</v>
      </c>
    </row>
    <row r="7" spans="1:11" s="308" customFormat="1" ht="48" x14ac:dyDescent="0.25">
      <c r="A7" s="328" t="s">
        <v>1327</v>
      </c>
      <c r="B7" s="451" t="s">
        <v>1240</v>
      </c>
      <c r="C7" s="325" t="s">
        <v>1266</v>
      </c>
      <c r="D7" s="325" t="s">
        <v>1267</v>
      </c>
      <c r="E7" s="325" t="s">
        <v>1268</v>
      </c>
      <c r="F7" s="435">
        <v>1</v>
      </c>
      <c r="G7" s="317">
        <v>368645169</v>
      </c>
      <c r="H7" s="448"/>
      <c r="I7" s="317"/>
      <c r="J7" s="480">
        <f>SUM(G7:I7)</f>
        <v>368645169</v>
      </c>
    </row>
    <row r="8" spans="1:11" s="308" customFormat="1" ht="48" x14ac:dyDescent="0.25">
      <c r="A8" s="328" t="s">
        <v>1328</v>
      </c>
      <c r="B8" s="451" t="s">
        <v>1240</v>
      </c>
      <c r="C8" s="325" t="s">
        <v>1270</v>
      </c>
      <c r="D8" s="325" t="s">
        <v>1271</v>
      </c>
      <c r="E8" s="325" t="s">
        <v>1272</v>
      </c>
      <c r="F8" s="434">
        <v>1</v>
      </c>
      <c r="G8" s="317">
        <v>55000000</v>
      </c>
      <c r="H8" s="448"/>
      <c r="I8" s="317"/>
      <c r="J8" s="480">
        <f t="shared" ref="J8" si="1">SUM(G8:I8)</f>
        <v>55000000</v>
      </c>
    </row>
    <row r="9" spans="1:11" s="308" customFormat="1" ht="60" x14ac:dyDescent="0.25">
      <c r="A9" s="328" t="s">
        <v>1329</v>
      </c>
      <c r="B9" s="502" t="s">
        <v>1239</v>
      </c>
      <c r="C9" s="325" t="s">
        <v>1176</v>
      </c>
      <c r="D9" s="325" t="s">
        <v>1177</v>
      </c>
      <c r="E9" s="325" t="s">
        <v>1178</v>
      </c>
      <c r="F9" s="435">
        <v>1</v>
      </c>
      <c r="G9" s="317">
        <v>226402240</v>
      </c>
      <c r="H9" s="317"/>
      <c r="I9" s="317"/>
      <c r="J9" s="480">
        <f>SUM(G9:I9)</f>
        <v>226402240</v>
      </c>
    </row>
    <row r="10" spans="1:11" s="308" customFormat="1" ht="72.75" thickBot="1" x14ac:dyDescent="0.3">
      <c r="A10" s="329" t="s">
        <v>1330</v>
      </c>
      <c r="B10" s="503" t="s">
        <v>1243</v>
      </c>
      <c r="C10" s="336" t="s">
        <v>1181</v>
      </c>
      <c r="D10" s="336" t="s">
        <v>1182</v>
      </c>
      <c r="E10" s="336" t="s">
        <v>1183</v>
      </c>
      <c r="F10" s="439">
        <v>1095</v>
      </c>
      <c r="G10" s="337"/>
      <c r="H10" s="337"/>
      <c r="I10" s="337">
        <v>551507092</v>
      </c>
      <c r="J10" s="481">
        <f>SUM(G10:I10)</f>
        <v>551507092</v>
      </c>
    </row>
    <row r="11" spans="1:11" ht="22.5" customHeight="1" x14ac:dyDescent="0.25"/>
    <row r="13" spans="1:11" ht="22.5" hidden="1" customHeight="1" x14ac:dyDescent="0.25">
      <c r="K13" s="492"/>
    </row>
  </sheetData>
  <pageMargins left="0.25" right="0.25" top="0.75" bottom="0.75" header="0.3" footer="0.3"/>
  <pageSetup scale="77" fitToHeight="0" orientation="portrait" r:id="rId1"/>
  <ignoredErrors>
    <ignoredError sqref="J7 J3:J5 J8:J1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EO8"/>
  <sheetViews>
    <sheetView showGridLines="0" zoomScaleNormal="100" workbookViewId="0">
      <selection activeCell="B2" sqref="B2"/>
    </sheetView>
  </sheetViews>
  <sheetFormatPr baseColWidth="10" defaultColWidth="0" defaultRowHeight="13.5" zeroHeight="1" x14ac:dyDescent="0.25"/>
  <cols>
    <col min="1" max="1" width="14.28515625" style="429" customWidth="1"/>
    <col min="2" max="2" width="37.5703125" style="429" customWidth="1"/>
    <col min="3" max="3" width="33.5703125" style="429" customWidth="1"/>
    <col min="4" max="4" width="28.7109375" style="429" customWidth="1"/>
    <col min="5" max="5" width="34.140625" style="429" customWidth="1"/>
    <col min="6" max="6" width="13.7109375" style="430" customWidth="1"/>
    <col min="7" max="7" width="21.5703125" style="431" customWidth="1"/>
    <col min="8" max="8" width="16.28515625" style="431" customWidth="1"/>
    <col min="9" max="9" width="20.7109375" style="431" bestFit="1" customWidth="1"/>
    <col min="10" max="10" width="21.7109375" style="431" customWidth="1"/>
    <col min="11" max="11" width="5.5703125" style="429" customWidth="1"/>
    <col min="12" max="16369" width="10.85546875" style="429" hidden="1"/>
    <col min="16370" max="16384" width="9.85546875" style="429" hidden="1"/>
  </cols>
  <sheetData>
    <row r="1" spans="1:10" s="426" customFormat="1" ht="28.5" customHeight="1" thickBot="1" x14ac:dyDescent="0.3">
      <c r="A1" s="315"/>
      <c r="B1" s="315"/>
      <c r="C1" s="315"/>
      <c r="D1" s="315"/>
      <c r="E1" s="316"/>
      <c r="F1" s="332" t="s">
        <v>763</v>
      </c>
      <c r="G1" s="333">
        <f>SUM(G3:G7)</f>
        <v>4896771638</v>
      </c>
      <c r="H1" s="333">
        <f>SUM(H3:H7)</f>
        <v>0</v>
      </c>
      <c r="I1" s="333">
        <f>SUM(I3:I7)</f>
        <v>240512135</v>
      </c>
      <c r="J1" s="334">
        <f>SUM(J3:J7)</f>
        <v>5137283773</v>
      </c>
    </row>
    <row r="2" spans="1:10" s="426" customFormat="1" ht="43.5" customHeight="1" thickBot="1" x14ac:dyDescent="0.3">
      <c r="A2" s="330" t="s">
        <v>7</v>
      </c>
      <c r="B2" s="330" t="s">
        <v>1372</v>
      </c>
      <c r="C2" s="306" t="s">
        <v>1025</v>
      </c>
      <c r="D2" s="306" t="s">
        <v>111</v>
      </c>
      <c r="E2" s="306" t="s">
        <v>112</v>
      </c>
      <c r="F2" s="306" t="s">
        <v>113</v>
      </c>
      <c r="G2" s="309" t="s">
        <v>1031</v>
      </c>
      <c r="H2" s="309" t="s">
        <v>1030</v>
      </c>
      <c r="I2" s="309" t="s">
        <v>1035</v>
      </c>
      <c r="J2" s="327" t="s">
        <v>1029</v>
      </c>
    </row>
    <row r="3" spans="1:10" s="432" customFormat="1" ht="41.25" customHeight="1" x14ac:dyDescent="0.25">
      <c r="A3" s="419" t="s">
        <v>1331</v>
      </c>
      <c r="B3" s="463" t="s">
        <v>1246</v>
      </c>
      <c r="C3" s="463" t="s">
        <v>1165</v>
      </c>
      <c r="D3" s="463" t="s">
        <v>1166</v>
      </c>
      <c r="E3" s="463" t="s">
        <v>1171</v>
      </c>
      <c r="F3" s="466">
        <v>1</v>
      </c>
      <c r="G3" s="482">
        <v>964158700</v>
      </c>
      <c r="H3" s="467"/>
      <c r="I3" s="467"/>
      <c r="J3" s="468">
        <f>SUM(G3:I3)</f>
        <v>964158700</v>
      </c>
    </row>
    <row r="4" spans="1:10" s="433" customFormat="1" ht="49.5" customHeight="1" x14ac:dyDescent="0.25">
      <c r="A4" s="328" t="s">
        <v>1332</v>
      </c>
      <c r="B4" s="464" t="s">
        <v>1247</v>
      </c>
      <c r="C4" s="464" t="s">
        <v>1167</v>
      </c>
      <c r="D4" s="464" t="s">
        <v>1168</v>
      </c>
      <c r="E4" s="464" t="s">
        <v>1171</v>
      </c>
      <c r="F4" s="469">
        <v>0.95</v>
      </c>
      <c r="G4" s="483">
        <v>303000000</v>
      </c>
      <c r="H4" s="470"/>
      <c r="I4" s="470"/>
      <c r="J4" s="471">
        <f t="shared" ref="J4:J7" si="0">SUM(G4:I4)</f>
        <v>303000000</v>
      </c>
    </row>
    <row r="5" spans="1:10" s="433" customFormat="1" ht="38.25" customHeight="1" x14ac:dyDescent="0.25">
      <c r="A5" s="328" t="s">
        <v>1333</v>
      </c>
      <c r="B5" s="464" t="s">
        <v>1245</v>
      </c>
      <c r="C5" s="464" t="s">
        <v>1169</v>
      </c>
      <c r="D5" s="464" t="s">
        <v>1170</v>
      </c>
      <c r="E5" s="472" t="s">
        <v>1172</v>
      </c>
      <c r="F5" s="469">
        <v>0.9</v>
      </c>
      <c r="G5" s="483">
        <v>2255148700</v>
      </c>
      <c r="H5" s="470"/>
      <c r="I5" s="470"/>
      <c r="J5" s="471">
        <f t="shared" si="0"/>
        <v>2255148700</v>
      </c>
    </row>
    <row r="6" spans="1:10" s="433" customFormat="1" ht="39" customHeight="1" x14ac:dyDescent="0.25">
      <c r="A6" s="328" t="s">
        <v>1334</v>
      </c>
      <c r="B6" s="464" t="s">
        <v>1242</v>
      </c>
      <c r="C6" s="464" t="s">
        <v>1173</v>
      </c>
      <c r="D6" s="464" t="s">
        <v>1174</v>
      </c>
      <c r="E6" s="472" t="s">
        <v>1175</v>
      </c>
      <c r="F6" s="473">
        <v>3</v>
      </c>
      <c r="G6" s="483"/>
      <c r="H6" s="470"/>
      <c r="I6" s="470">
        <v>240512135</v>
      </c>
      <c r="J6" s="471">
        <f t="shared" ref="J6" si="1">SUM(G6:I6)</f>
        <v>240512135</v>
      </c>
    </row>
    <row r="7" spans="1:10" s="433" customFormat="1" ht="39" customHeight="1" thickBot="1" x14ac:dyDescent="0.3">
      <c r="A7" s="329" t="s">
        <v>1335</v>
      </c>
      <c r="B7" s="465" t="s">
        <v>1242</v>
      </c>
      <c r="C7" s="465" t="s">
        <v>1236</v>
      </c>
      <c r="D7" s="465" t="s">
        <v>1237</v>
      </c>
      <c r="E7" s="474" t="s">
        <v>1238</v>
      </c>
      <c r="F7" s="475">
        <v>4</v>
      </c>
      <c r="G7" s="484">
        <f>1249064238+125400000</f>
        <v>1374464238</v>
      </c>
      <c r="H7" s="476"/>
      <c r="I7" s="476"/>
      <c r="J7" s="477">
        <f t="shared" si="0"/>
        <v>1374464238</v>
      </c>
    </row>
    <row r="8" spans="1:10" s="425" customFormat="1" x14ac:dyDescent="0.25">
      <c r="A8" s="427"/>
      <c r="B8" s="427"/>
      <c r="G8" s="428"/>
      <c r="H8" s="428"/>
      <c r="I8" s="428"/>
      <c r="J8" s="428"/>
    </row>
  </sheetData>
  <pageMargins left="0.7" right="0.7" top="0.75" bottom="0.75" header="0.3" footer="0.3"/>
  <pageSetup orientation="portrait" r:id="rId1"/>
  <ignoredErrors>
    <ignoredError sqref="J6:J7 J2:J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1"/>
  <sheetViews>
    <sheetView showGridLines="0" zoomScaleNormal="100" workbookViewId="0">
      <selection activeCell="C4" sqref="C4"/>
    </sheetView>
  </sheetViews>
  <sheetFormatPr baseColWidth="10" defaultColWidth="0" defaultRowHeight="12" zeroHeight="1" x14ac:dyDescent="0.25"/>
  <cols>
    <col min="1" max="1" width="12.42578125" style="299" customWidth="1"/>
    <col min="2" max="2" width="46.140625" style="299" customWidth="1"/>
    <col min="3" max="3" width="50.85546875" style="299" customWidth="1"/>
    <col min="4" max="4" width="25.42578125" style="299" customWidth="1"/>
    <col min="5" max="5" width="26.7109375" style="299" customWidth="1"/>
    <col min="6" max="6" width="13.7109375" style="298" customWidth="1"/>
    <col min="7" max="7" width="20.7109375" style="319" bestFit="1" customWidth="1"/>
    <col min="8" max="8" width="19.140625" style="319" bestFit="1" customWidth="1"/>
    <col min="9" max="9" width="20.7109375" style="319" bestFit="1" customWidth="1"/>
    <col min="10" max="10" width="19.140625" style="319" bestFit="1" customWidth="1"/>
    <col min="11" max="11" width="4.7109375" style="299" customWidth="1"/>
    <col min="12" max="16384" width="10.85546875" style="299" hidden="1"/>
  </cols>
  <sheetData>
    <row r="1" spans="1:10" s="312" customFormat="1" ht="30" customHeight="1" thickBot="1" x14ac:dyDescent="0.3">
      <c r="A1" s="310"/>
      <c r="B1" s="310"/>
      <c r="C1" s="310"/>
      <c r="D1" s="310"/>
      <c r="E1" s="311"/>
      <c r="F1" s="303" t="s">
        <v>763</v>
      </c>
      <c r="G1" s="304">
        <f>SUM(G3:G4)</f>
        <v>2248984090</v>
      </c>
      <c r="H1" s="304">
        <f>SUM(H3:H4)</f>
        <v>0</v>
      </c>
      <c r="I1" s="304">
        <f>SUM(I3:I4)</f>
        <v>0</v>
      </c>
      <c r="J1" s="305">
        <f>SUM(J3:J4)</f>
        <v>2248984090</v>
      </c>
    </row>
    <row r="2" spans="1:10" s="301" customFormat="1" ht="45.75" customHeight="1" thickBot="1" x14ac:dyDescent="0.3">
      <c r="A2" s="330" t="s">
        <v>7</v>
      </c>
      <c r="B2" s="330" t="s">
        <v>1372</v>
      </c>
      <c r="C2" s="330" t="s">
        <v>1025</v>
      </c>
      <c r="D2" s="306" t="s">
        <v>111</v>
      </c>
      <c r="E2" s="306" t="s">
        <v>112</v>
      </c>
      <c r="F2" s="306" t="s">
        <v>113</v>
      </c>
      <c r="G2" s="309" t="s">
        <v>1031</v>
      </c>
      <c r="H2" s="309" t="s">
        <v>1030</v>
      </c>
      <c r="I2" s="309" t="s">
        <v>1033</v>
      </c>
      <c r="J2" s="327" t="s">
        <v>1029</v>
      </c>
    </row>
    <row r="3" spans="1:10" s="308" customFormat="1" ht="48" customHeight="1" x14ac:dyDescent="0.25">
      <c r="A3" s="419" t="s">
        <v>1336</v>
      </c>
      <c r="B3" s="420" t="s">
        <v>1248</v>
      </c>
      <c r="C3" s="420" t="s">
        <v>1196</v>
      </c>
      <c r="D3" s="420" t="s">
        <v>1191</v>
      </c>
      <c r="E3" s="420" t="s">
        <v>1192</v>
      </c>
      <c r="F3" s="449">
        <v>1</v>
      </c>
      <c r="G3" s="441">
        <v>322565100</v>
      </c>
      <c r="H3" s="441"/>
      <c r="I3" s="441"/>
      <c r="J3" s="485">
        <f>SUM(G3:I3)</f>
        <v>322565100</v>
      </c>
    </row>
    <row r="4" spans="1:10" s="308" customFormat="1" ht="48.75" thickBot="1" x14ac:dyDescent="0.3">
      <c r="A4" s="329" t="s">
        <v>1337</v>
      </c>
      <c r="B4" s="336" t="s">
        <v>1248</v>
      </c>
      <c r="C4" s="336" t="s">
        <v>1193</v>
      </c>
      <c r="D4" s="336" t="s">
        <v>1194</v>
      </c>
      <c r="E4" s="336" t="s">
        <v>1195</v>
      </c>
      <c r="F4" s="450">
        <v>2972</v>
      </c>
      <c r="G4" s="331">
        <v>1926418990</v>
      </c>
      <c r="H4" s="331"/>
      <c r="I4" s="331"/>
      <c r="J4" s="486">
        <f>SUM(G4:I4)</f>
        <v>1926418990</v>
      </c>
    </row>
    <row r="5" spans="1:10" ht="18.75" customHeight="1" x14ac:dyDescent="0.25"/>
    <row r="6" spans="1:10" ht="15" hidden="1" customHeight="1" x14ac:dyDescent="0.25"/>
    <row r="7" spans="1:10" ht="18.75" hidden="1" customHeight="1" x14ac:dyDescent="0.25"/>
    <row r="8" spans="1:10" ht="15.75" hidden="1" customHeight="1" x14ac:dyDescent="0.25"/>
    <row r="9" spans="1:10" ht="18" hidden="1" customHeight="1" x14ac:dyDescent="0.25"/>
    <row r="11" spans="1:10" hidden="1" x14ac:dyDescent="0.25">
      <c r="D11" s="440"/>
      <c r="E11" s="298"/>
    </row>
  </sheetData>
  <pageMargins left="0.25" right="0.25" top="0.75" bottom="0.75" header="0.3" footer="0.3"/>
  <pageSetup scale="41" fitToHeight="0" orientation="portrait" r:id="rId1"/>
  <ignoredErrors>
    <ignoredError sqref="J3:J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13"/>
  <sheetViews>
    <sheetView showGridLines="0" zoomScaleNormal="100" workbookViewId="0">
      <selection activeCell="B2" sqref="B2"/>
    </sheetView>
  </sheetViews>
  <sheetFormatPr baseColWidth="10" defaultColWidth="0" defaultRowHeight="29.25" customHeight="1" zeroHeight="1" x14ac:dyDescent="0.25"/>
  <cols>
    <col min="1" max="1" width="12.42578125" style="298" customWidth="1"/>
    <col min="2" max="2" width="57.28515625" style="298" customWidth="1"/>
    <col min="3" max="3" width="39" style="299" customWidth="1"/>
    <col min="4" max="4" width="30.28515625" style="299" customWidth="1"/>
    <col min="5" max="5" width="35" style="299" customWidth="1"/>
    <col min="6" max="6" width="9.5703125" style="298" customWidth="1"/>
    <col min="7" max="7" width="21.85546875" style="319" customWidth="1"/>
    <col min="8" max="8" width="19.140625" style="319" customWidth="1"/>
    <col min="9" max="9" width="16.7109375" style="319" customWidth="1"/>
    <col min="10" max="10" width="19.85546875" style="319" customWidth="1"/>
    <col min="11" max="11" width="4.85546875" style="299" customWidth="1"/>
    <col min="12" max="16384" width="12.5703125" style="299" hidden="1"/>
  </cols>
  <sheetData>
    <row r="1" spans="1:10" ht="29.25" customHeight="1" thickBot="1" x14ac:dyDescent="0.3">
      <c r="A1" s="301"/>
      <c r="B1" s="301"/>
      <c r="C1" s="302"/>
      <c r="D1" s="302"/>
      <c r="F1" s="303" t="s">
        <v>763</v>
      </c>
      <c r="G1" s="304">
        <f>SUM(G3:G12)</f>
        <v>5826147933.21</v>
      </c>
      <c r="H1" s="304">
        <f>SUM(H3:H12)</f>
        <v>5792394057</v>
      </c>
      <c r="I1" s="304">
        <f t="shared" ref="I1" si="0">SUM(I3:I12)</f>
        <v>0</v>
      </c>
      <c r="J1" s="304">
        <f>SUM(J3:J12)</f>
        <v>11618541990.209999</v>
      </c>
    </row>
    <row r="2" spans="1:10" s="301" customFormat="1" ht="35.25" customHeight="1" thickBot="1" x14ac:dyDescent="0.3">
      <c r="A2" s="330" t="s">
        <v>7</v>
      </c>
      <c r="B2" s="330" t="s">
        <v>1372</v>
      </c>
      <c r="C2" s="338" t="s">
        <v>1025</v>
      </c>
      <c r="D2" s="330" t="s">
        <v>111</v>
      </c>
      <c r="E2" s="306" t="s">
        <v>112</v>
      </c>
      <c r="F2" s="306" t="s">
        <v>113</v>
      </c>
      <c r="G2" s="309" t="s">
        <v>1031</v>
      </c>
      <c r="H2" s="309" t="s">
        <v>1032</v>
      </c>
      <c r="I2" s="309" t="s">
        <v>1033</v>
      </c>
      <c r="J2" s="327" t="s">
        <v>1029</v>
      </c>
    </row>
    <row r="3" spans="1:10" s="308" customFormat="1" ht="36" x14ac:dyDescent="0.25">
      <c r="A3" s="419" t="s">
        <v>1338</v>
      </c>
      <c r="B3" s="453" t="s">
        <v>1241</v>
      </c>
      <c r="C3" s="420" t="s">
        <v>1249</v>
      </c>
      <c r="D3" s="420" t="s">
        <v>1313</v>
      </c>
      <c r="E3" s="420" t="s">
        <v>1314</v>
      </c>
      <c r="F3" s="454">
        <v>0.9</v>
      </c>
      <c r="G3" s="317">
        <v>300000000</v>
      </c>
      <c r="H3" s="421"/>
      <c r="I3" s="421"/>
      <c r="J3" s="487">
        <f>G3+H3+I3</f>
        <v>300000000</v>
      </c>
    </row>
    <row r="4" spans="1:10" s="308" customFormat="1" ht="36" x14ac:dyDescent="0.25">
      <c r="A4" s="496" t="s">
        <v>1339</v>
      </c>
      <c r="B4" s="493" t="s">
        <v>1243</v>
      </c>
      <c r="C4" s="490" t="s">
        <v>1310</v>
      </c>
      <c r="D4" s="490" t="s">
        <v>1311</v>
      </c>
      <c r="E4" s="490" t="s">
        <v>1312</v>
      </c>
      <c r="F4" s="494">
        <v>0.8</v>
      </c>
      <c r="G4" s="317"/>
      <c r="H4" s="495">
        <v>2564507346</v>
      </c>
      <c r="I4" s="495"/>
      <c r="J4" s="488">
        <f t="shared" ref="J4:J5" si="1">G4+H4+I4</f>
        <v>2564507346</v>
      </c>
    </row>
    <row r="5" spans="1:10" s="308" customFormat="1" ht="36" x14ac:dyDescent="0.25">
      <c r="A5" s="496" t="s">
        <v>1340</v>
      </c>
      <c r="B5" s="493" t="s">
        <v>1243</v>
      </c>
      <c r="C5" s="490" t="s">
        <v>1315</v>
      </c>
      <c r="D5" s="490" t="s">
        <v>1316</v>
      </c>
      <c r="E5" s="490" t="s">
        <v>1317</v>
      </c>
      <c r="F5" s="494">
        <v>0.9</v>
      </c>
      <c r="G5" s="317">
        <v>504000000</v>
      </c>
      <c r="H5" s="495">
        <v>312000000</v>
      </c>
      <c r="I5" s="495"/>
      <c r="J5" s="488">
        <f t="shared" si="1"/>
        <v>816000000</v>
      </c>
    </row>
    <row r="6" spans="1:10" s="308" customFormat="1" ht="48" x14ac:dyDescent="0.25">
      <c r="A6" s="328" t="s">
        <v>1341</v>
      </c>
      <c r="B6" s="451" t="s">
        <v>1250</v>
      </c>
      <c r="C6" s="325" t="s">
        <v>1251</v>
      </c>
      <c r="D6" s="325" t="s">
        <v>1252</v>
      </c>
      <c r="E6" s="325" t="s">
        <v>1253</v>
      </c>
      <c r="F6" s="452">
        <v>7</v>
      </c>
      <c r="G6" s="317">
        <v>400256000</v>
      </c>
      <c r="H6" s="317">
        <v>1211041526</v>
      </c>
      <c r="I6" s="317"/>
      <c r="J6" s="488">
        <f>G6+H6+I6</f>
        <v>1611297526</v>
      </c>
    </row>
    <row r="7" spans="1:10" s="308" customFormat="1" ht="36" x14ac:dyDescent="0.25">
      <c r="A7" s="328" t="s">
        <v>1342</v>
      </c>
      <c r="B7" s="451" t="s">
        <v>1254</v>
      </c>
      <c r="C7" s="325" t="s">
        <v>1255</v>
      </c>
      <c r="D7" s="325" t="s">
        <v>1256</v>
      </c>
      <c r="E7" s="325" t="s">
        <v>1318</v>
      </c>
      <c r="F7" s="452">
        <v>7</v>
      </c>
      <c r="G7" s="317">
        <v>346126685</v>
      </c>
      <c r="H7" s="317">
        <v>1004845185</v>
      </c>
      <c r="I7" s="317"/>
      <c r="J7" s="488">
        <f>G7+H7+I7</f>
        <v>1350971870</v>
      </c>
    </row>
    <row r="8" spans="1:10" s="308" customFormat="1" ht="36" x14ac:dyDescent="0.25">
      <c r="A8" s="328" t="s">
        <v>1343</v>
      </c>
      <c r="B8" s="451" t="s">
        <v>1248</v>
      </c>
      <c r="C8" s="325" t="s">
        <v>1257</v>
      </c>
      <c r="D8" s="325" t="s">
        <v>1233</v>
      </c>
      <c r="E8" s="325" t="s">
        <v>1232</v>
      </c>
      <c r="F8" s="418">
        <v>0.3</v>
      </c>
      <c r="G8" s="317">
        <v>1540131518.21</v>
      </c>
      <c r="H8" s="317">
        <v>290000000</v>
      </c>
      <c r="I8" s="317"/>
      <c r="J8" s="488">
        <f t="shared" ref="J8:J11" si="2">G8+H8+I8</f>
        <v>1830131518.21</v>
      </c>
    </row>
    <row r="9" spans="1:10" s="308" customFormat="1" ht="48" x14ac:dyDescent="0.25">
      <c r="A9" s="328" t="s">
        <v>1344</v>
      </c>
      <c r="B9" s="451" t="s">
        <v>1248</v>
      </c>
      <c r="C9" s="325" t="s">
        <v>1258</v>
      </c>
      <c r="D9" s="325" t="s">
        <v>1259</v>
      </c>
      <c r="E9" s="325" t="s">
        <v>1260</v>
      </c>
      <c r="F9" s="418">
        <v>0.6</v>
      </c>
      <c r="G9" s="317">
        <f>181792400</f>
        <v>181792400</v>
      </c>
      <c r="H9" s="317">
        <v>72512000</v>
      </c>
      <c r="I9" s="317"/>
      <c r="J9" s="488">
        <f t="shared" si="2"/>
        <v>254304400</v>
      </c>
    </row>
    <row r="10" spans="1:10" s="308" customFormat="1" ht="36" x14ac:dyDescent="0.25">
      <c r="A10" s="328" t="s">
        <v>1345</v>
      </c>
      <c r="B10" s="451" t="s">
        <v>1248</v>
      </c>
      <c r="C10" s="325" t="s">
        <v>1234</v>
      </c>
      <c r="D10" s="326" t="s">
        <v>1261</v>
      </c>
      <c r="E10" s="325" t="s">
        <v>1235</v>
      </c>
      <c r="F10" s="497">
        <v>0.7</v>
      </c>
      <c r="G10" s="317">
        <f>1480430930</f>
        <v>1480430930</v>
      </c>
      <c r="H10" s="317">
        <v>123125200</v>
      </c>
      <c r="I10" s="317"/>
      <c r="J10" s="488">
        <f t="shared" si="2"/>
        <v>1603556130</v>
      </c>
    </row>
    <row r="11" spans="1:10" s="308" customFormat="1" ht="60" x14ac:dyDescent="0.25">
      <c r="A11" s="328" t="s">
        <v>1346</v>
      </c>
      <c r="B11" s="451" t="s">
        <v>1241</v>
      </c>
      <c r="C11" s="307" t="s">
        <v>1262</v>
      </c>
      <c r="D11" s="307" t="s">
        <v>1263</v>
      </c>
      <c r="E11" s="325" t="s">
        <v>1265</v>
      </c>
      <c r="F11" s="498">
        <v>0.7</v>
      </c>
      <c r="G11" s="317">
        <v>850610400</v>
      </c>
      <c r="H11" s="317">
        <v>214362800</v>
      </c>
      <c r="I11" s="317"/>
      <c r="J11" s="488">
        <f t="shared" si="2"/>
        <v>1064973200</v>
      </c>
    </row>
    <row r="12" spans="1:10" s="308" customFormat="1" ht="36.75" thickBot="1" x14ac:dyDescent="0.3">
      <c r="A12" s="329" t="s">
        <v>1347</v>
      </c>
      <c r="B12" s="455" t="s">
        <v>1245</v>
      </c>
      <c r="C12" s="456" t="s">
        <v>1264</v>
      </c>
      <c r="D12" s="457" t="s">
        <v>1230</v>
      </c>
      <c r="E12" s="336" t="s">
        <v>1231</v>
      </c>
      <c r="F12" s="458">
        <v>1</v>
      </c>
      <c r="G12" s="323">
        <v>222800000</v>
      </c>
      <c r="H12" s="323"/>
      <c r="I12" s="323"/>
      <c r="J12" s="489">
        <f t="shared" ref="J12" si="3">G12+H12+I12</f>
        <v>222800000</v>
      </c>
    </row>
    <row r="13" spans="1:10" ht="21" customHeight="1" x14ac:dyDescent="0.25"/>
  </sheetData>
  <pageMargins left="0.25" right="0.25" top="0.75" bottom="0.75" header="0.3" footer="0.3"/>
  <pageSetup scale="4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9"/>
  <sheetViews>
    <sheetView showGridLines="0" zoomScaleNormal="100" workbookViewId="0">
      <selection activeCell="B2" sqref="B2"/>
    </sheetView>
  </sheetViews>
  <sheetFormatPr baseColWidth="10" defaultColWidth="0" defaultRowHeight="12" zeroHeight="1" x14ac:dyDescent="0.25"/>
  <cols>
    <col min="1" max="1" width="15.28515625" style="299" customWidth="1"/>
    <col min="2" max="2" width="40.85546875" style="299" customWidth="1"/>
    <col min="3" max="3" width="52.28515625" style="299" customWidth="1"/>
    <col min="4" max="4" width="28.5703125" style="299" customWidth="1"/>
    <col min="5" max="5" width="33.42578125" style="299" customWidth="1"/>
    <col min="6" max="6" width="12" style="298" customWidth="1"/>
    <col min="7" max="7" width="19.42578125" style="300" customWidth="1"/>
    <col min="8" max="8" width="19" style="300" customWidth="1"/>
    <col min="9" max="9" width="18.7109375" style="300" customWidth="1"/>
    <col min="10" max="10" width="21.42578125" style="300" customWidth="1"/>
    <col min="11" max="11" width="3.5703125" style="299" customWidth="1"/>
    <col min="12" max="16384" width="10.85546875" style="299" hidden="1"/>
  </cols>
  <sheetData>
    <row r="1" spans="1:10" ht="26.25" customHeight="1" thickBot="1" x14ac:dyDescent="0.3">
      <c r="A1" s="312"/>
      <c r="B1" s="312"/>
      <c r="C1" s="312"/>
      <c r="D1" s="312"/>
      <c r="E1" s="313"/>
      <c r="F1" s="332" t="s">
        <v>763</v>
      </c>
      <c r="G1" s="333">
        <f>SUM(G3:G7)</f>
        <v>2223377086</v>
      </c>
      <c r="H1" s="333">
        <f>SUM(H3:H7)</f>
        <v>212968438</v>
      </c>
      <c r="I1" s="333">
        <v>0</v>
      </c>
      <c r="J1" s="334">
        <f>SUM(J3:J7)</f>
        <v>2436345524</v>
      </c>
    </row>
    <row r="2" spans="1:10" s="302" customFormat="1" ht="36" customHeight="1" thickBot="1" x14ac:dyDescent="0.3">
      <c r="A2" s="330" t="s">
        <v>7</v>
      </c>
      <c r="B2" s="330" t="s">
        <v>1372</v>
      </c>
      <c r="C2" s="306" t="s">
        <v>1026</v>
      </c>
      <c r="D2" s="306" t="s">
        <v>111</v>
      </c>
      <c r="E2" s="306" t="s">
        <v>112</v>
      </c>
      <c r="F2" s="306" t="s">
        <v>113</v>
      </c>
      <c r="G2" s="309" t="s">
        <v>1027</v>
      </c>
      <c r="H2" s="309" t="s">
        <v>1030</v>
      </c>
      <c r="I2" s="309" t="s">
        <v>1028</v>
      </c>
      <c r="J2" s="327" t="s">
        <v>1029</v>
      </c>
    </row>
    <row r="3" spans="1:10" s="308" customFormat="1" ht="38.25" customHeight="1" x14ac:dyDescent="0.25">
      <c r="A3" s="499" t="s">
        <v>1348</v>
      </c>
      <c r="B3" s="459" t="s">
        <v>1245</v>
      </c>
      <c r="C3" s="500" t="s">
        <v>1320</v>
      </c>
      <c r="D3" s="420" t="s">
        <v>1197</v>
      </c>
      <c r="E3" s="420" t="s">
        <v>1198</v>
      </c>
      <c r="F3" s="449">
        <v>1</v>
      </c>
      <c r="G3" s="421">
        <v>400300000</v>
      </c>
      <c r="H3" s="421"/>
      <c r="I3" s="421"/>
      <c r="J3" s="487">
        <f>SUM(G3:I3)</f>
        <v>400300000</v>
      </c>
    </row>
    <row r="4" spans="1:10" s="308" customFormat="1" ht="37.5" customHeight="1" x14ac:dyDescent="0.25">
      <c r="A4" s="491" t="s">
        <v>1349</v>
      </c>
      <c r="B4" s="423" t="s">
        <v>1245</v>
      </c>
      <c r="C4" s="501" t="s">
        <v>1321</v>
      </c>
      <c r="D4" s="325" t="s">
        <v>1199</v>
      </c>
      <c r="E4" s="325" t="s">
        <v>1200</v>
      </c>
      <c r="F4" s="435">
        <v>1</v>
      </c>
      <c r="G4" s="317">
        <v>66041145</v>
      </c>
      <c r="H4" s="317"/>
      <c r="I4" s="317"/>
      <c r="J4" s="488">
        <f>SUM(G4:I4)</f>
        <v>66041145</v>
      </c>
    </row>
    <row r="5" spans="1:10" s="308" customFormat="1" ht="36" x14ac:dyDescent="0.25">
      <c r="A5" s="328" t="s">
        <v>1350</v>
      </c>
      <c r="B5" s="423" t="s">
        <v>1245</v>
      </c>
      <c r="C5" s="325" t="s">
        <v>1201</v>
      </c>
      <c r="D5" s="325" t="s">
        <v>1202</v>
      </c>
      <c r="E5" s="325" t="s">
        <v>1203</v>
      </c>
      <c r="F5" s="322">
        <v>26</v>
      </c>
      <c r="G5" s="317">
        <v>400000000</v>
      </c>
      <c r="H5" s="317"/>
      <c r="I5" s="317"/>
      <c r="J5" s="488">
        <f>SUM(G5:I5)</f>
        <v>400000000</v>
      </c>
    </row>
    <row r="6" spans="1:10" s="308" customFormat="1" ht="48.75" customHeight="1" x14ac:dyDescent="0.25">
      <c r="A6" s="328" t="s">
        <v>1351</v>
      </c>
      <c r="B6" s="423" t="s">
        <v>1245</v>
      </c>
      <c r="C6" s="325" t="s">
        <v>1204</v>
      </c>
      <c r="D6" s="325" t="s">
        <v>1205</v>
      </c>
      <c r="E6" s="325" t="s">
        <v>1206</v>
      </c>
      <c r="F6" s="322">
        <v>1</v>
      </c>
      <c r="G6" s="317">
        <v>60000000</v>
      </c>
      <c r="H6" s="317"/>
      <c r="I6" s="317"/>
      <c r="J6" s="488">
        <f>SUM(G6:I6)</f>
        <v>60000000</v>
      </c>
    </row>
    <row r="7" spans="1:10" s="308" customFormat="1" ht="38.25" customHeight="1" thickBot="1" x14ac:dyDescent="0.3">
      <c r="A7" s="329" t="s">
        <v>1352</v>
      </c>
      <c r="B7" s="460" t="s">
        <v>1245</v>
      </c>
      <c r="C7" s="336" t="s">
        <v>1207</v>
      </c>
      <c r="D7" s="336" t="s">
        <v>1208</v>
      </c>
      <c r="E7" s="336" t="s">
        <v>1209</v>
      </c>
      <c r="F7" s="442">
        <v>1</v>
      </c>
      <c r="G7" s="504">
        <v>1297035941</v>
      </c>
      <c r="H7" s="323">
        <v>212968438</v>
      </c>
      <c r="I7" s="323"/>
      <c r="J7" s="489">
        <f>SUM(G7:I7)</f>
        <v>1510004379</v>
      </c>
    </row>
    <row r="8" spans="1:10" x14ac:dyDescent="0.25"/>
    <row r="9" spans="1:10" hidden="1" x14ac:dyDescent="0.25">
      <c r="G9" s="321"/>
    </row>
  </sheetData>
  <pageMargins left="0.25" right="0.25" top="0.75" bottom="0.75" header="0.3" footer="0.3"/>
  <pageSetup scale="41" fitToHeight="0" orientation="portrait" r:id="rId1"/>
  <ignoredErrors>
    <ignoredError sqref="J3:J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PAA 2019</vt:lpstr>
      <vt:lpstr>Plan de Acción Anual</vt:lpstr>
      <vt:lpstr>Objetivos y estrategias</vt:lpstr>
      <vt:lpstr>Dirección</vt:lpstr>
      <vt:lpstr>Sec Gral</vt:lpstr>
      <vt:lpstr>O. Informática</vt:lpstr>
      <vt:lpstr>OSPA</vt:lpstr>
      <vt:lpstr>Hidrología</vt:lpstr>
      <vt:lpstr>Meteorología</vt:lpstr>
      <vt:lpstr>Ecosistemas V2</vt:lpstr>
      <vt:lpstr>SEA - I</vt:lpstr>
      <vt:lpstr>Ecosistemas</vt:lpstr>
      <vt:lpstr>SEA</vt:lpstr>
      <vt:lpstr>OI</vt:lpstr>
      <vt:lpstr>Seguimiento</vt:lpstr>
      <vt:lpstr>OAP</vt:lpstr>
      <vt:lpstr>Seguimiento </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2020-02-25T19:05:00Z</cp:lastPrinted>
  <dcterms:created xsi:type="dcterms:W3CDTF">2019-01-31T22:40:54Z</dcterms:created>
  <dcterms:modified xsi:type="dcterms:W3CDTF">2021-02-05T22:30:18Z</dcterms:modified>
</cp:coreProperties>
</file>