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soto\Desktop\"/>
    </mc:Choice>
  </mc:AlternateContent>
  <bookViews>
    <workbookView xWindow="0" yWindow="0" windowWidth="24000" windowHeight="9735"/>
  </bookViews>
  <sheets>
    <sheet name="PLAN INDICATIVO 2015-2018" sheetId="17" r:id="rId1"/>
    <sheet name="Meteorología" sheetId="7" r:id="rId2"/>
    <sheet name="Hidrología" sheetId="8" r:id="rId3"/>
    <sheet name="Ecosistemas" sheetId="9" r:id="rId4"/>
    <sheet name="Estudios Ambientales" sheetId="15" r:id="rId5"/>
    <sheet name="Grupo Operación de Redes" sheetId="11" r:id="rId6"/>
    <sheet name="Informática" sheetId="14" r:id="rId7"/>
    <sheet name="Pronósticos" sheetId="16" r:id="rId8"/>
    <sheet name="Secretaría General" sheetId="20" r:id="rId9"/>
    <sheet name="Planeación" sheetId="13" r:id="rId10"/>
    <sheet name="Hoja1" sheetId="18" r:id="rId11"/>
  </sheets>
  <externalReferences>
    <externalReference r:id="rId12"/>
    <externalReference r:id="rId13"/>
  </externalReferences>
  <definedNames>
    <definedName name="_xlnm._FilterDatabase" localSheetId="3" hidden="1">Ecosistemas!#REF!</definedName>
    <definedName name="_xlnm._FilterDatabase" localSheetId="2" hidden="1">Hidrología!#REF!</definedName>
    <definedName name="Tipos_de_proceso_de_seleccion">'[1]3. DETALLE PLAN DE CONTRATACION'!$L$493:$L$502</definedName>
  </definedNames>
  <calcPr calcId="152511"/>
</workbook>
</file>

<file path=xl/calcChain.xml><?xml version="1.0" encoding="utf-8"?>
<calcChain xmlns="http://schemas.openxmlformats.org/spreadsheetml/2006/main">
  <c r="Q16" i="20" l="1"/>
  <c r="R95" i="17"/>
  <c r="Q95" i="17"/>
  <c r="R116" i="17"/>
  <c r="R13" i="20"/>
  <c r="Y11" i="13"/>
  <c r="Y15" i="13" s="1"/>
  <c r="T144" i="17" s="1"/>
  <c r="W144" i="17" s="1"/>
  <c r="Y13" i="14"/>
  <c r="Y51" i="14" s="1"/>
  <c r="Y14" i="11"/>
  <c r="R111" i="17"/>
  <c r="R108" i="17"/>
  <c r="Y15" i="11"/>
  <c r="X15" i="11" s="1"/>
  <c r="Y12" i="11"/>
  <c r="R11" i="20"/>
  <c r="R21" i="20"/>
  <c r="Q21" i="20" s="1"/>
  <c r="Q23" i="20" s="1"/>
  <c r="S84" i="17"/>
  <c r="S36" i="17"/>
  <c r="Z16" i="8"/>
  <c r="Z32" i="15"/>
  <c r="Z41" i="15" s="1"/>
  <c r="U138" i="17" s="1"/>
  <c r="R93" i="17"/>
  <c r="Q93" i="17"/>
  <c r="U103" i="17"/>
  <c r="U130" i="17"/>
  <c r="X25" i="7"/>
  <c r="X9" i="7"/>
  <c r="U123" i="17"/>
  <c r="U122" i="17"/>
  <c r="U121" i="17"/>
  <c r="U120" i="17"/>
  <c r="AB13" i="14"/>
  <c r="AB11" i="14"/>
  <c r="U21" i="20"/>
  <c r="Y25" i="9"/>
  <c r="Y21" i="9"/>
  <c r="Y9" i="9"/>
  <c r="Y29" i="9" s="1"/>
  <c r="W15" i="16"/>
  <c r="O130" i="17"/>
  <c r="O128" i="17"/>
  <c r="O124" i="17"/>
  <c r="O123" i="17"/>
  <c r="O122" i="17"/>
  <c r="O121" i="17"/>
  <c r="O120" i="17"/>
  <c r="O16" i="17"/>
  <c r="AB17" i="9"/>
  <c r="AB29" i="9" s="1"/>
  <c r="Y17" i="9"/>
  <c r="X17" i="9"/>
  <c r="P18" i="9"/>
  <c r="P17" i="9"/>
  <c r="AA15" i="16"/>
  <c r="I132" i="17"/>
  <c r="I131" i="17"/>
  <c r="H130" i="17"/>
  <c r="G130" i="17"/>
  <c r="F130" i="17"/>
  <c r="E130" i="17"/>
  <c r="I130" i="17"/>
  <c r="I129" i="17"/>
  <c r="H128" i="17"/>
  <c r="G128" i="17"/>
  <c r="F128" i="17"/>
  <c r="I128" i="17" s="1"/>
  <c r="E128" i="17"/>
  <c r="I127" i="17"/>
  <c r="I124" i="17"/>
  <c r="I123" i="17"/>
  <c r="I121" i="17"/>
  <c r="I120" i="17"/>
  <c r="I116" i="17"/>
  <c r="I117" i="17"/>
  <c r="I111" i="17"/>
  <c r="I110" i="17"/>
  <c r="I109" i="17"/>
  <c r="I107" i="17"/>
  <c r="I102" i="17"/>
  <c r="I101" i="17"/>
  <c r="I98" i="17"/>
  <c r="I97" i="17"/>
  <c r="I96" i="17"/>
  <c r="I95" i="17"/>
  <c r="I94" i="17"/>
  <c r="I93" i="17"/>
  <c r="I89" i="17"/>
  <c r="I88" i="17"/>
  <c r="I82" i="17"/>
  <c r="I77" i="17"/>
  <c r="I73" i="17"/>
  <c r="I58" i="17"/>
  <c r="I69" i="17"/>
  <c r="I68" i="17"/>
  <c r="I63" i="17"/>
  <c r="I62" i="17"/>
  <c r="I55" i="17"/>
  <c r="I53" i="17"/>
  <c r="I49" i="17"/>
  <c r="I48" i="17"/>
  <c r="I47" i="17"/>
  <c r="I44" i="17"/>
  <c r="I43" i="17"/>
  <c r="I41" i="17"/>
  <c r="I40" i="17"/>
  <c r="I39" i="17"/>
  <c r="I37" i="17"/>
  <c r="I36" i="17"/>
  <c r="I35" i="17"/>
  <c r="I34" i="17"/>
  <c r="I32" i="17"/>
  <c r="I30" i="17"/>
  <c r="I22" i="17"/>
  <c r="I18" i="17"/>
  <c r="I17" i="17"/>
  <c r="I15" i="17"/>
  <c r="I10" i="17"/>
  <c r="R127" i="17"/>
  <c r="R120" i="17"/>
  <c r="R122" i="17"/>
  <c r="Q122" i="17" s="1"/>
  <c r="X10" i="16"/>
  <c r="R84" i="17"/>
  <c r="Q84" i="17" s="1"/>
  <c r="R88" i="17"/>
  <c r="Y38" i="15"/>
  <c r="X38" i="15"/>
  <c r="Y32" i="15"/>
  <c r="Y27" i="15"/>
  <c r="I20" i="20"/>
  <c r="Q11" i="20"/>
  <c r="T23" i="20"/>
  <c r="S23" i="20"/>
  <c r="I16" i="20"/>
  <c r="I15" i="20"/>
  <c r="I14" i="20"/>
  <c r="U13" i="20"/>
  <c r="Q13" i="20"/>
  <c r="I13" i="20"/>
  <c r="I12" i="20"/>
  <c r="I11" i="20"/>
  <c r="U141" i="17"/>
  <c r="W146" i="17"/>
  <c r="V144" i="17"/>
  <c r="U144" i="17"/>
  <c r="V143" i="17"/>
  <c r="U143" i="17"/>
  <c r="V142" i="17"/>
  <c r="U142" i="17"/>
  <c r="V141" i="17"/>
  <c r="V140" i="17"/>
  <c r="V139" i="17"/>
  <c r="V136" i="17"/>
  <c r="U136" i="17"/>
  <c r="Y11" i="14"/>
  <c r="H13" i="18"/>
  <c r="J13" i="18" s="1"/>
  <c r="I12" i="18"/>
  <c r="H12" i="18"/>
  <c r="J12" i="18" s="1"/>
  <c r="I11" i="18"/>
  <c r="H11" i="18"/>
  <c r="J11" i="18" s="1"/>
  <c r="I10" i="18"/>
  <c r="H10" i="18"/>
  <c r="I9" i="18"/>
  <c r="H9" i="18"/>
  <c r="I8" i="18"/>
  <c r="H8" i="18"/>
  <c r="J8" i="18" s="1"/>
  <c r="I7" i="18"/>
  <c r="J7" i="18"/>
  <c r="H7" i="18"/>
  <c r="I6" i="18"/>
  <c r="H6" i="18"/>
  <c r="J6" i="18" s="1"/>
  <c r="I5" i="18"/>
  <c r="H5" i="18"/>
  <c r="F15" i="18"/>
  <c r="E13" i="18"/>
  <c r="D13" i="18"/>
  <c r="D14" i="18" s="1"/>
  <c r="C13" i="18"/>
  <c r="F13" i="18" s="1"/>
  <c r="E12" i="18"/>
  <c r="D12" i="18"/>
  <c r="C12" i="18"/>
  <c r="E11" i="18"/>
  <c r="D11" i="18"/>
  <c r="C11" i="18"/>
  <c r="F11" i="18" s="1"/>
  <c r="E10" i="18"/>
  <c r="F10" i="18" s="1"/>
  <c r="D10" i="18"/>
  <c r="C10" i="18"/>
  <c r="E9" i="18"/>
  <c r="D9" i="18"/>
  <c r="C9" i="18"/>
  <c r="F9" i="18" s="1"/>
  <c r="E8" i="18"/>
  <c r="F8" i="18" s="1"/>
  <c r="D8" i="18"/>
  <c r="C8" i="18"/>
  <c r="E7" i="18"/>
  <c r="F7" i="18" s="1"/>
  <c r="D7" i="18"/>
  <c r="C7" i="18"/>
  <c r="E6" i="18"/>
  <c r="F6" i="18"/>
  <c r="D6" i="18"/>
  <c r="C6" i="18"/>
  <c r="E5" i="18"/>
  <c r="E14" i="18"/>
  <c r="E16" i="18" s="1"/>
  <c r="D5" i="18"/>
  <c r="U73" i="17"/>
  <c r="AA29" i="9"/>
  <c r="AA51" i="14"/>
  <c r="Z51" i="14"/>
  <c r="AB14" i="14"/>
  <c r="AB12" i="14"/>
  <c r="AB51" i="14" s="1"/>
  <c r="S132" i="17"/>
  <c r="Q132" i="17"/>
  <c r="Q130" i="17"/>
  <c r="Q129" i="17"/>
  <c r="U128" i="17"/>
  <c r="R128" i="17"/>
  <c r="Q128" i="17"/>
  <c r="U15" i="16"/>
  <c r="O10" i="16"/>
  <c r="R124" i="17"/>
  <c r="Q124" i="17"/>
  <c r="R123" i="17"/>
  <c r="Q123" i="17" s="1"/>
  <c r="R121" i="17"/>
  <c r="Q121" i="17"/>
  <c r="Q120" i="17"/>
  <c r="Q117" i="17"/>
  <c r="Q116" i="17"/>
  <c r="Q111" i="17"/>
  <c r="Q110" i="17"/>
  <c r="R109" i="17"/>
  <c r="Q109" i="17" s="1"/>
  <c r="X10" i="11"/>
  <c r="U108" i="17"/>
  <c r="S108" i="17"/>
  <c r="Q107" i="17"/>
  <c r="Q98" i="17"/>
  <c r="U95" i="17"/>
  <c r="Q88" i="17"/>
  <c r="I84" i="17"/>
  <c r="S81" i="17"/>
  <c r="Q81" i="17" s="1"/>
  <c r="R73" i="17"/>
  <c r="Q73" i="17" s="1"/>
  <c r="P15" i="15"/>
  <c r="AC15" i="15"/>
  <c r="AC41" i="15" s="1"/>
  <c r="Y15" i="15"/>
  <c r="Y41" i="15" s="1"/>
  <c r="U68" i="17"/>
  <c r="R68" i="17"/>
  <c r="Q68" i="17"/>
  <c r="R62" i="17"/>
  <c r="Q62" i="17"/>
  <c r="S58" i="17"/>
  <c r="R58" i="17"/>
  <c r="Q58" i="17" s="1"/>
  <c r="U53" i="17"/>
  <c r="S53" i="17"/>
  <c r="R53" i="17"/>
  <c r="Q53" i="17" s="1"/>
  <c r="Q49" i="17"/>
  <c r="T48" i="17"/>
  <c r="R48" i="17"/>
  <c r="Q48" i="17" s="1"/>
  <c r="T47" i="17"/>
  <c r="S47" i="17"/>
  <c r="R47" i="17"/>
  <c r="Q47" i="17" s="1"/>
  <c r="R44" i="17"/>
  <c r="Q44" i="17"/>
  <c r="R40" i="17"/>
  <c r="Q40" i="17"/>
  <c r="Q38" i="17"/>
  <c r="U36" i="17"/>
  <c r="R36" i="17"/>
  <c r="Q36" i="17"/>
  <c r="Q35" i="17"/>
  <c r="S34" i="17"/>
  <c r="Q34" i="17"/>
  <c r="U33" i="17"/>
  <c r="Q33" i="17"/>
  <c r="Q30" i="17"/>
  <c r="R22" i="17"/>
  <c r="Q22" i="17"/>
  <c r="U17" i="17"/>
  <c r="Q17" i="17"/>
  <c r="Q16" i="17"/>
  <c r="U15" i="17"/>
  <c r="U133" i="17" s="1"/>
  <c r="Q15" i="17"/>
  <c r="R10" i="17"/>
  <c r="Q108" i="17"/>
  <c r="P21" i="8"/>
  <c r="P16" i="8"/>
  <c r="X31" i="8"/>
  <c r="AA30" i="8"/>
  <c r="Y30" i="8"/>
  <c r="X30" i="8" s="1"/>
  <c r="AA29" i="8"/>
  <c r="AA33" i="8" s="1"/>
  <c r="V137" i="17" s="1"/>
  <c r="Z29" i="8"/>
  <c r="Z33" i="8" s="1"/>
  <c r="U137" i="17" s="1"/>
  <c r="Y29" i="8"/>
  <c r="X29" i="8" s="1"/>
  <c r="Y24" i="8"/>
  <c r="X24" i="8"/>
  <c r="Y20" i="8"/>
  <c r="X20" i="8" s="1"/>
  <c r="X18" i="8"/>
  <c r="AB16" i="8"/>
  <c r="Y16" i="8"/>
  <c r="X16" i="8" s="1"/>
  <c r="X15" i="8"/>
  <c r="Z14" i="8"/>
  <c r="X14" i="8"/>
  <c r="AB13" i="8"/>
  <c r="AB33" i="8" s="1"/>
  <c r="P15" i="8"/>
  <c r="Y15" i="14"/>
  <c r="Y14" i="14"/>
  <c r="X14" i="14" s="1"/>
  <c r="U11" i="16"/>
  <c r="Z64" i="7"/>
  <c r="Y64" i="7"/>
  <c r="X64" i="7"/>
  <c r="W64" i="7"/>
  <c r="W25" i="7"/>
  <c r="AA18" i="7"/>
  <c r="W18" i="7"/>
  <c r="W17" i="7"/>
  <c r="AA16" i="7"/>
  <c r="AA64" i="7"/>
  <c r="W16" i="7"/>
  <c r="O25" i="7"/>
  <c r="Z27" i="15"/>
  <c r="Y17" i="16"/>
  <c r="W17" i="16" s="1"/>
  <c r="W12" i="16"/>
  <c r="AA11" i="16"/>
  <c r="X11" i="16"/>
  <c r="W11" i="16" s="1"/>
  <c r="W10" i="16"/>
  <c r="X25" i="9"/>
  <c r="Z21" i="9"/>
  <c r="AB9" i="9"/>
  <c r="Z9" i="9"/>
  <c r="Z29" i="9"/>
  <c r="U139" i="17" s="1"/>
  <c r="AB12" i="11"/>
  <c r="Z12" i="11"/>
  <c r="X12" i="11" s="1"/>
  <c r="Y13" i="11"/>
  <c r="Y18" i="11" s="1"/>
  <c r="T140" i="17" s="1"/>
  <c r="Y12" i="14"/>
  <c r="X12" i="14" s="1"/>
  <c r="P13" i="13"/>
  <c r="P32" i="15"/>
  <c r="P21" i="15"/>
  <c r="P28" i="15"/>
  <c r="P39" i="15"/>
  <c r="P38" i="15"/>
  <c r="P31" i="8"/>
  <c r="P30" i="8"/>
  <c r="P29" i="8"/>
  <c r="P24" i="8"/>
  <c r="P23" i="8"/>
  <c r="P20" i="8"/>
  <c r="P19" i="8"/>
  <c r="P17" i="8"/>
  <c r="P12" i="8"/>
  <c r="P11" i="9"/>
  <c r="O19" i="7"/>
  <c r="O16" i="7"/>
  <c r="P11" i="13"/>
  <c r="P26" i="9"/>
  <c r="X12" i="13"/>
  <c r="AA19" i="16"/>
  <c r="Z19" i="16"/>
  <c r="O17" i="16"/>
  <c r="O16" i="16"/>
  <c r="N15" i="16"/>
  <c r="M15" i="16"/>
  <c r="L15" i="16"/>
  <c r="K15" i="16"/>
  <c r="W14" i="16"/>
  <c r="O14" i="16"/>
  <c r="W13" i="16"/>
  <c r="O13" i="16"/>
  <c r="O12" i="16"/>
  <c r="N11" i="16"/>
  <c r="M11" i="16"/>
  <c r="O11" i="16" s="1"/>
  <c r="L11" i="16"/>
  <c r="K11" i="16"/>
  <c r="AA41" i="15"/>
  <c r="V138" i="17" s="1"/>
  <c r="AB41" i="15"/>
  <c r="X32" i="15"/>
  <c r="X11" i="15"/>
  <c r="P11" i="15"/>
  <c r="X15" i="14"/>
  <c r="V15" i="14"/>
  <c r="P15" i="14"/>
  <c r="V14" i="14"/>
  <c r="P14" i="14"/>
  <c r="V13" i="14"/>
  <c r="V12" i="14"/>
  <c r="P12" i="14"/>
  <c r="X11" i="14"/>
  <c r="V11" i="14"/>
  <c r="P11" i="14"/>
  <c r="AB15" i="13"/>
  <c r="AB18" i="11"/>
  <c r="AA15" i="13"/>
  <c r="Z15" i="13"/>
  <c r="X11" i="13"/>
  <c r="X15" i="13"/>
  <c r="AA18" i="11"/>
  <c r="P15" i="11"/>
  <c r="X14" i="11"/>
  <c r="P14" i="11"/>
  <c r="P13" i="11"/>
  <c r="X11" i="11"/>
  <c r="P10" i="11"/>
  <c r="P25" i="9"/>
  <c r="P21" i="9"/>
  <c r="P9" i="9"/>
  <c r="Y33" i="8"/>
  <c r="T137" i="17" s="1"/>
  <c r="W137" i="17" s="1"/>
  <c r="P14" i="8"/>
  <c r="X13" i="8"/>
  <c r="X10" i="8"/>
  <c r="P10" i="8"/>
  <c r="U17" i="7"/>
  <c r="O18" i="7"/>
  <c r="O9" i="7"/>
  <c r="O15" i="16"/>
  <c r="Q10" i="17"/>
  <c r="T133" i="17"/>
  <c r="S133" i="17"/>
  <c r="R23" i="20"/>
  <c r="T143" i="17"/>
  <c r="W143" i="17" s="1"/>
  <c r="Q127" i="17"/>
  <c r="X27" i="15"/>
  <c r="X15" i="15"/>
  <c r="X21" i="9"/>
  <c r="W9" i="7"/>
  <c r="T136" i="17"/>
  <c r="W136" i="17" s="1"/>
  <c r="F5" i="18"/>
  <c r="F12" i="18"/>
  <c r="J9" i="18"/>
  <c r="J10" i="18"/>
  <c r="C14" i="18"/>
  <c r="C16" i="18" s="1"/>
  <c r="J5" i="18"/>
  <c r="F14" i="18" l="1"/>
  <c r="D16" i="18"/>
  <c r="V145" i="17"/>
  <c r="V147" i="17" s="1"/>
  <c r="X29" i="9"/>
  <c r="T139" i="17"/>
  <c r="W139" i="17" s="1"/>
  <c r="F16" i="18"/>
  <c r="T141" i="17"/>
  <c r="W141" i="17" s="1"/>
  <c r="X51" i="14"/>
  <c r="X41" i="15"/>
  <c r="T138" i="17"/>
  <c r="W138" i="17" s="1"/>
  <c r="R133" i="17"/>
  <c r="H14" i="18"/>
  <c r="H17" i="18" s="1"/>
  <c r="X13" i="14"/>
  <c r="X13" i="11"/>
  <c r="X18" i="11" s="1"/>
  <c r="Z18" i="11"/>
  <c r="U140" i="17" s="1"/>
  <c r="U145" i="17" s="1"/>
  <c r="U147" i="17" s="1"/>
  <c r="X19" i="16"/>
  <c r="X9" i="9"/>
  <c r="X33" i="8"/>
  <c r="Y19" i="16"/>
  <c r="T142" i="17" l="1"/>
  <c r="W19" i="16"/>
  <c r="W140" i="17"/>
  <c r="W142" i="17" l="1"/>
  <c r="T145" i="17"/>
  <c r="W145" i="17" l="1"/>
  <c r="T147" i="17"/>
  <c r="W147" i="17" s="1"/>
</calcChain>
</file>

<file path=xl/comments1.xml><?xml version="1.0" encoding="utf-8"?>
<comments xmlns="http://schemas.openxmlformats.org/spreadsheetml/2006/main">
  <authors>
    <author>Faviana Fajardo Ferreira</author>
    <author>Celmira Perez Fernandez</author>
    <author>Maria Saralux Valbuena Lopez</author>
    <author>jpolo</author>
    <author>Ideam</author>
  </authors>
  <commentList>
    <comment ref="R10" authorId="0" shapeId="0">
      <text>
        <r>
          <rPr>
            <sz val="9"/>
            <color indexed="81"/>
            <rFont val="Tahoma"/>
            <family val="2"/>
          </rPr>
          <t>Con radicado 20154000000033 solicitaron trasladar $77.000.000 a la actividad 5.
Ene.27 Tras de la act.5 a la 1 $3,432,000
Abr 14 tras a la act. 5 de Meteorología $ 3140608 , 12288000 y 19456000
Jul.9 tras a la at. 5 de Meteorología $512000</t>
        </r>
      </text>
    </comment>
    <comment ref="U15" authorId="1" shapeId="0">
      <text>
        <r>
          <rPr>
            <b/>
            <sz val="9"/>
            <color indexed="81"/>
            <rFont val="Tahoma"/>
            <family val="2"/>
          </rPr>
          <t xml:space="preserve">Abr 14 Tras a la act. 2 de Redes $ 12288000 y 19456000
Abr 15 tras a la act 2 de Redes $23140720
</t>
        </r>
      </text>
    </comment>
    <comment ref="R22" authorId="1" shapeId="0">
      <text>
        <r>
          <rPr>
            <b/>
            <sz val="9"/>
            <color indexed="81"/>
            <rFont val="Tahoma"/>
            <family val="2"/>
          </rPr>
          <t>Con radicado 20154000000033 solicitaron trasladar $77.000.000 a la actividad 5.
Ene.27 traslado de la act.5 a la 1 $3432000
Abr. 14 tras de la act. 1 de Meteorología $ 3140608
, 12288000 y 19456000
Jul.9 tras de la act. 1 de Meterorología $512000</t>
        </r>
      </text>
    </comment>
    <comment ref="U33" authorId="1" shapeId="0">
      <text>
        <r>
          <rPr>
            <b/>
            <sz val="9"/>
            <color indexed="81"/>
            <rFont val="Tahoma"/>
            <family val="2"/>
          </rPr>
          <t xml:space="preserve">Jun.24 tras a la act. 5 de Hidrología $21240875
</t>
        </r>
      </text>
    </comment>
    <comment ref="S34" authorId="1" shapeId="0">
      <text>
        <r>
          <rPr>
            <b/>
            <sz val="9"/>
            <color indexed="81"/>
            <rFont val="Tahoma"/>
            <family val="2"/>
          </rPr>
          <t>Jun.24 Tras de la act. 5 de Hidrología $521600000
Jul.8 tras de la act. 9 de Hidrología $44300000</t>
        </r>
      </text>
    </comment>
    <comment ref="R36" authorId="1" shapeId="0">
      <text>
        <r>
          <rPr>
            <b/>
            <sz val="9"/>
            <color indexed="81"/>
            <rFont val="Tahoma"/>
            <family val="2"/>
          </rPr>
          <t xml:space="preserve">Ene. 27
Tras de la act. 8 $65000000 y la act. 10 $7500000
</t>
        </r>
      </text>
    </comment>
    <comment ref="S36" authorId="1" shapeId="0">
      <text>
        <r>
          <rPr>
            <b/>
            <sz val="9"/>
            <color indexed="81"/>
            <rFont val="Tahoma"/>
            <family val="2"/>
          </rPr>
          <t>May.12 tras de la act. 2 de Est. Amb. $25622000
May.13 tras de la act. 3 de Est. Amb. $624622000
May.13 Tras de la act. 5 de Pron´soticos $169059500
May. 13 Tras de la act. 2 de Redes $127196500
May.15 tras de la act. 3 de Ecosistemas $256792000
Jun.24 tras a la act. 3 y 9 de Hidrología $946500000
Nov.17 tras de la act. 3 de Estudios Ambientales $680000000
Se anula traslado por solicitud de Subdirector de Hidrología $680000000</t>
        </r>
      </text>
    </comment>
    <comment ref="U36" authorId="1" shapeId="0">
      <text>
        <r>
          <rPr>
            <sz val="9"/>
            <color indexed="81"/>
            <rFont val="Tahoma"/>
            <family val="2"/>
          </rPr>
          <t xml:space="preserve">May. 21 tras a la at. 2 de Redes $61512875 y $7683840
Jun.5 Ra.20153000002493 se anula traslado anterior a Redes $61512875 y $7683840
Jun.24 tras de la act. 2 de Hidrología $21240875
Jul.8 tras de la act. 2 de Redes $29118925
</t>
        </r>
      </text>
    </comment>
    <comment ref="R40" authorId="1" shapeId="0">
      <text>
        <r>
          <rPr>
            <b/>
            <sz val="9"/>
            <color indexed="81"/>
            <rFont val="Tahoma"/>
            <family val="2"/>
          </rPr>
          <t xml:space="preserve">Ene.27 tras de la act. 10 $17500000
May.12 tras de la act. 1 de Sría Gral $100000000
</t>
        </r>
      </text>
    </comment>
    <comment ref="R44" authorId="1" shapeId="0">
      <text>
        <r>
          <rPr>
            <b/>
            <sz val="9"/>
            <color indexed="81"/>
            <rFont val="Tahoma"/>
            <family val="2"/>
          </rPr>
          <t>Ene.27 tras a la act. 5 $65000000</t>
        </r>
      </text>
    </comment>
    <comment ref="R47" authorId="1" shapeId="0">
      <text>
        <r>
          <rPr>
            <b/>
            <sz val="9"/>
            <color indexed="81"/>
            <rFont val="Tahoma"/>
            <family val="2"/>
          </rPr>
          <t>Celmira Perez Fernandez:</t>
        </r>
        <r>
          <rPr>
            <sz val="9"/>
            <color indexed="81"/>
            <rFont val="Tahoma"/>
            <family val="2"/>
          </rPr>
          <t xml:space="preserve">
Ene.8 Traslado a la actividad 3 de Informática $55000000
Feb.9 Tras de la act.1 de Sría Gral $1104000
Feb.19 tras de la act. 1 de Sría Gral $10.000.000
May.11 tras a la act. 10 de Hidrología $10000000
</t>
        </r>
      </text>
    </comment>
    <comment ref="S47" authorId="1" shapeId="0">
      <text>
        <r>
          <rPr>
            <b/>
            <sz val="9"/>
            <color indexed="81"/>
            <rFont val="Tahoma"/>
            <family val="2"/>
          </rPr>
          <t>Jun.24 tras de la act. 5 de Hidrología $424900000
Jul.8 tras a la act. 3 de Hidrología $44300000</t>
        </r>
      </text>
    </comment>
    <comment ref="T47" authorId="1" shapeId="0">
      <text>
        <r>
          <rPr>
            <sz val="9"/>
            <color indexed="81"/>
            <rFont val="Tahoma"/>
            <family val="2"/>
          </rPr>
          <t xml:space="preserve">Feb.6 tras a la act. 10 $4000000
</t>
        </r>
      </text>
    </comment>
    <comment ref="R48" authorId="1" shapeId="0">
      <text>
        <r>
          <rPr>
            <sz val="9"/>
            <color indexed="81"/>
            <rFont val="Tahoma"/>
            <family val="2"/>
          </rPr>
          <t xml:space="preserve">Ene.27 Trasl. A la act. 5 $7500000 y a la act. 7 $17500000
Feb.9 Tras de la act.1 de Sría Gral $3233000
May.11 tras de la act. 9 $10000000
</t>
        </r>
      </text>
    </comment>
    <comment ref="T48" authorId="1" shapeId="0">
      <text>
        <r>
          <rPr>
            <b/>
            <sz val="9"/>
            <color indexed="81"/>
            <rFont val="Tahoma"/>
            <family val="2"/>
          </rPr>
          <t xml:space="preserve">Feb.6 tras de la act. 9 $4000000
</t>
        </r>
      </text>
    </comment>
    <comment ref="R53" authorId="1" shapeId="0">
      <text>
        <r>
          <rPr>
            <sz val="9"/>
            <color indexed="81"/>
            <rFont val="Tahoma"/>
            <family val="2"/>
          </rPr>
          <t xml:space="preserve">Abr 15 tras de la act. 1 de Pronósticos $740000000
Abr. 24 tras a la act. 3 </t>
        </r>
        <r>
          <rPr>
            <u/>
            <sz val="9"/>
            <color indexed="81"/>
            <rFont val="Tahoma"/>
            <family val="2"/>
          </rPr>
          <t xml:space="preserve">$19499548 y a la act. 4 $6000000
Jun.24 tras a la act. 4 $17308897
Ago. 12 Tras a la act. 4 $12063161
</t>
        </r>
      </text>
    </comment>
    <comment ref="S53" authorId="1" shapeId="0">
      <text>
        <r>
          <rPr>
            <b/>
            <sz val="9"/>
            <color indexed="81"/>
            <rFont val="Tahoma"/>
            <family val="2"/>
          </rPr>
          <t xml:space="preserve">Abril 6 de 2015. Por solicitud según radicado No. 20155000001753 de Mar. 31 se hace el respectivo ajuste.
May.15 se hace ajuste entre actividades de acuerdo a radicado 20155000002363
Ago.11 Memo 20157000003463 se trasladaron de la act.2 de Redes $455000
</t>
        </r>
      </text>
    </comment>
    <comment ref="U53" authorId="1" shapeId="0">
      <text>
        <r>
          <rPr>
            <b/>
            <sz val="9"/>
            <color indexed="81"/>
            <rFont val="Tahoma"/>
            <family val="2"/>
          </rPr>
          <t>Tras. A la act. 4 de sría gral. $2057148 Abr.13</t>
        </r>
      </text>
    </comment>
    <comment ref="R58" authorId="1" shapeId="0">
      <text>
        <r>
          <rPr>
            <b/>
            <sz val="9"/>
            <color indexed="81"/>
            <rFont val="Tahoma"/>
            <family val="2"/>
          </rPr>
          <t xml:space="preserve">Abr. 6 Tras de la act. 4 $76434228 Rad.20155000001773
Abr.24 tras de la act. 1 </t>
        </r>
        <r>
          <rPr>
            <b/>
            <u/>
            <sz val="9"/>
            <color indexed="81"/>
            <rFont val="Tahoma"/>
            <family val="2"/>
          </rPr>
          <t xml:space="preserve">$19499548
Jul.3 tras de la act. 4 $14100000
</t>
        </r>
      </text>
    </comment>
    <comment ref="S58" authorId="1" shapeId="0">
      <text>
        <r>
          <rPr>
            <b/>
            <sz val="9"/>
            <color indexed="81"/>
            <rFont val="Tahoma"/>
            <family val="2"/>
          </rPr>
          <t xml:space="preserve">Abril 6 Por solicitud según radicado No.20155000001753 de fecha 31 de marzo se hace redistribución. De 0 a $863459500
Abril. 6 se traslada de la act. 5 de pronósticos La suma de $280940500
May.15 tras a la act. 5 de Hidrología $256792000
May. Se hace ajuste entre actividades de acuerdo a radiado 20155000002363
</t>
        </r>
      </text>
    </comment>
    <comment ref="R62" authorId="1" shapeId="0">
      <text>
        <r>
          <rPr>
            <sz val="9"/>
            <color indexed="81"/>
            <rFont val="Tahoma"/>
            <family val="2"/>
          </rPr>
          <t xml:space="preserve">Abril 6 Tras a la act. 3 $76434228 Rad.20155000001773
Abr.24 tras de la act. 1 $6000000
Jun.24 tras a la act. 2 de Ecosistmas $3691103
Jul.3 tras a la act. 4 $14100000
Ago.12 tras de la act. 1 $12063161
</t>
        </r>
      </text>
    </comment>
    <comment ref="S62" authorId="1" shapeId="0">
      <text>
        <r>
          <rPr>
            <b/>
            <sz val="9"/>
            <color indexed="81"/>
            <rFont val="Tahoma"/>
            <family val="2"/>
          </rPr>
          <t xml:space="preserve">Abr. 6. Por solicitud según radicado No. 20155000001753 se hace la redistribución de $648357527 a $0
</t>
        </r>
      </text>
    </comment>
    <comment ref="E68" authorId="2" shapeId="0">
      <text>
        <r>
          <rPr>
            <b/>
            <sz val="9"/>
            <color indexed="81"/>
            <rFont val="Tahoma"/>
            <family val="2"/>
          </rPr>
          <t>Maria Saralux Valbuena Lopez:</t>
        </r>
        <r>
          <rPr>
            <sz val="9"/>
            <color indexed="81"/>
            <rFont val="Tahoma"/>
            <family val="2"/>
          </rPr>
          <t xml:space="preserve">
Susceptibilidad a la salinización</t>
        </r>
      </text>
    </comment>
    <comment ref="F68" authorId="2" shapeId="0">
      <text>
        <r>
          <rPr>
            <b/>
            <sz val="9"/>
            <color indexed="81"/>
            <rFont val="Tahoma"/>
            <family val="2"/>
          </rPr>
          <t>Maria Saralux Valbuena Lopez:</t>
        </r>
        <r>
          <rPr>
            <sz val="9"/>
            <color indexed="81"/>
            <rFont val="Tahoma"/>
            <family val="2"/>
          </rPr>
          <t xml:space="preserve">
Salinización y compactación</t>
        </r>
      </text>
    </comment>
    <comment ref="G68" authorId="2" shapeId="0">
      <text>
        <r>
          <rPr>
            <b/>
            <sz val="9"/>
            <color indexed="81"/>
            <rFont val="Tahoma"/>
            <family val="2"/>
          </rPr>
          <t>Maria Saralux Valbuena Lopez:</t>
        </r>
        <r>
          <rPr>
            <sz val="9"/>
            <color indexed="81"/>
            <rFont val="Tahoma"/>
            <family val="2"/>
          </rPr>
          <t xml:space="preserve">
Desertificación</t>
        </r>
      </text>
    </comment>
    <comment ref="H68" authorId="2" shapeId="0">
      <text>
        <r>
          <rPr>
            <b/>
            <sz val="9"/>
            <color indexed="81"/>
            <rFont val="Tahoma"/>
            <family val="2"/>
          </rPr>
          <t>Maria Saralux Valbuena Lopez:</t>
        </r>
        <r>
          <rPr>
            <sz val="9"/>
            <color indexed="81"/>
            <rFont val="Tahoma"/>
            <family val="2"/>
          </rPr>
          <t xml:space="preserve">
Línea base de degradación de suelos consolidada</t>
        </r>
      </text>
    </comment>
    <comment ref="R68" authorId="1" shapeId="0">
      <text>
        <r>
          <rPr>
            <b/>
            <sz val="9"/>
            <color indexed="81"/>
            <rFont val="Tahoma"/>
            <family val="2"/>
          </rPr>
          <t xml:space="preserve">Jun.24 tras de la act. 1 $17308897 y de la act. 4 $3691103
</t>
        </r>
      </text>
    </comment>
    <comment ref="S68" authorId="1" shapeId="0">
      <text>
        <r>
          <rPr>
            <b/>
            <sz val="9"/>
            <color indexed="81"/>
            <rFont val="Tahoma"/>
            <family val="2"/>
          </rPr>
          <t xml:space="preserve">Abril 6. Por solicitud según radicado No. 20155000001753 se hace la redistribución de $310000000 a $200000000
</t>
        </r>
      </text>
    </comment>
    <comment ref="R73" authorId="1" shapeId="0">
      <text>
        <r>
          <rPr>
            <b/>
            <sz val="9"/>
            <color indexed="81"/>
            <rFont val="Tahoma"/>
            <family val="2"/>
          </rPr>
          <t>Jun.24 tras a la 2 de Estudios ambientales $120000000</t>
        </r>
      </text>
    </comment>
    <comment ref="U73" authorId="1" shapeId="0">
      <text>
        <r>
          <rPr>
            <b/>
            <sz val="9"/>
            <color indexed="81"/>
            <rFont val="Tahoma"/>
            <family val="2"/>
          </rPr>
          <t xml:space="preserve">May.7 Tras a la act 2 de Redes $6342400
</t>
        </r>
      </text>
    </comment>
    <comment ref="R81" authorId="1" shapeId="0">
      <text>
        <r>
          <rPr>
            <b/>
            <sz val="9"/>
            <color indexed="81"/>
            <rFont val="Tahoma"/>
            <family val="2"/>
          </rPr>
          <t xml:space="preserve">Tras de la act. 1 Sría Gral $663000
May. 12 tras de la act. 3 de Est. Amb. $100000000
Jun.24 tras de la act. 1 de Estudios ambientales $120000000
</t>
        </r>
      </text>
    </comment>
    <comment ref="S81" authorId="1" shapeId="0">
      <text>
        <r>
          <rPr>
            <sz val="9"/>
            <color indexed="81"/>
            <rFont val="Tahoma"/>
            <family val="2"/>
          </rPr>
          <t xml:space="preserve">May.12 tras a la act. 5 de Hidrología $25622000
</t>
        </r>
      </text>
    </comment>
    <comment ref="I84" authorId="3" shapeId="0">
      <text>
        <r>
          <rPr>
            <b/>
            <sz val="9"/>
            <color indexed="81"/>
            <rFont val="Tahoma"/>
            <family val="2"/>
          </rPr>
          <t>jpolo:</t>
        </r>
        <r>
          <rPr>
            <sz val="9"/>
            <color indexed="81"/>
            <rFont val="Tahoma"/>
            <family val="2"/>
          </rPr>
          <t xml:space="preserve">
CORRESPONDE A LA META CUATRIENAL  NO ACUMULABLE, POR AÑO</t>
        </r>
      </text>
    </comment>
    <comment ref="R84" authorId="1" shapeId="0">
      <text>
        <r>
          <rPr>
            <b/>
            <sz val="9"/>
            <color indexed="81"/>
            <rFont val="Tahoma"/>
            <family val="2"/>
          </rPr>
          <t>May.12 tras a la act. 4 de Estudios Amb. $150000000
May.12 Tras a la act. 2 de Est. Amb. $100000000
Oct.16 tras a la act. 3 de Informática $50000000</t>
        </r>
      </text>
    </comment>
    <comment ref="S84" authorId="1" shapeId="0">
      <text>
        <r>
          <rPr>
            <b/>
            <sz val="9"/>
            <color indexed="81"/>
            <rFont val="Tahoma"/>
            <family val="2"/>
          </rPr>
          <t>May.13 tras a la act. 5 de Hidrología $624622000
Nov.17 tras a la act. 5 de Hidrología $680000000
Nov.23 Se anula el traslado por solicitud del Subdirector de Hidrología $680000000</t>
        </r>
      </text>
    </comment>
    <comment ref="R88" authorId="1" shapeId="0">
      <text>
        <r>
          <rPr>
            <b/>
            <sz val="9"/>
            <color indexed="81"/>
            <rFont val="Tahoma"/>
            <family val="2"/>
          </rPr>
          <t xml:space="preserve">Oct.16 tras a la act. 3 de Informática $400000000
</t>
        </r>
      </text>
    </comment>
    <comment ref="R93" authorId="1" shapeId="0">
      <text>
        <r>
          <rPr>
            <sz val="9"/>
            <color indexed="81"/>
            <rFont val="Tahoma"/>
            <family val="2"/>
          </rPr>
          <t xml:space="preserve">Feb.9 Tras  a la act.2 E.A. $663000, A LA ACT. 9 Hidrología $1104000 y a a act.10 $3233000 para un total de $5000000
Mar.2 traslado a la act. 2 de Sría Gral $27000000
Mar.2 tras a la act. 3 de Informática $15000000
Feb.19 tras a la act. 9 de hidrología $10000000
Abr.28 tras a la act 2 de Sría Gral $57344000
May.12 tras a la act. 2 de pronósticos $5000000
May.11 tras a la act. 3 de infórmatica $150000000
May. 11 tras a la act. 7 de Hidrología $100000000
Ago. 19 tras de la act. 4 y 5 de Informática $60000000+100000000
sep 8 se traaslada a informatica 1890656000 a la act 3 memorando No 20152000003283
Nov.19 tras de la act.2 de Redes $198283767,96
</t>
        </r>
      </text>
    </comment>
    <comment ref="R95" authorId="4" shapeId="0">
      <text>
        <r>
          <rPr>
            <b/>
            <sz val="9"/>
            <color indexed="81"/>
            <rFont val="Tahoma"/>
            <family val="2"/>
          </rPr>
          <t>Ideam:</t>
        </r>
        <r>
          <rPr>
            <sz val="9"/>
            <color indexed="81"/>
            <rFont val="Tahoma"/>
            <family val="2"/>
          </rPr>
          <t xml:space="preserve">
8 septiembre se traslada 9676000 a la activida 3 de informatica memorando 20152000003283</t>
        </r>
      </text>
    </comment>
    <comment ref="U103" authorId="4" shapeId="0">
      <text>
        <r>
          <rPr>
            <b/>
            <sz val="9"/>
            <color indexed="81"/>
            <rFont val="Tahoma"/>
            <family val="2"/>
          </rPr>
          <t>Ideam:</t>
        </r>
        <r>
          <rPr>
            <sz val="9"/>
            <color indexed="81"/>
            <rFont val="Tahoma"/>
            <family val="2"/>
          </rPr>
          <t xml:space="preserve">
20151050002223 del 23 de sep se trasladan 185.548.507 de la acti 4 de la oficina de pronosticos.</t>
        </r>
      </text>
    </comment>
    <comment ref="R108" authorId="1" shapeId="0">
      <text>
        <r>
          <rPr>
            <sz val="9"/>
            <color indexed="81"/>
            <rFont val="Tahoma"/>
            <family val="2"/>
          </rPr>
          <t xml:space="preserve">Abr.21 tras a la act. 1 de Pronósicos $1100000000
Jul.2 tras de la act. 3 $133548758
Nov.19 tras a la act. 1 de Sría Gral $148283367,96
</t>
        </r>
      </text>
    </comment>
    <comment ref="S108" authorId="1" shapeId="0">
      <text>
        <r>
          <rPr>
            <b/>
            <sz val="9"/>
            <color indexed="81"/>
            <rFont val="Tahoma"/>
            <family val="2"/>
          </rPr>
          <t>May. 13 Tras a la act. 5 de Hidrología $127196500
Agosto 11 Memo 20157000003463 se trasladan 455.000 ala act 1 de ecositemas</t>
        </r>
      </text>
    </comment>
    <comment ref="U108" authorId="1" shapeId="0">
      <text>
        <r>
          <rPr>
            <sz val="9"/>
            <color indexed="81"/>
            <rFont val="Tahoma"/>
            <family val="2"/>
          </rPr>
          <t xml:space="preserve">Tras de la act 4 de Sría Gral $197767299+61124813
Abr.17 tras de la act 2 y 4 de Meteorología los siguientes valores:26977280+12288000+19456000+2629
+23140720+6776000
Abr. 17 tras de la act. 1 de Ecosistemas $2057148
May 7 tras de la act 1 de Estudios Ambientales $6342400
May.21 Tras de la act. 2 de Informática $11000001
May.21 tras de la act. 5 de Hidrología $25990488 y $43206227
Jun.5 con Rad. 20153000002493 se anula el traslado de Hidrología de May.21 $25990488 y $43206227
May.5 tras de la act. 4 de Pronósticos $39500000
Jul.8 rad.20157000003223 tras a la act. 5 de Hidrología $29118925 y a la act.4 de sría gral $56401920
</t>
        </r>
      </text>
    </comment>
    <comment ref="R109" authorId="1" shapeId="0">
      <text>
        <r>
          <rPr>
            <b/>
            <sz val="9"/>
            <color indexed="81"/>
            <rFont val="Tahoma"/>
            <family val="2"/>
          </rPr>
          <t>Jul.2 tras a la act. 2 $133548758</t>
        </r>
      </text>
    </comment>
    <comment ref="R111" authorId="1" shapeId="0">
      <text>
        <r>
          <rPr>
            <b/>
            <sz val="9"/>
            <color indexed="81"/>
            <rFont val="Tahoma"/>
            <family val="2"/>
          </rPr>
          <t xml:space="preserve">Nov.27 tras a la act. 1 de Sría Gral $50000000
</t>
        </r>
      </text>
    </comment>
    <comment ref="R116" authorId="1" shapeId="0">
      <text>
        <r>
          <rPr>
            <b/>
            <sz val="9"/>
            <color indexed="81"/>
            <rFont val="Tahoma"/>
            <family val="2"/>
          </rPr>
          <t>Dic.16 se tras a la act a la act. 2 de Sria Gral  $27900662</t>
        </r>
      </text>
    </comment>
    <comment ref="R120" authorId="1" shapeId="0">
      <text>
        <r>
          <rPr>
            <b/>
            <sz val="9"/>
            <color indexed="81"/>
            <rFont val="Tahoma"/>
            <family val="2"/>
          </rPr>
          <t xml:space="preserve">
Mar.3 tras a la act. 3 de informática $25844670
May.8 tras a la act. 3 de informática $8408000
Jun.10 tras a la act. 3 de informática $31882855
Jun.11 tras a la act. 3 de informática $30000000
JULIO 27 TRAS A LA ACT 2 DEL GRUPO DE REDES $ 30.000.000 Rad 20151040002773
Ago. 13 Tras a la act. 3 $3328000
Sep.8 tras a la act. 3 de informática $71418694
</t>
        </r>
      </text>
    </comment>
    <comment ref="U120" authorId="1" shapeId="0">
      <text>
        <r>
          <rPr>
            <sz val="9"/>
            <color indexed="81"/>
            <rFont val="Tahoma"/>
            <family val="2"/>
          </rPr>
          <t xml:space="preserve">Abr 16 tras de la act. 4 de Sría Gral $10818858
Ago. 19 tras a la act 4 de Sría Gral $11335039
Ago. 20 se hace ajuste con el plan de contratación de informática. $41386858
</t>
        </r>
      </text>
    </comment>
    <comment ref="R121" authorId="1" shapeId="0">
      <text>
        <r>
          <rPr>
            <sz val="9"/>
            <color indexed="81"/>
            <rFont val="Tahoma"/>
            <family val="2"/>
          </rPr>
          <t xml:space="preserve">Mar.3 traslado a la act. 3 de informática $83065841
</t>
        </r>
      </text>
    </comment>
    <comment ref="U121" authorId="1" shapeId="0">
      <text>
        <r>
          <rPr>
            <b/>
            <sz val="9"/>
            <color indexed="81"/>
            <rFont val="Tahoma"/>
            <family val="2"/>
          </rPr>
          <t>Ago. 20 se hace ajuste con el plan de contratación de Informática. $29681356</t>
        </r>
      </text>
    </comment>
    <comment ref="R122" authorId="1" shapeId="0">
      <text>
        <r>
          <rPr>
            <b/>
            <sz val="9"/>
            <color indexed="81"/>
            <rFont val="Tahoma"/>
            <family val="2"/>
          </rPr>
          <t>Celmira Perez Fernandez:</t>
        </r>
        <r>
          <rPr>
            <sz val="9"/>
            <color indexed="81"/>
            <rFont val="Tahoma"/>
            <family val="2"/>
          </rPr>
          <t xml:space="preserve">
Ene.8 tras de la act.9 de Hidrología $55000000
Mar.2 tras de la act. 1 de Sría Gral. $15000000
Mar.3 tras de la act. 1 $25844670 y de la act. 2 $83065841
May.8 tras de la act. 1 de informática $8408000
May.12 tras de la act. 1 de Sría Gral $150000000
Jun.10 Tras de la act. 1 de Informática $31882855
Jun.11 Tras de la act. 1 de Informática $30000000
Ago. 13 tras de la act. 1 de Informática $3328000
Sep 8 se trasladaron 71418694 de la  act 1 de informatica memoNo 20151040003283
Sep 8 se trasladan 1900332000 de la secretaria general mediante memo 20152000003283
Oct. 16 tras de la act. 2 $21285115 act. 3 $50000000 y act. 4 $400000000 de Informática. 
Oct.20 tras a la act. 1 de Pronósticos $1500000000
</t>
        </r>
      </text>
    </comment>
    <comment ref="U122" authorId="1" shapeId="0">
      <text>
        <r>
          <rPr>
            <b/>
            <sz val="9"/>
            <color indexed="81"/>
            <rFont val="Tahoma"/>
            <family val="2"/>
          </rPr>
          <t>Abr.24 tras de act. 4 Sría Gral $4670395
May.21 tras a la act. 2 de Redes $11000001
May.13 Tras de la act 4 de Sría gral $25000000
Ago.20 se hace ajuste con plan de contratación de informática $109386207
Nov. 5 tras de la act. 4 de Sría Gral $110169120</t>
        </r>
      </text>
    </comment>
    <comment ref="R123" authorId="1" shapeId="0">
      <text>
        <r>
          <rPr>
            <b/>
            <sz val="9"/>
            <color indexed="81"/>
            <rFont val="Tahoma"/>
            <family val="2"/>
          </rPr>
          <t>Ago. 19 tras a la act. 1 de sría gral $6000000</t>
        </r>
      </text>
    </comment>
    <comment ref="U123" authorId="1" shapeId="0">
      <text>
        <r>
          <rPr>
            <b/>
            <sz val="9"/>
            <color indexed="81"/>
            <rFont val="Tahoma"/>
            <family val="2"/>
          </rPr>
          <t xml:space="preserve">Ago. 20 se hace ajuste con plan de contratación de informática $7526400
</t>
        </r>
      </text>
    </comment>
    <comment ref="R124" authorId="1" shapeId="0">
      <text>
        <r>
          <rPr>
            <b/>
            <sz val="9"/>
            <color indexed="81"/>
            <rFont val="Tahoma"/>
            <family val="2"/>
          </rPr>
          <t xml:space="preserve">Ago. 19 tras a la act. 1 de Sría Gral $100000000
</t>
        </r>
      </text>
    </comment>
    <comment ref="R127" authorId="1" shapeId="0">
      <text>
        <r>
          <rPr>
            <b/>
            <sz val="9"/>
            <color indexed="81"/>
            <rFont val="Tahoma"/>
            <family val="2"/>
          </rPr>
          <t>Abr 15 tras a la act. 1 de Ecosistemas $740000000
Abr.21 tras de la act. 2 de Redes $1100000000
Oct. 20 tras de la act. 3 de Informática $1500000000</t>
        </r>
      </text>
    </comment>
    <comment ref="R128" authorId="1" shapeId="0">
      <text>
        <r>
          <rPr>
            <sz val="9"/>
            <color indexed="81"/>
            <rFont val="Tahoma"/>
            <family val="2"/>
          </rPr>
          <t>May. 12 tras de la act. 1 de Sría Gral $5000000
JULIO 27 TRAS A LA ACR¿T 2 DEL GRUPO DE REDES $ 30.000.000 Rad 20151040002773</t>
        </r>
      </text>
    </comment>
    <comment ref="U128" authorId="1" shapeId="0">
      <text>
        <r>
          <rPr>
            <sz val="9"/>
            <color indexed="81"/>
            <rFont val="Tahoma"/>
            <family val="2"/>
          </rPr>
          <t xml:space="preserve">Ene.30 se trasladaron de la act. 1y 2 de ecosistemas $111.000.000
Feb.9 se hizo trasladado a la act. 4 de Pronósticos $111,000,000
</t>
        </r>
      </text>
    </comment>
    <comment ref="U130" authorId="0" shapeId="0">
      <text>
        <r>
          <rPr>
            <sz val="9"/>
            <color indexed="81"/>
            <rFont val="Tahoma"/>
            <family val="2"/>
          </rPr>
          <t>Con radicado 20151050000073 solicitaron trasladar $36.864.000 a la actividad POA 4 de Secretaría General.
Con radicado 20151050000083 solicitaron trasladar $85.623.168 a la actividad POA 2 de Secretaría General.
Feb. 9 se hizo traslado de la act. 2 de pronósticos $111000000
Con rad 20152000000773 se tras de la act. 4 de sría $28000000
May.20 tras a la 2 de Redes  $39500000 y la act. 4 de Sría Gral $30500000
Abr.21 Tras a la act. 4 de Sría Gral $43256000
Ideam:
20151050002223 del 23 de sep se trasladan 185.548.507 de la acti 4 de la secretaria general.
Oct.14 tras a la act. 4 de sría gral $14144854</t>
        </r>
      </text>
    </comment>
    <comment ref="S132" authorId="1" shapeId="0">
      <text>
        <r>
          <rPr>
            <b/>
            <sz val="9"/>
            <color indexed="81"/>
            <rFont val="Tahoma"/>
            <family val="2"/>
          </rPr>
          <t xml:space="preserve">Abril 6 se realiza traslado de acuerdo a correo del Jefe de Pronósticos de la no utilización de los recursos y se traslada a la act. 3 de Ecosistemas según Rad. 20155000001753 un valor de $280940500
May.13 tras a la act. 5 de Hidrología $169059500
</t>
        </r>
      </text>
    </comment>
  </commentList>
</comments>
</file>

<file path=xl/comments10.xml><?xml version="1.0" encoding="utf-8"?>
<comments xmlns="http://schemas.openxmlformats.org/spreadsheetml/2006/main">
  <authors>
    <author>Celmira Perez Fernandez</author>
  </authors>
  <commentList>
    <comment ref="Y11" authorId="0" shapeId="0">
      <text>
        <r>
          <rPr>
            <b/>
            <sz val="9"/>
            <color indexed="81"/>
            <rFont val="Tahoma"/>
            <family val="2"/>
          </rPr>
          <t>Dic.16 se tras a la act a la act. 2 de Sria Gral  $27900662</t>
        </r>
      </text>
    </comment>
  </commentList>
</comments>
</file>

<file path=xl/comments2.xml><?xml version="1.0" encoding="utf-8"?>
<comments xmlns="http://schemas.openxmlformats.org/spreadsheetml/2006/main">
  <authors>
    <author>Faviana Fajardo Ferreira</author>
    <author>Celmira Perez Fernandez</author>
  </authors>
  <commentList>
    <comment ref="X9" authorId="0" shapeId="0">
      <text>
        <r>
          <rPr>
            <sz val="9"/>
            <color indexed="81"/>
            <rFont val="Tahoma"/>
            <family val="2"/>
          </rPr>
          <t>Con radicado 20154000000033 solicitaron trasladar $77.000.000 a la actividad 5.
Ene.27 Tras de la act.5 a la 1 $3,432,000
Abr 14 tras a la act. 5 de Meteorología $ 3140608 , 12288000 y 19456000
Jul.9 tras a la at. 5 de Meteorología $512000
Nov.11 Tras a la act. 4 de Sría Gral $512000</t>
        </r>
      </text>
    </comment>
    <comment ref="AA16" authorId="1" shapeId="0">
      <text>
        <r>
          <rPr>
            <b/>
            <sz val="9"/>
            <color indexed="81"/>
            <rFont val="Tahoma"/>
            <family val="2"/>
          </rPr>
          <t xml:space="preserve">Abr 14 Tras a la act. 2 de Redes $ 12288000 y 19456000
Abr 15 tras a la act 2 de Redes $23140720
</t>
        </r>
      </text>
    </comment>
    <comment ref="X25" authorId="1" shapeId="0">
      <text>
        <r>
          <rPr>
            <b/>
            <sz val="9"/>
            <color indexed="81"/>
            <rFont val="Tahoma"/>
            <family val="2"/>
          </rPr>
          <t xml:space="preserve">Con radicado 20154000000033 solicitaron trasladar $77.000.000 a la actividad 5.
Ene.27 traslado de la act.5 a la 1 $3432000
Abr. 14 tras de la act. 1 de Meteorología $ 3140608
, 12288000 y 19456000
Jul.9 tras de la act. 1 de Meterorología $512000
Nov.11 tras a la act. 4 de Sría Gral $1536000+402608
</t>
        </r>
      </text>
    </comment>
  </commentList>
</comments>
</file>

<file path=xl/comments3.xml><?xml version="1.0" encoding="utf-8"?>
<comments xmlns="http://schemas.openxmlformats.org/spreadsheetml/2006/main">
  <authors>
    <author>Celmira Perez Fernandez</author>
  </authors>
  <commentList>
    <comment ref="AB13" authorId="0" shapeId="0">
      <text>
        <r>
          <rPr>
            <b/>
            <sz val="9"/>
            <color indexed="81"/>
            <rFont val="Tahoma"/>
            <family val="2"/>
          </rPr>
          <t xml:space="preserve">Jun.24 tras a la act. 5 de Hidrología $21240875
</t>
        </r>
      </text>
    </comment>
    <comment ref="Z14" authorId="0" shapeId="0">
      <text>
        <r>
          <rPr>
            <b/>
            <sz val="9"/>
            <color indexed="81"/>
            <rFont val="Tahoma"/>
            <family val="2"/>
          </rPr>
          <t>Jun.24 Tras de la act. 5 de Hidrología $521600000
Jul.8 tras de la act. 9 de Hidrología $44300000</t>
        </r>
      </text>
    </comment>
    <comment ref="Y16" authorId="0" shapeId="0">
      <text>
        <r>
          <rPr>
            <b/>
            <sz val="9"/>
            <color indexed="81"/>
            <rFont val="Tahoma"/>
            <family val="2"/>
          </rPr>
          <t xml:space="preserve">Ene. 27
Tras de la act. 8 $65000000 y la act. 10 $7500000
</t>
        </r>
      </text>
    </comment>
    <comment ref="Z16" authorId="0" shapeId="0">
      <text>
        <r>
          <rPr>
            <b/>
            <sz val="9"/>
            <color indexed="81"/>
            <rFont val="Tahoma"/>
            <family val="2"/>
          </rPr>
          <t>May.12 tras de la act. 2 de Est. Amb. $25622000
May.13 tras de la act. 3 de Est. Amb. $624622000
May.13 Tras de la act. 5 de Pron´soticos $169059500
May. 13 Tras de la act. 2 de Redes $127196500
May.15 tras de la act. 3 de Ecosistemas $256792000
Jun.24 tras a la act. 3 y 9 de Hidrología $946500000
Nov.17 tras de la act. 3 de Estudios Ambientales $680000000
Se anula traslado por solicitud de Subdirector de Hidrología $680000000</t>
        </r>
      </text>
    </comment>
    <comment ref="AB16" authorId="0" shapeId="0">
      <text>
        <r>
          <rPr>
            <sz val="9"/>
            <color indexed="81"/>
            <rFont val="Tahoma"/>
            <family val="2"/>
          </rPr>
          <t xml:space="preserve">May. 21 tras a la at. 2 de Redes $61512875 y $7683840
Jun.5 Ra.20153000002493 se anula traslado anterior a Redes $61512875 y $7683840
Jun.24 tras de la act. 2 de Hidrología $21240875
Jul.8 tras de la act. 2 de Redes $29118925
</t>
        </r>
      </text>
    </comment>
    <comment ref="Y20" authorId="0" shapeId="0">
      <text>
        <r>
          <rPr>
            <b/>
            <sz val="9"/>
            <color indexed="81"/>
            <rFont val="Tahoma"/>
            <family val="2"/>
          </rPr>
          <t xml:space="preserve">Ene.27 tras de la act. 10 $17500000
May.12 tras de la act. 1 de Sría Gral $100000000
</t>
        </r>
      </text>
    </comment>
    <comment ref="Y24" authorId="0" shapeId="0">
      <text>
        <r>
          <rPr>
            <b/>
            <sz val="9"/>
            <color indexed="81"/>
            <rFont val="Tahoma"/>
            <family val="2"/>
          </rPr>
          <t>Ene.27 tras a la act. 5 $65000000</t>
        </r>
      </text>
    </comment>
    <comment ref="Y29" authorId="0" shapeId="0">
      <text>
        <r>
          <rPr>
            <b/>
            <sz val="9"/>
            <color indexed="81"/>
            <rFont val="Tahoma"/>
            <family val="2"/>
          </rPr>
          <t>Celmira Perez Fernandez:</t>
        </r>
        <r>
          <rPr>
            <sz val="9"/>
            <color indexed="81"/>
            <rFont val="Tahoma"/>
            <family val="2"/>
          </rPr>
          <t xml:space="preserve">
Ene.8 Traslado a la actividad 3 de Informática $55000000
Feb.9 Tras de la act.1 de Sría Gral $1104000
Feb.19 tras de la act. 1 de Sría Gral $10.000.000
May.11 tras a la act. 10 de Hidrología $10000000
</t>
        </r>
      </text>
    </comment>
    <comment ref="Z29" authorId="0" shapeId="0">
      <text>
        <r>
          <rPr>
            <b/>
            <sz val="9"/>
            <color indexed="81"/>
            <rFont val="Tahoma"/>
            <family val="2"/>
          </rPr>
          <t>Jun.24 tras de la act. 5 de Hidrología $424900000
Jul.8 tras a la act. 3 de Hidrología $44300000</t>
        </r>
      </text>
    </comment>
    <comment ref="AA29" authorId="0" shapeId="0">
      <text>
        <r>
          <rPr>
            <sz val="9"/>
            <color indexed="81"/>
            <rFont val="Tahoma"/>
            <family val="2"/>
          </rPr>
          <t xml:space="preserve">Feb.6 tras a la act. 10 $4000000
</t>
        </r>
      </text>
    </comment>
    <comment ref="Y30" authorId="0" shapeId="0">
      <text>
        <r>
          <rPr>
            <sz val="9"/>
            <color indexed="81"/>
            <rFont val="Tahoma"/>
            <family val="2"/>
          </rPr>
          <t xml:space="preserve">Ene.27 Trasl. A la act. 5 $7500000 y a la act. 7 $17500000
Feb.9 Tras de la act.1 de Sría Gral $3233000
May.11 tras de la act. 9 $10000000
</t>
        </r>
      </text>
    </comment>
    <comment ref="AA30" authorId="0" shapeId="0">
      <text>
        <r>
          <rPr>
            <b/>
            <sz val="9"/>
            <color indexed="81"/>
            <rFont val="Tahoma"/>
            <family val="2"/>
          </rPr>
          <t xml:space="preserve">Feb.6 tras de la act. 9 $4000000
</t>
        </r>
      </text>
    </comment>
  </commentList>
</comments>
</file>

<file path=xl/comments4.xml><?xml version="1.0" encoding="utf-8"?>
<comments xmlns="http://schemas.openxmlformats.org/spreadsheetml/2006/main">
  <authors>
    <author>Celmira Perez Fernandez</author>
    <author>Maria Saralux Valbuena Lopez</author>
  </authors>
  <commentList>
    <comment ref="Y9" authorId="0" shapeId="0">
      <text>
        <r>
          <rPr>
            <sz val="9"/>
            <color indexed="81"/>
            <rFont val="Tahoma"/>
            <family val="2"/>
          </rPr>
          <t xml:space="preserve">Abr 15 tras de la act. 1 de Pronósticos $740000000
Abr. 24 tras a la act. 3 </t>
        </r>
        <r>
          <rPr>
            <u/>
            <sz val="9"/>
            <color indexed="81"/>
            <rFont val="Tahoma"/>
            <family val="2"/>
          </rPr>
          <t xml:space="preserve">$19499548 y a la act. 4 $6000000
Jun.24 tras a la act. 4 $17308897
Ago. 12 Tras a la act. 4 $12063161
Oct.9 Tras a la act. 2 de Ecosistemas $3572641
Oct.30 Tras a la act. 3 de Informática $134251684
</t>
        </r>
      </text>
    </comment>
    <comment ref="Z9" authorId="0" shapeId="0">
      <text>
        <r>
          <rPr>
            <b/>
            <sz val="9"/>
            <color indexed="81"/>
            <rFont val="Tahoma"/>
            <family val="2"/>
          </rPr>
          <t xml:space="preserve">Abril 6 de 2015. Por solicitud según radicado No. 20155000001753 de Mar. 31 se hace el respectivo ajuste.
May.15 se hace ajuste entre actividades de acuerdo a radicado 20155000002363
Ago.11 Memo 20157000003463 se trasladaron de la act.2 de Redes $455000
</t>
        </r>
      </text>
    </comment>
    <comment ref="AB9" authorId="0" shapeId="0">
      <text>
        <r>
          <rPr>
            <b/>
            <sz val="9"/>
            <color indexed="81"/>
            <rFont val="Tahoma"/>
            <family val="2"/>
          </rPr>
          <t>Tras. A la act. 4 de sría gral. $2057148 Abr.13</t>
        </r>
      </text>
    </comment>
    <comment ref="L17" authorId="1" shapeId="0">
      <text>
        <r>
          <rPr>
            <b/>
            <sz val="9"/>
            <color indexed="81"/>
            <rFont val="Tahoma"/>
            <family val="2"/>
          </rPr>
          <t>Maria Saralux Valbuena Lopez:</t>
        </r>
        <r>
          <rPr>
            <sz val="9"/>
            <color indexed="81"/>
            <rFont val="Tahoma"/>
            <family val="2"/>
          </rPr>
          <t xml:space="preserve">
Susceptibilidad a la salinización</t>
        </r>
      </text>
    </comment>
    <comment ref="M17" authorId="1" shapeId="0">
      <text>
        <r>
          <rPr>
            <b/>
            <sz val="9"/>
            <color indexed="81"/>
            <rFont val="Tahoma"/>
            <family val="2"/>
          </rPr>
          <t>Maria Saralux Valbuena Lopez:</t>
        </r>
        <r>
          <rPr>
            <sz val="9"/>
            <color indexed="81"/>
            <rFont val="Tahoma"/>
            <family val="2"/>
          </rPr>
          <t xml:space="preserve">
Salinización y compactación</t>
        </r>
      </text>
    </comment>
    <comment ref="N17" authorId="1" shapeId="0">
      <text>
        <r>
          <rPr>
            <b/>
            <sz val="9"/>
            <color indexed="81"/>
            <rFont val="Tahoma"/>
            <family val="2"/>
          </rPr>
          <t>Maria Saralux Valbuena Lopez:</t>
        </r>
        <r>
          <rPr>
            <sz val="9"/>
            <color indexed="81"/>
            <rFont val="Tahoma"/>
            <family val="2"/>
          </rPr>
          <t xml:space="preserve">
Desertificación</t>
        </r>
      </text>
    </comment>
    <comment ref="O17" authorId="1" shapeId="0">
      <text>
        <r>
          <rPr>
            <b/>
            <sz val="9"/>
            <color indexed="81"/>
            <rFont val="Tahoma"/>
            <family val="2"/>
          </rPr>
          <t>Maria Saralux Valbuena Lopez:</t>
        </r>
        <r>
          <rPr>
            <sz val="9"/>
            <color indexed="81"/>
            <rFont val="Tahoma"/>
            <family val="2"/>
          </rPr>
          <t xml:space="preserve">
Línea base de degradación de suelos consolidada</t>
        </r>
      </text>
    </comment>
    <comment ref="Y17" authorId="0" shapeId="0">
      <text>
        <r>
          <rPr>
            <b/>
            <sz val="9"/>
            <color indexed="81"/>
            <rFont val="Tahoma"/>
            <family val="2"/>
          </rPr>
          <t>Jun.24 tras de la act. 1 $17308897 y de la act. 4 $3691103
Oct. 9 Tras de la act. 1 de Ecosistemas $3572641</t>
        </r>
      </text>
    </comment>
    <comment ref="Z17" authorId="0" shapeId="0">
      <text>
        <r>
          <rPr>
            <b/>
            <sz val="9"/>
            <color indexed="81"/>
            <rFont val="Tahoma"/>
            <family val="2"/>
          </rPr>
          <t xml:space="preserve">Abril 6. Por solicitud según radicado No. 20155000001753 se hace la redistribución de $310000000 a $200000000
</t>
        </r>
      </text>
    </comment>
    <comment ref="Y21" authorId="0" shapeId="0">
      <text>
        <r>
          <rPr>
            <b/>
            <sz val="9"/>
            <color indexed="81"/>
            <rFont val="Tahoma"/>
            <family val="2"/>
          </rPr>
          <t xml:space="preserve">Abr. 6 Tras de la act. 4 $76434228 Rad.20155000001773
Abr.24 tras de la act. 1 </t>
        </r>
        <r>
          <rPr>
            <b/>
            <u/>
            <sz val="9"/>
            <color indexed="81"/>
            <rFont val="Tahoma"/>
            <family val="2"/>
          </rPr>
          <t xml:space="preserve">$19499548
Jul.3 tras de la act. 4 $14100000
Oct.30 Tras a la act. 3 de Informática $74213776
</t>
        </r>
      </text>
    </comment>
    <comment ref="Z21" authorId="0" shapeId="0">
      <text>
        <r>
          <rPr>
            <b/>
            <sz val="9"/>
            <color indexed="81"/>
            <rFont val="Tahoma"/>
            <family val="2"/>
          </rPr>
          <t xml:space="preserve">Abril 6 Por solicitud según radicado No.20155000001753 de fecha 31 de marzo se hace redistribución. De 0 a $863459500
Abril. 6 se traslada de la act. 5 de pronósticos La suma de $280940500
May.15 tras a la act. 5 de Hidrología $256792000
May. Se hace ajuste entre actividades de acuerdo a radiado 20155000002363
</t>
        </r>
      </text>
    </comment>
    <comment ref="Y25" authorId="0" shapeId="0">
      <text>
        <r>
          <rPr>
            <sz val="9"/>
            <color indexed="81"/>
            <rFont val="Tahoma"/>
            <family val="2"/>
          </rPr>
          <t>Abril 6 Tras a la act. 3 $76434228 Rad.20155000001773
Abr.24 tras de la act. 1 $6000000
Jun.24 tras a la act. 2 de Ecosistmas $3691103
Jul.3 tras a la act. 4 $14100000
Ago.12 tras de la act. 1 $12063161
Oct.30 tras a la act. 3 de Informática $60000000</t>
        </r>
      </text>
    </comment>
    <comment ref="Z25" authorId="0" shapeId="0">
      <text>
        <r>
          <rPr>
            <b/>
            <sz val="9"/>
            <color indexed="81"/>
            <rFont val="Tahoma"/>
            <family val="2"/>
          </rPr>
          <t xml:space="preserve">Abr. 6. Por solicitud según radicado No. 20155000001753 se hace la redistribución de $648357527 a $0
</t>
        </r>
      </text>
    </comment>
  </commentList>
</comments>
</file>

<file path=xl/comments5.xml><?xml version="1.0" encoding="utf-8"?>
<comments xmlns="http://schemas.openxmlformats.org/spreadsheetml/2006/main">
  <authors>
    <author>jpolo</author>
    <author>Celmira Perez Fernandez</author>
  </authors>
  <commentList>
    <comment ref="AB10" authorId="0" shapeId="0">
      <text>
        <r>
          <rPr>
            <sz val="9"/>
            <color indexed="81"/>
            <rFont val="Tahoma"/>
            <family val="2"/>
          </rPr>
          <t>Recursos de cooperación internacional o donaciones.</t>
        </r>
      </text>
    </comment>
    <comment ref="AB14" authorId="0" shapeId="0">
      <text>
        <r>
          <rPr>
            <sz val="9"/>
            <color indexed="81"/>
            <rFont val="Tahoma"/>
            <family val="2"/>
          </rPr>
          <t>Recursos de cooperación internacional o donaciones.</t>
        </r>
      </text>
    </comment>
    <comment ref="Y15" authorId="1" shapeId="0">
      <text>
        <r>
          <rPr>
            <b/>
            <sz val="9"/>
            <color indexed="81"/>
            <rFont val="Tahoma"/>
            <family val="2"/>
          </rPr>
          <t>Jun.24 tras a la 2 de Estudios ambientales $120000000</t>
        </r>
      </text>
    </comment>
    <comment ref="AC15" authorId="1" shapeId="0">
      <text>
        <r>
          <rPr>
            <b/>
            <sz val="9"/>
            <color indexed="81"/>
            <rFont val="Tahoma"/>
            <family val="2"/>
          </rPr>
          <t xml:space="preserve">May.7 Tras a la act 2 de Redes $6342400
</t>
        </r>
      </text>
    </comment>
    <comment ref="AB26" authorId="0" shapeId="0">
      <text>
        <r>
          <rPr>
            <sz val="9"/>
            <color indexed="81"/>
            <rFont val="Tahoma"/>
            <family val="2"/>
          </rPr>
          <t>Recursos de cooperación internacional o donaciones.</t>
        </r>
      </text>
    </comment>
    <comment ref="Y27" authorId="1" shapeId="0">
      <text>
        <r>
          <rPr>
            <b/>
            <sz val="9"/>
            <color indexed="81"/>
            <rFont val="Tahoma"/>
            <family val="2"/>
          </rPr>
          <t xml:space="preserve">Tras de la act. 1 Sría Gral $663000
May. 12 tras de la act. 3 de Est. Amb. $100000000
Jun.24 tras de la act. 1 de Estudios ambientales $120000000
Oct.16 tras a la act. 3 de Informática
$21285115
</t>
        </r>
      </text>
    </comment>
    <comment ref="Z27" authorId="1" shapeId="0">
      <text>
        <r>
          <rPr>
            <sz val="9"/>
            <color indexed="81"/>
            <rFont val="Tahoma"/>
            <family val="2"/>
          </rPr>
          <t xml:space="preserve">May.12 tras a la act. 5 de Hidrología $25622000
</t>
        </r>
      </text>
    </comment>
    <comment ref="AB31" authorId="0" shapeId="0">
      <text>
        <r>
          <rPr>
            <sz val="9"/>
            <color indexed="81"/>
            <rFont val="Tahoma"/>
            <family val="2"/>
          </rPr>
          <t>Recursos de cooperación internacional o donaciones.</t>
        </r>
      </text>
    </comment>
    <comment ref="P32" authorId="0" shapeId="0">
      <text>
        <r>
          <rPr>
            <b/>
            <sz val="9"/>
            <color indexed="81"/>
            <rFont val="Tahoma"/>
            <family val="2"/>
          </rPr>
          <t>jpolo:</t>
        </r>
        <r>
          <rPr>
            <sz val="9"/>
            <color indexed="81"/>
            <rFont val="Tahoma"/>
            <family val="2"/>
          </rPr>
          <t xml:space="preserve">
CORRESPONDE A LA META CUATRIENAL  NO ACUMULABLE, POR AÑO</t>
        </r>
      </text>
    </comment>
    <comment ref="Y32" authorId="1" shapeId="0">
      <text>
        <r>
          <rPr>
            <b/>
            <sz val="9"/>
            <color indexed="81"/>
            <rFont val="Tahoma"/>
            <family val="2"/>
          </rPr>
          <t>May.12 tras a la act. 4 de Estudios Amb. $150000000
May.12 Tras a la act. 2 de Est. Amb. $100000000
Oct.16 tras a la act. 3 de Informática $50000000</t>
        </r>
      </text>
    </comment>
    <comment ref="Z32" authorId="1" shapeId="0">
      <text>
        <r>
          <rPr>
            <b/>
            <sz val="9"/>
            <color indexed="81"/>
            <rFont val="Tahoma"/>
            <family val="2"/>
          </rPr>
          <t>May.13 tras a la act. 5 de Hidrología $624622000
Nov.17 tras a la act. 5 de Hidrología $680000000
Nov.23 Se anula el traslado por solicitud del Subdirector de Hidrología $680000000</t>
        </r>
      </text>
    </comment>
    <comment ref="AB37" authorId="0" shapeId="0">
      <text>
        <r>
          <rPr>
            <sz val="9"/>
            <color indexed="81"/>
            <rFont val="Tahoma"/>
            <family val="2"/>
          </rPr>
          <t>Recursos de cooperación internacional o donaciones.</t>
        </r>
      </text>
    </comment>
    <comment ref="Y38" authorId="1" shapeId="0">
      <text>
        <r>
          <rPr>
            <b/>
            <sz val="9"/>
            <color indexed="81"/>
            <rFont val="Tahoma"/>
            <family val="2"/>
          </rPr>
          <t xml:space="preserve">Oct.16 tras a la act. 3 de Informática $400000000
</t>
        </r>
      </text>
    </comment>
  </commentList>
</comments>
</file>

<file path=xl/comments6.xml><?xml version="1.0" encoding="utf-8"?>
<comments xmlns="http://schemas.openxmlformats.org/spreadsheetml/2006/main">
  <authors>
    <author>Celmira Perez Fernandez</author>
  </authors>
  <commentList>
    <comment ref="Y12" authorId="0" shapeId="0">
      <text>
        <r>
          <rPr>
            <sz val="9"/>
            <color indexed="81"/>
            <rFont val="Tahoma"/>
            <family val="2"/>
          </rPr>
          <t xml:space="preserve">Abr.21 tras a la act. 1 de Pronósicos $1100000000
Jul.2 tras de la act. 3 $133548758
Nov.19 tras a la act. 1 de Sría Gral $148283367,96
</t>
        </r>
      </text>
    </comment>
    <comment ref="Z12" authorId="0" shapeId="0">
      <text>
        <r>
          <rPr>
            <b/>
            <sz val="9"/>
            <color indexed="81"/>
            <rFont val="Tahoma"/>
            <family val="2"/>
          </rPr>
          <t>May. 13 Tras a la act. 5 de Hidrología $127196500
Agosto 11 Memo 20157000003463 se trasladan 455.000 ala act 1 de ecositemas</t>
        </r>
      </text>
    </comment>
    <comment ref="AB12" authorId="0" shapeId="0">
      <text>
        <r>
          <rPr>
            <sz val="9"/>
            <color indexed="81"/>
            <rFont val="Tahoma"/>
            <family val="2"/>
          </rPr>
          <t xml:space="preserve">Tras de la act 4 de Sría Gral $197767299+61124813
Abr.17 tras de la act 2 y 4 de Meteorología los siguientes valores:26977280+12288000+19456000+2629
+23140720+6776000
Abr. 17 tras de la act. 1 de Ecosistemas $2057148
May 7 tras de la act 1 de Estudios Ambientales $6342400
May.21 Tras de la act. 2 de Informática $11000001
May.21 tras de la act. 5 de Hidrología $25990488 y $43206227
Jun.5 con Rad. 20153000002493 se anula el traslado de Hidrología de May.21 $25990488 y $43206227
May.5 tras de la act. 4 de Pronósticos $39500000
Jul.8 rad.20157000003223 tras a la act. 5 de Hidrología $29118925 y a la act.4 de sría gral $56401920
</t>
        </r>
      </text>
    </comment>
    <comment ref="Y13" authorId="0" shapeId="0">
      <text>
        <r>
          <rPr>
            <b/>
            <sz val="9"/>
            <color indexed="81"/>
            <rFont val="Tahoma"/>
            <family val="2"/>
          </rPr>
          <t>Jul.2 tras a la act. 2 $133548758</t>
        </r>
      </text>
    </comment>
    <comment ref="Y14" authorId="0" shapeId="0">
      <text>
        <r>
          <rPr>
            <b/>
            <sz val="9"/>
            <color indexed="81"/>
            <rFont val="Tahoma"/>
            <family val="2"/>
          </rPr>
          <t>Dic.9 tras a la act. 3 de Informática $50000000</t>
        </r>
      </text>
    </comment>
    <comment ref="Y15" authorId="0" shapeId="0">
      <text>
        <r>
          <rPr>
            <b/>
            <sz val="9"/>
            <color indexed="81"/>
            <rFont val="Tahoma"/>
            <family val="2"/>
          </rPr>
          <t xml:space="preserve">Nov.27 tras a la act. 1 de Sría Gral $50000000
</t>
        </r>
      </text>
    </comment>
  </commentList>
</comments>
</file>

<file path=xl/comments7.xml><?xml version="1.0" encoding="utf-8"?>
<comments xmlns="http://schemas.openxmlformats.org/spreadsheetml/2006/main">
  <authors>
    <author>Celmira Perez Fernandez</author>
  </authors>
  <commentList>
    <comment ref="Y11" authorId="0" shapeId="0">
      <text>
        <r>
          <rPr>
            <b/>
            <sz val="9"/>
            <color indexed="81"/>
            <rFont val="Tahoma"/>
            <family val="2"/>
          </rPr>
          <t xml:space="preserve">
Mar.3 tras a la act. 3 de informática $25844670
May.8 tras a la act. 3 de informática $8408000
Jun.10 tras a la act. 3 de informática $31882855
Jun.11 tras a la act. 3 de informática $30000000
JULIO 27 TRAS A LA ACT 2 DEL GRUPO DE REDES $ 30.000.000 Rad 20151040002773
Ago. 13 Tras a la act. 3 $3328000
Sep.8 tras a la act. 3 de informática $71418694
</t>
        </r>
      </text>
    </comment>
    <comment ref="AB11" authorId="0" shapeId="0">
      <text>
        <r>
          <rPr>
            <sz val="9"/>
            <color indexed="81"/>
            <rFont val="Tahoma"/>
            <family val="2"/>
          </rPr>
          <t xml:space="preserve">Abr 16 tras de la act. 4 de Sría Gral $10818858
Ago. 19 tras a la act 4 de Sría Gral $11335039
Ago. 20 se hace ajuste con el plan de contratación de informática. $41386858
</t>
        </r>
      </text>
    </comment>
    <comment ref="Y12" authorId="0" shapeId="0">
      <text>
        <r>
          <rPr>
            <sz val="9"/>
            <color indexed="81"/>
            <rFont val="Tahoma"/>
            <family val="2"/>
          </rPr>
          <t xml:space="preserve">Mar.3 traslado a la act. 3 de informática $83065841
</t>
        </r>
      </text>
    </comment>
    <comment ref="AB12" authorId="0" shapeId="0">
      <text>
        <r>
          <rPr>
            <b/>
            <sz val="9"/>
            <color indexed="81"/>
            <rFont val="Tahoma"/>
            <family val="2"/>
          </rPr>
          <t>Ago. 20 se hace ajuste con el plan de contratación de Informática. $29681356</t>
        </r>
      </text>
    </comment>
    <comment ref="Y13" authorId="0" shapeId="0">
      <text>
        <r>
          <rPr>
            <b/>
            <sz val="9"/>
            <color indexed="81"/>
            <rFont val="Tahoma"/>
            <family val="2"/>
          </rPr>
          <t>Celmira Perez Fernandez:</t>
        </r>
        <r>
          <rPr>
            <sz val="9"/>
            <color indexed="81"/>
            <rFont val="Tahoma"/>
            <family val="2"/>
          </rPr>
          <t xml:space="preserve">
Ene.8 tras de la act.9 de Hidrología $55000000
Mar.2 tras de la act. 1 de Sría Gral. $15000000
Mar.3 tras de la act. 1 $25844670 y de la act. 2 $83065841
May.8 tras de la act. 1 de informática $8408000
May.12 tras de la act. 1 de Sría Gral $150000000
Jun.10 Tras de la act. 1 de Informática $31882855
Jun.11 Tras de la act. 1 de Informática $30000000
Ago. 13 tras de la act. 1 de Informática $3328000
Sep 8 se trasladaron 71418694 de la  act 1 de informatica memoNo 20151040003283
Sep 8 se trasladan 1900332000 de la secretaria general mediante memo 20152000003283
Oct. 16 tras de la act. 2 $21285115 act. 3 $50000000 y act. 4 $400000000 de Informática. 
Oct.20 tras a la act. 1 de Pronósticos $1500000000
Oct.30 tras de la act. 1, 3 y 4 de Ecosistemas $268465460
Dic.9 tras de la act. 4 de Redes $50000000
</t>
        </r>
      </text>
    </comment>
    <comment ref="AB13" authorId="0" shapeId="0">
      <text>
        <r>
          <rPr>
            <b/>
            <sz val="9"/>
            <color indexed="81"/>
            <rFont val="Tahoma"/>
            <family val="2"/>
          </rPr>
          <t>Abr.24 tras de act. 4 Sría Gral $4670395
May.21 tras a la act. 2 de Redes $11000001
May.13 Tras de la act 4 de Sría gral $25000000
Ago.20 se hace ajuste con plan de contratación de informática $109386207
Nov. 5 tras de la act. 4 de Sría Gral $110169120</t>
        </r>
      </text>
    </comment>
    <comment ref="Y14" authorId="0" shapeId="0">
      <text>
        <r>
          <rPr>
            <b/>
            <sz val="9"/>
            <color indexed="81"/>
            <rFont val="Tahoma"/>
            <family val="2"/>
          </rPr>
          <t>Ago. 19 tras a la act. 1 de sría gral $6000000</t>
        </r>
      </text>
    </comment>
    <comment ref="AB14" authorId="0" shapeId="0">
      <text>
        <r>
          <rPr>
            <b/>
            <sz val="9"/>
            <color indexed="81"/>
            <rFont val="Tahoma"/>
            <family val="2"/>
          </rPr>
          <t xml:space="preserve">Ago. 20 se hace ajuste con plan de contratación de informática $7526400
</t>
        </r>
      </text>
    </comment>
    <comment ref="Y15" authorId="0" shapeId="0">
      <text>
        <r>
          <rPr>
            <b/>
            <sz val="9"/>
            <color indexed="81"/>
            <rFont val="Tahoma"/>
            <family val="2"/>
          </rPr>
          <t xml:space="preserve">Ago. 19 tras a la act. 1 de Sría Gral $100000000
</t>
        </r>
      </text>
    </comment>
  </commentList>
</comments>
</file>

<file path=xl/comments8.xml><?xml version="1.0" encoding="utf-8"?>
<comments xmlns="http://schemas.openxmlformats.org/spreadsheetml/2006/main">
  <authors>
    <author>Celmira Perez Fernandez</author>
    <author>Faviana Fajardo Ferreira</author>
  </authors>
  <commentList>
    <comment ref="X10" authorId="0" shapeId="0">
      <text>
        <r>
          <rPr>
            <b/>
            <sz val="9"/>
            <color indexed="81"/>
            <rFont val="Tahoma"/>
            <family val="2"/>
          </rPr>
          <t>Abr 15 tras a la act. 1 de Ecosistemas $740000000
Abr.21 tras de la act. 2 de Redes $1100000000
Oct. 20 tras de la act. 3 de Informática $1500000000</t>
        </r>
      </text>
    </comment>
    <comment ref="X11" authorId="0" shapeId="0">
      <text>
        <r>
          <rPr>
            <sz val="9"/>
            <color indexed="81"/>
            <rFont val="Tahoma"/>
            <family val="2"/>
          </rPr>
          <t>May. 12 tras de la act. 1 de Sría Gral $5000000
JULIO 27 TRAS A LA ACR¿T 2 DEL GRUPO DE REDES $ 30.000.000 Rad 20151040002773</t>
        </r>
      </text>
    </comment>
    <comment ref="AA11" authorId="0" shapeId="0">
      <text>
        <r>
          <rPr>
            <sz val="9"/>
            <color indexed="81"/>
            <rFont val="Tahoma"/>
            <family val="2"/>
          </rPr>
          <t xml:space="preserve">Ene.30 se trasladaron de la act. 1y 2 de ecosistemas $111.000.000
Feb.9 se hizo trasladado a la act. 4 de Pronósticos $111,000,000
</t>
        </r>
      </text>
    </comment>
    <comment ref="AA15" authorId="1" shapeId="0">
      <text>
        <r>
          <rPr>
            <sz val="9"/>
            <color indexed="81"/>
            <rFont val="Tahoma"/>
            <family val="2"/>
          </rPr>
          <t>Con radicado 20151050000073 solicitaron trasladar $36.864.000 a la actividad POA 4 de Secretaría General.
Con radicado 20151050000083 solicitaron trasladar $85.623.168 a la actividad POA 2 de Secretaría General.
Feb. 9 se hizo traslado de la act. 2 de pronósticos $111000000
Con rad 20152000000773 se tras de la act. 4 de sría $28000000
May.20 tras a la 2 de Redes  $39500000 y la act. 4 de Sría Gral $30500000
Abr.21 Tras a la act. 4 de Sría Gral $43256000
Ideam:
20151050002223 del 23 de sep se trasladan 185.548.507 de la acti 4 de la secretaria general.
Oct.14 tras a la act. 4 de sría gral $14144854</t>
        </r>
      </text>
    </comment>
    <comment ref="Y17" authorId="0" shapeId="0">
      <text>
        <r>
          <rPr>
            <b/>
            <sz val="9"/>
            <color indexed="81"/>
            <rFont val="Tahoma"/>
            <family val="2"/>
          </rPr>
          <t xml:space="preserve">Abril 6 se realiza traslado de acuerdo a correo del Jefe de Pronósticos de la no utilización de los recursos y se traslada a la act. 3 de Ecosistemas según Rad. 20155000001753 un valor de $280940500
May.13 tras a la act. 5 de Hidrología $169059500
</t>
        </r>
      </text>
    </comment>
  </commentList>
</comments>
</file>

<file path=xl/comments9.xml><?xml version="1.0" encoding="utf-8"?>
<comments xmlns="http://schemas.openxmlformats.org/spreadsheetml/2006/main">
  <authors>
    <author>Celmira Perez Fernandez</author>
    <author>Ideam</author>
  </authors>
  <commentList>
    <comment ref="R11" authorId="0" shapeId="0">
      <text>
        <r>
          <rPr>
            <sz val="9"/>
            <color indexed="81"/>
            <rFont val="Tahoma"/>
            <family val="2"/>
          </rPr>
          <t xml:space="preserve">Feb.9 Tras  a la act.2 E.A. $663000, A LA ACT. 9 Hidrología $1104000 y a a act.10 $3233000 para un total de $5000000
Mar.2 traslado a la act. 2 de Sría Gral $27000000
Mar.2 tras a la act. 3 de Informática $15000000
Feb.19 tras a la act. 9 de hidrología $10000000
Abr.28 tras a la act 2 de Sría Gral $57344000
May.12 tras a la act. 2 de pronósticos $5000000
May.11 tras a la act. 3 de infórmatica $150000000
May. 11 tras a la act. 7 de Hidrología $100000000
Ago. 19 tras de la act. 4 y 5 de Informática $60000000+100000000
sep 8 se traaslada a informatica 1890656000 a la act 3 memorando No 20152000003283
Nov.19 tras de la act.2 de Redes $198283767,96
</t>
        </r>
      </text>
    </comment>
    <comment ref="R13" authorId="1" shapeId="0">
      <text>
        <r>
          <rPr>
            <b/>
            <sz val="9"/>
            <color indexed="81"/>
            <rFont val="Tahoma"/>
            <family val="2"/>
          </rPr>
          <t>Ideam:</t>
        </r>
        <r>
          <rPr>
            <sz val="9"/>
            <color indexed="81"/>
            <rFont val="Tahoma"/>
            <family val="2"/>
          </rPr>
          <t xml:space="preserve">
8 septiembre se traslada 9676000 a la activida 3 de informatica memorando 20152000003283</t>
        </r>
      </text>
    </comment>
    <comment ref="R21" authorId="0" shapeId="0">
      <text>
        <r>
          <rPr>
            <b/>
            <sz val="9"/>
            <color indexed="81"/>
            <rFont val="Tahoma"/>
            <family val="2"/>
          </rPr>
          <t xml:space="preserve">Nov.11 Tras de la act. 1 y 5 de Meteorología $2450608
</t>
        </r>
      </text>
    </comment>
    <comment ref="U21" authorId="1" shapeId="0">
      <text>
        <r>
          <rPr>
            <b/>
            <sz val="9"/>
            <color indexed="81"/>
            <rFont val="Tahoma"/>
            <family val="2"/>
          </rPr>
          <t>Ideam:</t>
        </r>
        <r>
          <rPr>
            <sz val="9"/>
            <color indexed="81"/>
            <rFont val="Tahoma"/>
            <family val="2"/>
          </rPr>
          <t xml:space="preserve">
20151050002223 del 23 de sep se trasladan 185.548.507 de la acti 4 de la oficina de pronosticos.</t>
        </r>
      </text>
    </comment>
  </commentList>
</comments>
</file>

<file path=xl/sharedStrings.xml><?xml version="1.0" encoding="utf-8"?>
<sst xmlns="http://schemas.openxmlformats.org/spreadsheetml/2006/main" count="1938" uniqueCount="366">
  <si>
    <t>INSTITUTO DE HIDROLOGÍA, METEOROLOGÍA Y ESTUDIOS AMBIENTALES</t>
  </si>
  <si>
    <t>INSTITUTO DE HIDROLOGÍA, METEOROLOGÍA Y ESTUDIOS AMBIENTALES (IDEAM)</t>
  </si>
  <si>
    <t>OFICINA ASESORA DE PLANEACIÓN</t>
  </si>
  <si>
    <t>PLAN INDICATIVO CUATRIENAL</t>
  </si>
  <si>
    <t>R   E   C   U   R   S   O   S</t>
  </si>
  <si>
    <t>No</t>
  </si>
  <si>
    <t>CAPITULO PLAN NACIONAL DE DESARROLLO</t>
  </si>
  <si>
    <t>SUBCAPITULO PLAN NACIONAL DE DESARROLLO</t>
  </si>
  <si>
    <t>PROGRAMA PLAN NACIONAL DE DESARROLLO</t>
  </si>
  <si>
    <t>LINEAMIENTO ESTRATÉGICO PLAN NACIONAL DE DESARROLLO</t>
  </si>
  <si>
    <t>ACTIVIDADES CUATRIENIO NACIONALES</t>
  </si>
  <si>
    <t>No ACTIVIDAD CUATRIENIO</t>
  </si>
  <si>
    <t>PRODUCTO ESPERADO</t>
  </si>
  <si>
    <t>INDICADOR INSTITUCIONAL</t>
  </si>
  <si>
    <t>No. ACT.</t>
  </si>
  <si>
    <t>INDICADOR ACTIVIDAD</t>
  </si>
  <si>
    <t>META ACTIVIDAD</t>
  </si>
  <si>
    <t>INVERSIÓN</t>
  </si>
  <si>
    <t>APORTES DE LA NACIÓN</t>
  </si>
  <si>
    <t>RECURSOS PROPIOS</t>
  </si>
  <si>
    <t>BANCO MUNDIAL - IDS</t>
  </si>
  <si>
    <t>OTROS</t>
  </si>
  <si>
    <t>VI. Sostenibilidad ambiental y prevención del riesgo</t>
  </si>
  <si>
    <t>A. Gestión ambiental integrada y compartida</t>
  </si>
  <si>
    <t>Biodiversidad y sus servicios ecosistémicos</t>
  </si>
  <si>
    <t>Fortalecer la protección y restauración de la biodiversidad y sus servicios
ecosistémicos</t>
  </si>
  <si>
    <t>100% de reservas forestales de Ley Segunda redelimitadas, ordenadas y zonificadas ambiental y territorialmente</t>
  </si>
  <si>
    <t>Fortalecer el uso sostenible de la biodiversidad para la competitividad y el crecimiento económico y social</t>
  </si>
  <si>
    <t>Mapa de Ecosistemas Continentales, Costeros y Marinos actualizado</t>
  </si>
  <si>
    <t>Formular e implementar programas de conservación de recursos hidrobiológicos</t>
  </si>
  <si>
    <t>Gestión del riesgo de pérdida de biodiversidad y sus servicios ecosistémicos</t>
  </si>
  <si>
    <t>Estructura ecológica principal de la Nación definida a escala nacional (1:100.000 a 1:500.000)</t>
  </si>
  <si>
    <t>Impulsar la implementación del pacto intersectorial por la madera legal</t>
  </si>
  <si>
    <t>Gestión Integral del Recurso Hídrico</t>
  </si>
  <si>
    <t>Mejorar el conocimiento de la oferta y la demanda</t>
  </si>
  <si>
    <t>Estrategia institucional y financiera de la red hidrometeorológica, aprobado por CONPES</t>
  </si>
  <si>
    <t>Subdirección de Estudios Ambientales</t>
  </si>
  <si>
    <t>Objetivo 2 PND 2015-2018: Proteger y asegurar el uso sostenible del capital natural y mejorar la calidad ambiental.</t>
  </si>
  <si>
    <t>META 2015</t>
  </si>
  <si>
    <t>META 2016</t>
  </si>
  <si>
    <t>META 2017</t>
  </si>
  <si>
    <t>META 2018</t>
  </si>
  <si>
    <t>META CUATRIENIO</t>
  </si>
  <si>
    <t>DEPENDENCIA RESPONSABLE</t>
  </si>
  <si>
    <t>Desarrollar mecanismos y tecnologías para la producción científica y la investigación ambiental en la Entidad.</t>
  </si>
  <si>
    <t>Disponer de los instrumentos necesarios para garantizar el suministro de datos e información ambiental por parte de las organizaciones e instituciones públicas y privadas.</t>
  </si>
  <si>
    <t>Robustecer la capacidad, administrativa y financiera del Instituto para el cumplimiento efectivo de los objetivos previstos en la norma.</t>
  </si>
  <si>
    <t>Fortalecer los sistemas de información ambiental a cargo del IDEAM.</t>
  </si>
  <si>
    <t xml:space="preserve">Modelos de pronóstico diario del estado del tiempo en alta resolución espacial. </t>
  </si>
  <si>
    <t xml:space="preserve">Modelos de predicciones mensuales estacionales dinámicas en alta resolución espacial. </t>
  </si>
  <si>
    <t xml:space="preserve">Modelos de predicciones mensuales estacionales estadísticas con reducción de incertidumbre a nivel local. </t>
  </si>
  <si>
    <r>
      <t>Escenarios de cambio climático.</t>
    </r>
    <r>
      <rPr>
        <b/>
        <sz val="10"/>
        <color indexed="10"/>
        <rFont val="Arial"/>
        <family val="2"/>
      </rPr>
      <t xml:space="preserve"> </t>
    </r>
  </si>
  <si>
    <t xml:space="preserve">Aplicativos para el almacenamiento, reporte y visualización de la información hidrológica de oferta, demanda, calidad y riesgos. </t>
  </si>
  <si>
    <t xml:space="preserve">Sistemas de gestión de calidad. </t>
  </si>
  <si>
    <r>
      <t>Estaciones hidrometeorológicas.</t>
    </r>
    <r>
      <rPr>
        <b/>
        <sz val="10"/>
        <color indexed="10"/>
        <rFont val="Arial"/>
        <family val="2"/>
      </rPr>
      <t xml:space="preserve"> </t>
    </r>
  </si>
  <si>
    <t>Radares banda X.</t>
  </si>
  <si>
    <t>Datos climáticos e hidrometeorológicos.</t>
  </si>
  <si>
    <t xml:space="preserve">Escenarios hidrológicos relacionados con variables de: oferta, demanda, calidad, sedimentos y riesgo hidrológico. </t>
  </si>
  <si>
    <t>Información generada a partir del seguimiento y monitoreo a la calidad del agua.</t>
  </si>
  <si>
    <t xml:space="preserve">Registros para la recolección de información relacionada con el uso y aprovechamiento de los recursos naturales renovables. </t>
  </si>
  <si>
    <t xml:space="preserve">Subsistema de Información de Calidad del Aire, SISAIRE. </t>
  </si>
  <si>
    <t>Sistema de monitoreo, seguimiento y evaluación de los ecosistemas y servicios ecosistémicos  de Colombia.</t>
  </si>
  <si>
    <t>Monitoreo y seguimiento del estado de los suelos y las tierras.</t>
  </si>
  <si>
    <t xml:space="preserve">Recurso humano capacitado. </t>
  </si>
  <si>
    <t>Instituto articulado con instancias interinstitucionales e internacionales en la temática de gestión de información.</t>
  </si>
  <si>
    <t xml:space="preserve">Centros regionales de pronóstico. </t>
  </si>
  <si>
    <t>Capacidad técnica y tecnológica para la recepción, almacenamiento, transformación y publicación de los datos recibidos de las estaciones.</t>
  </si>
  <si>
    <t>Estudio Nacional del Agua.</t>
  </si>
  <si>
    <t>Documentos técnicos para sustentar decisiones sobre ordenamiento y planificación territorial, para mitigar y lograr adaptación ante el cc.</t>
  </si>
  <si>
    <t xml:space="preserve">Documentos técnicos para sustentar decisiones sobre uso, aprovechamiento y gestión del medio ambiente y de los recursos naturales renovables. </t>
  </si>
  <si>
    <t>Documentos técnicos para sustentar decisiones sobre ordenamiento del territorio, atendiendo la relación entre degradación de ecosistemas.</t>
  </si>
  <si>
    <t xml:space="preserve">Eventos sobre temáticas hidrológicas, meteorológicas, ambientales y climáticas y demás estrategias que fortalecen la transmisión de conocimiento. </t>
  </si>
  <si>
    <t>ACTIVIDAD POA 2015</t>
  </si>
  <si>
    <t>Subdirección de Ecosistemas e Información Ambiental</t>
  </si>
  <si>
    <t>Subdirección de Hidrología</t>
  </si>
  <si>
    <t>Subdirección de Meteorología</t>
  </si>
  <si>
    <t>Oficina del Servicio de Pronósticos y Alertas</t>
  </si>
  <si>
    <t>Grupo de Operación de Redes Ambientales</t>
  </si>
  <si>
    <t>POA 2015 - PROYECTO DE INVERSIÓN</t>
  </si>
  <si>
    <t>Implementar el Programa de Control de la Contaminación y Uso eficiente del Recurso Hídrico en el cual las entidades del SINA apoyarán a los sectores productivos  en la formulación de planes para la reducción de la contaminación, con énfasis en reconversión a tecnologías más limpias en vertimientos.</t>
  </si>
  <si>
    <t>Elaborar las Evaluaciones Regionales del Agua (ERA).</t>
  </si>
  <si>
    <t>Implementar el Programa Nacional de Monitoreo del Recurso Hídrico.</t>
  </si>
  <si>
    <t xml:space="preserve">Fortalecer y poner en marcha el Centro Nacional de Modelación Hidrometeorológica. </t>
  </si>
  <si>
    <t>Consolidar el Sistema de Información Ambiental (SIAC) desarrollando un geo-portal, un sistema de consulta de bases de datos y el programa nacional de monitoreo ambiental direccionado por el MADS y coordinado por los institutos de investigación del SINA.</t>
  </si>
  <si>
    <t>Fortalecer las capacidades de los institutos de investigación del SINA para aportar en el proceso de toma de decisiones.</t>
  </si>
  <si>
    <t>Formular una agenda de investigación ambiental integrada al Sistema de Ciencia, Tecnología e Innovación, bajo el liderazgo de los institutos de investigación.</t>
  </si>
  <si>
    <t>Identificar y gestionar fuentes complementarias de recursos para conocimiento del riesgo con recursos de regalías, ya sea a través del Sistema Nacional de Ciencia y Tecnología y de los Órganos Colegiados de Administración y Decisión u otras fuentes de financiación.</t>
  </si>
  <si>
    <t>Fortalecer el Sistema Nacional de Información de  Gestión del Riesgo de Desastres, SNIGRD, a través de la reingeniería del mismo, posibilitando el acceso de información para la toma de decisiones por parte de los diferentes actores del SNGRD, mediante la integración de contenidos de todas las entidades nacionales y territoriales.</t>
  </si>
  <si>
    <t>Integrar al SNIGRD la información necesaria y adecuada para la toma de decisiones, con el fin de facilitar su acceso por parte de los sectores y territorios para avanzar en el conocimiento del riesgo, principalmente con fines de ordenamiento.</t>
  </si>
  <si>
    <t>Oficina de Informática</t>
  </si>
  <si>
    <t>Secretaría General</t>
  </si>
  <si>
    <t>Oficina Asesora de Planeación</t>
  </si>
  <si>
    <t>Objetivo 1: Avanzar hacia un crecimiento sostenible y bajo en carbono.</t>
  </si>
  <si>
    <t>Objetivo 3 PND 2015-2018: Lograr un crecimiento resiliente y reducir la vulnerabilidad frente a los riesgos de desastres y al cambio climático.</t>
  </si>
  <si>
    <t>Estrategia 1: Impulsar la transformación de sectores hacia sendas más eficientes y de bajo carbono.</t>
  </si>
  <si>
    <t>Acción: Producción agropecuaria en áreas de vocación, ganadería intensiva con sistemas silvopastoriles y uso eficiente del agua.</t>
  </si>
  <si>
    <t>Estrategia 1: Conservar y asegurar el uso sostenible del capital natural marino y continental de la Nación.</t>
  </si>
  <si>
    <t>Acción: Reducción de la deforestación.</t>
  </si>
  <si>
    <t xml:space="preserve">Acción: Uso de instrumentos económicos y la valoración de la biodiversidad. </t>
  </si>
  <si>
    <t>Estrategia 2: Ordenamiento integral del territorio para el desarrollo sostenible.</t>
  </si>
  <si>
    <t>Acción: Unificación de lineamientos para el ordenamiento integral del territorio.</t>
  </si>
  <si>
    <t>Estrategia 3: Mejorar la calidad ambiental a partir del fortalecimiento del desempeño ambiental de los sectores productivos, buscando mejorar su competitividad.</t>
  </si>
  <si>
    <t>Acción: Reducción de consumo y post-consumo.</t>
  </si>
  <si>
    <t>Acción: Manejo integrado de la contaminación, con énfasis en reconversión a tecnologías más limpias.</t>
  </si>
  <si>
    <t>Estrategia 2: Fortalecer la planificación del desarrollo con criterios de adaptación al cambio climático.</t>
  </si>
  <si>
    <t>Acción: Generación de información y conocimiento en materia ambiental.</t>
  </si>
  <si>
    <t>Acción: Gestión de la información y el conocimiento en cambio climático.</t>
  </si>
  <si>
    <t>Acción: Política Nacional de Cambio Climático.</t>
  </si>
  <si>
    <t>Acción: Gestión integral del recurso hídrico.</t>
  </si>
  <si>
    <t xml:space="preserve">Estrategia 1: Fortalecer los procesos de la gestión del riesgo: conocimiento, reducción y manejo.  </t>
  </si>
  <si>
    <t>Acción: Gestión del conocimiento respecto al proceso de cambio climático y sus impactos.</t>
  </si>
  <si>
    <t>Efectuar monitoreo y seguimiento a las condiciones hidrometeorológicas y ambientales del País.</t>
  </si>
  <si>
    <t>Modelos de pronóstico del tiempo en alta resolución operando a 15 Km.</t>
  </si>
  <si>
    <t>Modelos de predicción del clima en alta resolución operando a 10 Km.</t>
  </si>
  <si>
    <t xml:space="preserve">RECURSOS INVERSIÓN </t>
  </si>
  <si>
    <t>FUNCIONAMIENTO</t>
  </si>
  <si>
    <t>Estaciones actualizadas tecnológicamente.</t>
  </si>
  <si>
    <t>Estaciones sinópticas automatizadas.</t>
  </si>
  <si>
    <t>Estaciones meteorológicas reubicadas.</t>
  </si>
  <si>
    <t>Laboratorio de calibración implementado.</t>
  </si>
  <si>
    <t>Datos hidrometeorológicos capturados, procesados y validados.</t>
  </si>
  <si>
    <t>Actualizar tecnológicamente la red de estaciones hidrometeorológicas del Instituto.</t>
  </si>
  <si>
    <t>Actualizar el banco de datos hidrometeorológicos.</t>
  </si>
  <si>
    <t xml:space="preserve">Reubicar estaciones meteorológicas. </t>
  </si>
  <si>
    <t>Implementar las acciones establecidas en el diagnóstico entregado en el 2014 por el Instituto Nacional de Metrología.</t>
  </si>
  <si>
    <t>Capacitar técnicos de campo en conceptos hidrológicos y meteorológicos.</t>
  </si>
  <si>
    <t>Actualizar tecnológicamente  estaciones sinópticas en aeropuertos del País.</t>
  </si>
  <si>
    <t xml:space="preserve">Estaciones sinópticas actualizadas. </t>
  </si>
  <si>
    <t>Fortalecer el programa de monitoreo y seguimiento de los suelos y las tierras.</t>
  </si>
  <si>
    <t>Estudio Nacional del agua 2018.</t>
  </si>
  <si>
    <t>Estadísticas actualizadas año a año de variables hidrológicas de cantidad y calidad.</t>
  </si>
  <si>
    <t>Protocolo del agua publicado.</t>
  </si>
  <si>
    <t>Documento con análisis fisicoquímicos y bioindicación de calidad del agua del IDEAM.</t>
  </si>
  <si>
    <t>Información hidrológica actualizada en variables de nivel, caudal, sedimentos y calidad del agua y protocolo del agua.</t>
  </si>
  <si>
    <t xml:space="preserve">Actualizar y validar la información  hidrológica. </t>
  </si>
  <si>
    <t>Estadísticas de información hidrológica actualizadas en calidad y cantidad, año 2014.</t>
  </si>
  <si>
    <t xml:space="preserve">Estructurar y actualizar el protocolo del agua. </t>
  </si>
  <si>
    <t>Modelos integrados FEWS.</t>
  </si>
  <si>
    <t>Número de nodos regionales del SIRH operando.</t>
  </si>
  <si>
    <t>Implementar nodos regionales del SIRH.</t>
  </si>
  <si>
    <t>Formular e implementar el plan de investigación del IDEAM.</t>
  </si>
  <si>
    <t>Plan de investigación implementado.</t>
  </si>
  <si>
    <t>Fortalecer el sistema de monitoreo y de alertas tempranas.</t>
  </si>
  <si>
    <t>Desarrollar acciones que fortalezcan el posicionamiento del Instituto.</t>
  </si>
  <si>
    <t>Promover el desarrollo del Talento Humano para el mejorar y fortalecer su desempeño.</t>
  </si>
  <si>
    <t>Consolidar el sistema de  seguimiento, monitoreo y evaluación de los ecosistemas continentales,  y sus servicios ecosistémicos.</t>
  </si>
  <si>
    <t>Actualizar e implementar el Sistema de Gestión de Seguridad de la Información.</t>
  </si>
  <si>
    <t>Generar información climática para la planificación eficiente en el sector agropecuario.</t>
  </si>
  <si>
    <t xml:space="preserve">Prestar servicios climáticos  a los diferentes sectores productivos (hidrocarburos, minería, vivienda, transporte, agropecuario) y  consolidar  información especializada por sector. </t>
  </si>
  <si>
    <t>Actualizar el banco de datos en precipitación, con evaluación, verificación y captura de los registros del pluviógrafo.</t>
  </si>
  <si>
    <t>Número de estaciones actualizadas.</t>
  </si>
  <si>
    <t>Adecuar la infraestructura física del IDEAM, mejorando las condiciones laborales de sus empleados.</t>
  </si>
  <si>
    <t>Instituto fortalecido en su infraestructura física.</t>
  </si>
  <si>
    <t>IDEAM dotado de los bienes y servicios necesarios para que los usuarios accedan a la información que genera la Entidad.</t>
  </si>
  <si>
    <t>Prestar servicios de meteorología a la aeronavegación  a nivel nacional e internacional.</t>
  </si>
  <si>
    <t>En materia de gestión integral de residuos peligrosos: (1) se fortalecerá el seguimiento y control por parte de las autoridades ambientales a los diferentes actores involucrados</t>
  </si>
  <si>
    <t>SUBDIRECCIÓN DE METEOROLOGÍA</t>
  </si>
  <si>
    <t>SUBDIRECCIÓN DE HIDROLOGÍA</t>
  </si>
  <si>
    <t>SUBDIRECCIÓN DE ECOSISTEMAS E INFORMACIÓN AMBIENTAL</t>
  </si>
  <si>
    <t>Pronósticos del tiempo y productos desarrollados a partir del modelo del centro europeo.</t>
  </si>
  <si>
    <t>Seguimiento a las condiciones meteorológicas extremas dadas por la probable ocurrencia de tormentas eléctricas.</t>
  </si>
  <si>
    <t>Generar pronósticos y alertas hidrometeorológicas de manera continua (24 horas al día) y asesorar entidades del SINA y del SNGRD.</t>
  </si>
  <si>
    <t>Pronósticos especializados a sectores productivos.</t>
  </si>
  <si>
    <t>Generar pronósticos especializados a sectores productivos.</t>
  </si>
  <si>
    <t>Generar modelos de pronóstico del tiempo en alta resolución operando a 15 Km.</t>
  </si>
  <si>
    <t>Servicios climáticos  a los diferentes sectores productivos (hidrocarburos, minería, vivienda, transporte, agropecuario) y  consolidar  información especializada por sector.</t>
  </si>
  <si>
    <t>Plan de investigación del IDEAM formulado e implementado.</t>
  </si>
  <si>
    <t>Capacitaciones para el fortalecimiento de las capacidades regionales para la gestión de información asociada al agua.</t>
  </si>
  <si>
    <t>Nodos regionales del SIRH implementados.</t>
  </si>
  <si>
    <t>Componente hidrológico del sistema de alertas tempranas del IDEAM fortalecido.</t>
  </si>
  <si>
    <t>Realizar capacitaciones para el fortalecimiento de las capacidades regionales para la gestión de información asociada al agua.</t>
  </si>
  <si>
    <t>Realizar levantamiento de cotas de inundación, cota cero en cuencas prioritarias del País, batimetrías e imágenes Lidar de las áreas del Brazo de Mompox.</t>
  </si>
  <si>
    <t>Información entregada a usuarios internos y externos para contribuir a la mitigación del riesgo.</t>
  </si>
  <si>
    <t>Videos de pronóstico diario del tiempo producidos.</t>
  </si>
  <si>
    <t>Eventos de rendición de cuentas realizados.</t>
  </si>
  <si>
    <t>% cumplimiento del Plan Institucional de Capacitación, PIC.</t>
  </si>
  <si>
    <t xml:space="preserve">% cumplimiento del Programa de Bienestar Social.
</t>
  </si>
  <si>
    <t>% cumplimiento del Programa de Estímulos e Incentivos.</t>
  </si>
  <si>
    <t>No. capacitaciones realizadas.</t>
  </si>
  <si>
    <t>Elaborar y publicar el Plan Anticorrupción y de Atención al Ciudadano.</t>
  </si>
  <si>
    <t>Plan publicado.</t>
  </si>
  <si>
    <t>Personal capacitado y comprometido con el cumplimiento de la misión institucional.</t>
  </si>
  <si>
    <t>Herramientas informáticas para las áreas misionales (SIA) implementadas y en operación.</t>
  </si>
  <si>
    <t>Herramientas informáticas para la gestión de apoyo implementadas y en operación.</t>
  </si>
  <si>
    <t>Plataforma tecnológica disponible.</t>
  </si>
  <si>
    <t>Cumplimiento de Planes TIC para la gestión y Gobierno en Línea.</t>
  </si>
  <si>
    <t>Disponibilidad igual o mayor al 99%.</t>
  </si>
  <si>
    <t>Porcentaje de implementación del SGSI.</t>
  </si>
  <si>
    <t>Porcentaje de implementación del Manual GEL.</t>
  </si>
  <si>
    <t>Construir y/o mantener herramientas informáticas del Sistema de Información Ambiental.</t>
  </si>
  <si>
    <t>Construir y/o mantener herramientas informáticas de apoyo del IDEAM.</t>
  </si>
  <si>
    <t>Garantizar la disponibilidad de la infraestructura tecnológica de la Entidad.</t>
  </si>
  <si>
    <t>Implementar los planes gubernamentales para las TIC.</t>
  </si>
  <si>
    <t>Porcentaje de cumplimiento de implementación del manual GEL.</t>
  </si>
  <si>
    <t>Actualización bianual del INGEI.</t>
  </si>
  <si>
    <t>Informe publicado.</t>
  </si>
  <si>
    <t>Suministrar información para la consolidación de las cuentas nacionales (SIA).</t>
  </si>
  <si>
    <t>Inventario actualizado a 2012.</t>
  </si>
  <si>
    <t>Tercera Comunicación Nacional de Cambio Climático.</t>
  </si>
  <si>
    <t>Registro de establecimientos en RUA, RESPEL, PCB, RETC.</t>
  </si>
  <si>
    <t>Estrategia 5: Fortalecimiento institucional y gobernanza, para optimizar el desempeño del SINA, la educación e investigación y la generación de información y conocimiento ambiental.</t>
  </si>
  <si>
    <t>Estrategia 4: Consolidar un marco de política de cambio climático buscando su integración con la planificación ambiental, territorial y sectorial.</t>
  </si>
  <si>
    <t>Fortalecer el programa de monitoreo y seguimiento de bosques.</t>
  </si>
  <si>
    <t>Fortalecer el sistema de información ambiental para Colombia  SIAC y el Sistema de información ambiental del IDEAM.</t>
  </si>
  <si>
    <t>SIAC fortalecido y permitiendo el acceso y uso de la información ambiental generada por el SINA para los procesos de toma de decisiones.</t>
  </si>
  <si>
    <t>OBJETIVOS INSTITUCIONALES</t>
  </si>
  <si>
    <t>PRODUCTOS PROYECTO: FORTALECIMIENTO DE LA GESTIÓN DEL CONOCIMIENTO HIDROLÓGICO, METEOROLÓGICO, CLIMÁTICO Y AMBIENTAL</t>
  </si>
  <si>
    <t xml:space="preserve">Escenarios de cambio climático. </t>
  </si>
  <si>
    <t xml:space="preserve">Estaciones hidrometeorológicas. </t>
  </si>
  <si>
    <t xml:space="preserve">Realizar campañas  de monitoreo fisicoquímico de bioindicación de estaciones de calidad del agua del IDEAM. </t>
  </si>
  <si>
    <t>Documento con insumos técnicos de cotas de inundación, cotas cero, batimetrías e imágenes Lidar.</t>
  </si>
  <si>
    <t>GRUPO OPERACIÓN DE REDES AMBIENTALES</t>
  </si>
  <si>
    <t>Publicar el informe del estado del ambiente y de los recursos naturales, calidad del aire y RESPEL.</t>
  </si>
  <si>
    <t>Mapa nacional de cobertura boscosa, mapa de cambio de la cobertura boscosa, alertas nacionales de deforestación.</t>
  </si>
  <si>
    <t>Consolidar el programa de monitoreo y seguimiento de los suelos y las tierras.</t>
  </si>
  <si>
    <t>Línea base de degradación de suelos</t>
  </si>
  <si>
    <t>SUBDIRECCIÓN DE ESTUDIOS AMBIENTALES</t>
  </si>
  <si>
    <t>OFICINA DE INFORMÁTICA</t>
  </si>
  <si>
    <t>OFICINA DEL SERVICIO DE PRONÓSTICOS Y ALERTAS</t>
  </si>
  <si>
    <t>Pronósticos y alertas hidrometeorológicas de manera continua (24 horas al día) y asesoramiento a entidades del SINA y del SNGRD.</t>
  </si>
  <si>
    <t>Elaborar la Tercera Comunicación Nacional de Cambio Climático.</t>
  </si>
  <si>
    <t>Registrar establecimientos en RUA, RESPEL, PCB, RETC.</t>
  </si>
  <si>
    <t>Sistema de Gestión de Seguridad de la Información implementado con base en la Estrategia de Gobierno en Línea.</t>
  </si>
  <si>
    <t>Publicaciones periódicas: Informe del estado del ambiente y de los recursos naturales, calidad del aire, RESPEL.</t>
  </si>
  <si>
    <t>* Fortalecer la gobernanza forestal y la capacidad para administrar Zonas de Reserva Forestal en el país.
* Implementar la Estrategia Nacional de Reducción de Emisiones por Deforestación y Degradación (REDD).
* Consolidar el sistema de monitoreo de bosques y carbono.
* Avanzar en la implementación de la Visión Amazonía.</t>
  </si>
  <si>
    <t>* Fortalecer la gobernanza forestal y la . capacidad para administrar Zonas de Reserva Forestal en el país.
* Implementar la Estrategia Nacional de Reducción de Emisiones por Deforestación y Degradación (REDD).
* Implementar el Inventario Forestal Nacional.
* Avanzar en la implementación de la Visión Amazonía.</t>
  </si>
  <si>
    <t xml:space="preserve">Sistema de Información Ambiental consolidado. </t>
  </si>
  <si>
    <t>Laboratorios ambientales acreditados y organizaciones autorizadas para realizar medición de emisiones por fuentes móviles.</t>
  </si>
  <si>
    <t>ACTIVIDAD CUATRIENIO</t>
  </si>
  <si>
    <t>INDICADOR</t>
  </si>
  <si>
    <t>TOTAL</t>
  </si>
  <si>
    <t>Radar Meteorológico para el monitoreo y seguimiento de las lluvias en tiempo real.</t>
  </si>
  <si>
    <t>Radar Meteorológico</t>
  </si>
  <si>
    <t>Radar Meteorológico.</t>
  </si>
  <si>
    <t>Fortalecer  la modelación del tiempo para el análisis de sus implicaciones en las alertas hidrometeorológicas.</t>
  </si>
  <si>
    <t>Aeropuertos con Reportes  entregados a OACI y OMM de meteorología a la aeronavegación  a nivel nacional e internacional.</t>
  </si>
  <si>
    <t>Fortalecer la modelación del clima para el análisis de sus implicaciones a nivel sectorial.</t>
  </si>
  <si>
    <t>Evidencias de cambio climático</t>
  </si>
  <si>
    <t>Análisis de eventos extremos</t>
  </si>
  <si>
    <t>Estudio sobre la sequia en Colombia</t>
  </si>
  <si>
    <t xml:space="preserve">Programa de monitoreo de los ecosistemas del país
</t>
  </si>
  <si>
    <t xml:space="preserve">Programa de seguimiento, monitoreo y evaluación de los ecosistemas continentales,  y sus servicios ecosistémicos.
</t>
  </si>
  <si>
    <t xml:space="preserve">Línea base de degradación de suelos elaborada.  </t>
  </si>
  <si>
    <t>Actualización de información y programa para pronostico de amenaza por deslizamientos</t>
  </si>
  <si>
    <t xml:space="preserve">Mapas de amenaza por inundación </t>
  </si>
  <si>
    <t>Plan Estrategico Red Hidrologica, Meteorologica y Ambiental  del IDEAM</t>
  </si>
  <si>
    <t>Formular el Plan de Infraestructura</t>
  </si>
  <si>
    <t>Ejecución del Plan Estratégico</t>
  </si>
  <si>
    <t xml:space="preserve">Formular la Política  de Cambio Climático e instrumentos sectoriales y regionales de implementación </t>
  </si>
  <si>
    <t>Lineamientos - Protocolos - Orientaciones Sectoriales y Regionales para la formulación de  planes de adaptación y mitigación de impactos potenciales por cambio climático y variabilidad climática y su inclusión dentro de los instrumentos de planificación.</t>
  </si>
  <si>
    <t>Documentos con Lineamientos, Protocolos y orientaciones para la adaptación y mitigación del cambio climático y variabilidad climática en los ámbitos sectorial y regional.</t>
  </si>
  <si>
    <t>Laboratorios acreditados</t>
  </si>
  <si>
    <t>Gestión de la contaminación del aire (registro de emisiones; sistemas de vigilancia y monitoreo; actualizar y desarrollar normas, protocolos e incentivos para la reducción de las emisiones atmosféricas y sus efectos; herramientas de conocimiento del riesgo por contaminación)</t>
  </si>
  <si>
    <t xml:space="preserve">Boletines </t>
  </si>
  <si>
    <t>ESTRATEGIA 2. Ordenamiento integral del territorio para el desarrollo sostenible</t>
  </si>
  <si>
    <t>ACTIVIDADES PLAN NACIONAL DE DESARROLLO RELACIONADAS CON IDEAM</t>
  </si>
  <si>
    <t>INDICADOR INSTITUCIONAL PARA EL CUATRIENIO</t>
  </si>
  <si>
    <t>DEPENDENCIA RESPONSABLE IDEAM</t>
  </si>
  <si>
    <t>* Documento de Análisis y oientaciones para  zonificación por regiones y conflictos ambientales
* Mapas de conflicto de uso de los recursos naturales por región</t>
  </si>
  <si>
    <t xml:space="preserve">OBJETIVO 2 PND 2015-2018: Proteger y asegurar el uso sostenible del capital natural y mejorar la calidad y la gobernanza ambiental.
</t>
  </si>
  <si>
    <t>ESTRATEGIA 3. Mejorar la calidad ambiental a partir del fortalecimiento del desempeño ambiental de los sectores productivos, buscando mejorar su competitividad</t>
  </si>
  <si>
    <t xml:space="preserve">Acción: </t>
  </si>
  <si>
    <t>OBJETIVO 2 PND 2015-2018: Proteger y asegurar el uso sostenible del capital natural y mejorar la calidad y la gobernanza ambiental.</t>
  </si>
  <si>
    <t>Efecto de la variabilidad climática en los  cambios de los regimenes de precipitación</t>
  </si>
  <si>
    <t>Número de laboratorios acreditados y/o Autorizados</t>
  </si>
  <si>
    <t>Laboratorios acreditados y Organizaciones Autorizadas</t>
  </si>
  <si>
    <t>Mantener 150  laboratorios acreditados, y  30 Organizaciones  Autorizadas.</t>
  </si>
  <si>
    <t>Informe de auditoria al SGI (seguimiento).</t>
  </si>
  <si>
    <t>Informe de auditoria al SGI (recertificación).</t>
  </si>
  <si>
    <t xml:space="preserve">Asegurar la sostenibilidad del Sistema de Gestión  Integral de la Entidad. </t>
  </si>
  <si>
    <t>Generar escenarios nacionales y regionales de cambio climático.</t>
  </si>
  <si>
    <t xml:space="preserve">Documento elaborado y publicado </t>
  </si>
  <si>
    <t>Oferta, Hidrodinámica, dinámica de sedimentación, demanda, calidad del agua y riesgos asociados al agua caracterizados en dos áreas hidrográficas.</t>
  </si>
  <si>
    <t>Caracterización de la dinamica de sedimentos en diez subzonas hidrográficas.</t>
  </si>
  <si>
    <t>Acreditación del laboratorio de calidad ambiental.</t>
  </si>
  <si>
    <t>Mapas de crecientes subitas en dos departamentos.</t>
  </si>
  <si>
    <t>Implemnetación del plan estratégico del centro nacional de modelación.</t>
  </si>
  <si>
    <t>Consolidar información de la red y el programa  nacional de aguas subterraneas.</t>
  </si>
  <si>
    <t>Consolidar información de la red de monitoreo de calidad del agua.</t>
  </si>
  <si>
    <t>Meses de datos procesados</t>
  </si>
  <si>
    <t>Acciones implementadas</t>
  </si>
  <si>
    <t>Monitoreo nacional de la calidad del agua.</t>
  </si>
  <si>
    <t>Insumos técnicos para modelación hidrometeorológica.</t>
  </si>
  <si>
    <t>Documento con insumos técnicos desarrollados para modelación.</t>
  </si>
  <si>
    <t xml:space="preserve"> Identficación de necesidades a nivel institucional</t>
  </si>
  <si>
    <t xml:space="preserve"> Dotación institucional por área operativa, aeropuertos  y sede central</t>
  </si>
  <si>
    <t>DEPENDENCIA</t>
  </si>
  <si>
    <t>APORTES NACIÓN</t>
  </si>
  <si>
    <t>IDS</t>
  </si>
  <si>
    <t>TOTAL INVERSIÓN</t>
  </si>
  <si>
    <t>Subdirección de Ecosistemas</t>
  </si>
  <si>
    <t>Grupo Operación de Redes</t>
  </si>
  <si>
    <t>Oficina de Pronósticos</t>
  </si>
  <si>
    <t>ASIGNACIÓN INVERSIÓN</t>
  </si>
  <si>
    <t>DIFERENCIAS</t>
  </si>
  <si>
    <t>FUNCIONAMIENTO POA</t>
  </si>
  <si>
    <t>FUNCIONAMIENTO DESAGREGACIÓN ANEXO RESOLUCIÓN DE INCORPORACIÓN</t>
  </si>
  <si>
    <t>Servicios personales indirectos más gastos generales</t>
  </si>
  <si>
    <t>Servicios personales asociados a la nómina</t>
  </si>
  <si>
    <t>Transferencias corrientes</t>
  </si>
  <si>
    <t>Total funcionamiento 2015</t>
  </si>
  <si>
    <t>TOTALES</t>
  </si>
  <si>
    <t>SECRETARÍA GENERAL</t>
  </si>
  <si>
    <t>Inventario Forestal Nacional implementado gradualmente.</t>
  </si>
  <si>
    <t>Documentos de investigación publicados</t>
  </si>
  <si>
    <t>Documento elaborado y publicado.</t>
  </si>
  <si>
    <t xml:space="preserve">Documentos con avances y productos  temáticos en áreas hidrográficas seleccionadas.
</t>
  </si>
  <si>
    <t>Reporte anual elaborado.</t>
  </si>
  <si>
    <t>Protocolo del agua publicado</t>
  </si>
  <si>
    <t>Reporte anual elaborado</t>
  </si>
  <si>
    <t>Corporaciones con SATCA  implementado y probado.</t>
  </si>
  <si>
    <t>Reporte anual consolidado.</t>
  </si>
  <si>
    <t>Documento con avances en  proceso de acreditación.</t>
  </si>
  <si>
    <t>Mapas  elaborados y divulgados.</t>
  </si>
  <si>
    <t>Reporte anual de actividades del centro nacional de modelación.</t>
  </si>
  <si>
    <t xml:space="preserve">Registros anuales, activos con seguimiento y reportes.
</t>
  </si>
  <si>
    <t xml:space="preserve">Boletines producidos con estándares y calidad de datos.
</t>
  </si>
  <si>
    <t xml:space="preserve">Laboratorios acreditados y/o Autorizados
</t>
  </si>
  <si>
    <t xml:space="preserve">Modelos alta resolución operando a 15 Km.
</t>
  </si>
  <si>
    <t>Aeropuertos con reportes entregados  con estándares y calidad de datos</t>
  </si>
  <si>
    <t xml:space="preserve">Modelos  en alta resolución operando a 10 Km..
</t>
  </si>
  <si>
    <t xml:space="preserve">Documentos entregables producidos
</t>
  </si>
  <si>
    <t>Nodos regionales del SIRH operando.</t>
  </si>
  <si>
    <t>Capacitaciones realizadas y evaluadas.</t>
  </si>
  <si>
    <t xml:space="preserve">Productos temáticos generados de SIAC.
</t>
  </si>
  <si>
    <t xml:space="preserve">Subsistemas interoperando en el marco de SIAC.
</t>
  </si>
  <si>
    <t>Productos temáticos generados como insumo para consolidar el programa de monitoreo de ecosistemas</t>
  </si>
  <si>
    <t>Productos temáticos generados.</t>
  </si>
  <si>
    <t>Capas de información oficializadas.</t>
  </si>
  <si>
    <t>nforme de auditoria al SGI (seguimiento).</t>
  </si>
  <si>
    <t xml:space="preserve">Asegurar la sostenibilidad del Sistema de Gestión Integral de la Entidad. </t>
  </si>
  <si>
    <t>Sedes adecuadas a infraestructura.</t>
  </si>
  <si>
    <t>Plan Institucional de Posicionamiento.</t>
  </si>
  <si>
    <t>Formular el Plan de Infraestructura.</t>
  </si>
  <si>
    <t xml:space="preserve">Formular el Plan Estratégico de Recursos Humanos: que contenga políticas   y parámetros de operación para el diseño del PIC, Plan de Bienestar e Incentivos, Evaluación de Desempeño.
</t>
  </si>
  <si>
    <t xml:space="preserve">Actualización Estudio Técnico -Fortalecimiento Institucional
</t>
  </si>
  <si>
    <t xml:space="preserve">Aplicativos probados e implementados.
</t>
  </si>
  <si>
    <t>Aplicativos probados e implementados.</t>
  </si>
  <si>
    <t xml:space="preserve">Pronósticos elaborados. 
</t>
  </si>
  <si>
    <t xml:space="preserve">Boletines elaborados en los que se incluye información sobre descargas eléctricas.
</t>
  </si>
  <si>
    <t>Boletines elaborados con estándares y calidad de datos.</t>
  </si>
  <si>
    <t>Entidades asesoradas del SINA y SNGRD.</t>
  </si>
  <si>
    <t>Boletines elaborados de pronósticos emitidos a sectores especializados.</t>
  </si>
  <si>
    <t xml:space="preserve">Construir escenarios de cambio climático nacional y regional.
</t>
  </si>
  <si>
    <t xml:space="preserve">Número de escenarios de cambio climático generados.
</t>
  </si>
  <si>
    <t xml:space="preserve">Documento de investigación elaborado.
</t>
  </si>
  <si>
    <t>Número de escenarios de cambio climático generados.</t>
  </si>
  <si>
    <t>Mapas elaborados y divulgados.</t>
  </si>
  <si>
    <t xml:space="preserve">Implementación  gradual del Inventario Forestal Nacional.
</t>
  </si>
  <si>
    <t>Documentos y bases de datos generadas.</t>
  </si>
  <si>
    <t xml:space="preserve">Documento de análisis producido.
</t>
  </si>
  <si>
    <t>Boletines producidos con estándares y calidad de datos.</t>
  </si>
  <si>
    <t xml:space="preserve"> Boletines agrometeorológicos (12) y climáticos (12).</t>
  </si>
  <si>
    <t>Manual elaborado, probado y disponible.</t>
  </si>
  <si>
    <t>Manual de usuario para clúster.</t>
  </si>
  <si>
    <t>Implementación de Sistema de Alertas de Calidad del Agua (SATCA) en tres corporaciones.</t>
  </si>
  <si>
    <t>Programa elaborado para pronostico de amenaza por deslizamientos.</t>
  </si>
  <si>
    <t>Formulación e implementación de instrumentos de ordenamiento integral del territorio.</t>
  </si>
  <si>
    <t xml:space="preserve">Documentos Regionales de análisis y mapas de conflicto.
</t>
  </si>
  <si>
    <t>Documentos  de investigación publicados.</t>
  </si>
  <si>
    <t>Fortalecer las capacdades de los Institutos de investigación del SINA para aportar en el proceso de toma de decisiones.</t>
  </si>
  <si>
    <t>Documentos entregables producidos</t>
  </si>
  <si>
    <t>Generación del manual del usuario para clúster.</t>
  </si>
  <si>
    <t>Consolidar información de la red y el programa nacional de aguas subterraneas.</t>
  </si>
  <si>
    <t xml:space="preserve"> Plan Estratégico Formulado</t>
  </si>
  <si>
    <t>PLAN OPERATIVO ANUAL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</si>
</sst>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_(&quot;$&quot;\ * \(#,##0.00\);_(&quot;$&quot;\ * &quot;-&quot;??_);_(@_)"/>
    <numFmt numFmtId="43" formatCode="_(* #,##0.00_);_(* \(#,##0.00\);_(* &quot;-&quot;??_);_(@_)"/>
    <numFmt numFmtId="164" formatCode="#,##0.0"/>
    <numFmt numFmtId="165" formatCode="[$$-240A]\ #,##0"/>
    <numFmt numFmtId="166" formatCode="&quot;$&quot;\ #,##0.00"/>
    <numFmt numFmtId="167" formatCode="_-* #,##0.00\ _€_-;\-* #,##0.00\ _€_-;_-* &quot;-&quot;??\ _€_-;_-@_-"/>
    <numFmt numFmtId="168" formatCode="[$$-240A]\ #,##0.00_);\([$$-240A]\ #,##0.00\)"/>
    <numFmt numFmtId="169" formatCode="_ * #,##0.00_ ;_ * \-#,##0.00_ ;_ * &quot;-&quot;??_ ;_ @_ "/>
    <numFmt numFmtId="170" formatCode="_ &quot;$&quot;\ * #,##0.00_ ;_ &quot;$&quot;\ * \-#,##0.00_ ;_ &quot;$&quot;\ * &quot;-&quot;??_ ;_ @_ "/>
    <numFmt numFmtId="171" formatCode="_-* #,##0.00\ &quot;€&quot;_-;\-* #,##0.00\ &quot;€&quot;_-;_-* &quot;-&quot;??\ &quot;€&quot;_-;_-@_-"/>
    <numFmt numFmtId="172" formatCode="_ * #,##0_ ;_ * \-#,##0_ ;_ * &quot;-&quot;??_ ;_ @_ "/>
  </numFmts>
  <fonts count="41" x14ac:knownFonts="1">
    <font>
      <sz val="11"/>
      <color theme="1"/>
      <name val="Calibri"/>
      <family val="2"/>
      <scheme val="minor"/>
    </font>
    <font>
      <sz val="10"/>
      <name val="Arial"/>
      <family val="2"/>
    </font>
    <font>
      <b/>
      <sz val="8"/>
      <name val="Arial"/>
      <family val="2"/>
    </font>
    <font>
      <sz val="8"/>
      <name val="Arial"/>
      <family val="2"/>
    </font>
    <font>
      <b/>
      <sz val="12"/>
      <name val="Arial"/>
      <family val="2"/>
    </font>
    <font>
      <b/>
      <sz val="10"/>
      <color indexed="10"/>
      <name val="Arial"/>
      <family val="2"/>
    </font>
    <font>
      <b/>
      <sz val="11"/>
      <name val="Arial"/>
      <family val="2"/>
    </font>
    <font>
      <b/>
      <sz val="10"/>
      <name val="Arial"/>
      <family val="2"/>
    </font>
    <font>
      <sz val="11"/>
      <color indexed="8"/>
      <name val="Calibri"/>
      <family val="2"/>
    </font>
    <font>
      <sz val="9"/>
      <color indexed="81"/>
      <name val="Tahoma"/>
      <family val="2"/>
    </font>
    <font>
      <b/>
      <sz val="14"/>
      <name val="Arial"/>
      <family val="2"/>
    </font>
    <font>
      <sz val="10"/>
      <name val="Arial Narrow"/>
      <family val="2"/>
    </font>
    <font>
      <sz val="10"/>
      <name val="Arial"/>
      <family val="2"/>
      <charset val="1"/>
    </font>
    <font>
      <sz val="11"/>
      <name val="Arial Narrow"/>
      <family val="2"/>
    </font>
    <font>
      <b/>
      <sz val="9"/>
      <color indexed="81"/>
      <name val="Tahoma"/>
      <family val="2"/>
    </font>
    <font>
      <b/>
      <sz val="11"/>
      <name val="Arial Narrow"/>
      <family val="2"/>
    </font>
    <font>
      <b/>
      <sz val="16"/>
      <name val="Arial"/>
      <family val="2"/>
    </font>
    <font>
      <u/>
      <sz val="9"/>
      <color indexed="81"/>
      <name val="Tahoma"/>
      <family val="2"/>
    </font>
    <font>
      <b/>
      <u/>
      <sz val="9"/>
      <color indexed="81"/>
      <name val="Tahoma"/>
      <family val="2"/>
    </font>
    <font>
      <b/>
      <sz val="14"/>
      <name val="Arial Narrow"/>
      <family val="2"/>
    </font>
    <font>
      <b/>
      <sz val="11"/>
      <color indexed="8"/>
      <name val="Arial Narrow"/>
      <family val="2"/>
    </font>
    <font>
      <b/>
      <sz val="9"/>
      <name val="Arial Narrow"/>
      <family val="2"/>
    </font>
    <font>
      <sz val="9"/>
      <name val="Arial Narrow"/>
      <family val="2"/>
    </font>
    <font>
      <sz val="9"/>
      <name val="Arial"/>
      <family val="2"/>
    </font>
    <font>
      <b/>
      <sz val="9"/>
      <color indexed="8"/>
      <name val="Arial Narrow"/>
      <family val="2"/>
    </font>
    <font>
      <b/>
      <sz val="12"/>
      <name val="Arial Narrow"/>
      <family val="2"/>
    </font>
    <font>
      <sz val="12"/>
      <name val="Arial Narrow"/>
      <family val="2"/>
    </font>
    <font>
      <sz val="11"/>
      <color theme="1"/>
      <name val="Calibri"/>
      <family val="2"/>
      <scheme val="minor"/>
    </font>
    <font>
      <b/>
      <sz val="11"/>
      <color theme="0"/>
      <name val="Calibri"/>
      <family val="2"/>
      <scheme val="minor"/>
    </font>
    <font>
      <b/>
      <sz val="11"/>
      <color theme="0"/>
      <name val="Arial"/>
      <family val="2"/>
    </font>
    <font>
      <b/>
      <sz val="14"/>
      <color theme="0"/>
      <name val="Arial"/>
      <family val="2"/>
    </font>
    <font>
      <b/>
      <sz val="11"/>
      <color theme="0"/>
      <name val="Arial Narrow"/>
      <family val="2"/>
    </font>
    <font>
      <b/>
      <sz val="9"/>
      <color theme="0"/>
      <name val="Arial Narrow"/>
      <family val="2"/>
    </font>
    <font>
      <b/>
      <sz val="9"/>
      <color theme="9" tint="-0.249977111117893"/>
      <name val="Arial Narrow"/>
      <family val="2"/>
    </font>
    <font>
      <sz val="9"/>
      <color theme="1"/>
      <name val="Calibri"/>
      <family val="2"/>
      <scheme val="minor"/>
    </font>
    <font>
      <b/>
      <sz val="12"/>
      <color theme="9" tint="-0.249977111117893"/>
      <name val="Arial Narrow"/>
      <family val="2"/>
    </font>
    <font>
      <b/>
      <sz val="12"/>
      <color theme="0"/>
      <name val="Arial Narrow"/>
      <family val="2"/>
    </font>
    <font>
      <sz val="9"/>
      <color theme="1"/>
      <name val="Arial Narrow"/>
      <family val="2"/>
    </font>
    <font>
      <sz val="9"/>
      <color theme="9" tint="-0.249977111117893"/>
      <name val="Arial Narrow"/>
      <family val="2"/>
    </font>
    <font>
      <sz val="9"/>
      <color theme="1"/>
      <name val="Aharoni"/>
      <charset val="177"/>
    </font>
    <font>
      <b/>
      <sz val="12"/>
      <color theme="0"/>
      <name val="Arial"/>
      <family val="2"/>
    </font>
  </fonts>
  <fills count="9">
    <fill>
      <patternFill patternType="none"/>
    </fill>
    <fill>
      <patternFill patternType="gray125"/>
    </fill>
    <fill>
      <patternFill patternType="solid">
        <fgColor indexed="47"/>
        <bgColor indexed="64"/>
      </patternFill>
    </fill>
    <fill>
      <patternFill patternType="solid">
        <fgColor rgb="FFCCFFFF"/>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FFFFCC"/>
      </patternFill>
    </fill>
    <fill>
      <patternFill patternType="solid">
        <fgColor theme="9" tint="0.399975585192419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right style="thin">
        <color theme="9" tint="-0.249977111117893"/>
      </right>
      <top style="thin">
        <color theme="9" tint="-0.249977111117893"/>
      </top>
      <bottom/>
      <diagonal/>
    </border>
    <border>
      <left/>
      <right style="thin">
        <color theme="9" tint="-0.249977111117893"/>
      </right>
      <top/>
      <bottom/>
      <diagonal/>
    </border>
    <border>
      <left style="thin">
        <color theme="9" tint="-0.249977111117893"/>
      </left>
      <right/>
      <top/>
      <bottom/>
      <diagonal/>
    </border>
    <border>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0"/>
      </bottom>
      <diagonal/>
    </border>
    <border>
      <left style="thin">
        <color theme="9" tint="-0.249977111117893"/>
      </left>
      <right style="thin">
        <color theme="9" tint="-0.249977111117893"/>
      </right>
      <top/>
      <bottom/>
      <diagonal/>
    </border>
    <border>
      <left/>
      <right style="thin">
        <color theme="9" tint="-0.249977111117893"/>
      </right>
      <top style="thin">
        <color theme="9" tint="-0.249977111117893"/>
      </top>
      <bottom style="thin">
        <color theme="0"/>
      </bottom>
      <diagonal/>
    </border>
    <border>
      <left style="thin">
        <color theme="0"/>
      </left>
      <right/>
      <top style="thin">
        <color theme="9" tint="-0.249977111117893"/>
      </top>
      <bottom style="thin">
        <color theme="9" tint="-0.249977111117893"/>
      </bottom>
      <diagonal/>
    </border>
    <border>
      <left style="thin">
        <color theme="0"/>
      </left>
      <right style="thin">
        <color theme="9" tint="-0.249977111117893"/>
      </right>
      <top style="thin">
        <color theme="9" tint="-0.249977111117893"/>
      </top>
      <bottom style="thin">
        <color theme="9" tint="-0.249977111117893"/>
      </bottom>
      <diagonal/>
    </border>
    <border>
      <left style="thin">
        <color theme="0"/>
      </left>
      <right style="thin">
        <color theme="0"/>
      </right>
      <top style="thin">
        <color theme="9" tint="-0.249977111117893"/>
      </top>
      <bottom style="thin">
        <color theme="9" tint="-0.249977111117893"/>
      </bottom>
      <diagonal/>
    </border>
    <border>
      <left/>
      <right style="thin">
        <color theme="0"/>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style="thin">
        <color theme="9" tint="-0.249977111117893"/>
      </right>
      <top style="thin">
        <color theme="0"/>
      </top>
      <bottom style="thin">
        <color theme="0"/>
      </bottom>
      <diagonal/>
    </border>
    <border>
      <left style="thin">
        <color theme="9" tint="-0.249977111117893"/>
      </left>
      <right style="thin">
        <color theme="9" tint="-0.249977111117893"/>
      </right>
      <top style="thin">
        <color theme="0"/>
      </top>
      <bottom/>
      <diagonal/>
    </border>
    <border>
      <left style="thin">
        <color theme="9" tint="-0.249977111117893"/>
      </left>
      <right style="thin">
        <color theme="9" tint="-0.249977111117893"/>
      </right>
      <top/>
      <bottom style="thin">
        <color theme="0"/>
      </bottom>
      <diagonal/>
    </border>
    <border>
      <left style="thin">
        <color theme="0"/>
      </left>
      <right/>
      <top/>
      <bottom style="thin">
        <color theme="9" tint="-0.249977111117893"/>
      </bottom>
      <diagonal/>
    </border>
    <border>
      <left style="thin">
        <color theme="9" tint="-0.249977111117893"/>
      </left>
      <right/>
      <top/>
      <bottom style="thin">
        <color theme="9" tint="-0.249977111117893"/>
      </bottom>
      <diagonal/>
    </border>
    <border>
      <left style="thin">
        <color theme="9" tint="-0.249977111117893"/>
      </left>
      <right style="thin">
        <color theme="0"/>
      </right>
      <top style="thin">
        <color theme="0"/>
      </top>
      <bottom/>
      <diagonal/>
    </border>
    <border>
      <left style="thin">
        <color theme="0"/>
      </left>
      <right style="thin">
        <color theme="0"/>
      </right>
      <top style="thin">
        <color theme="0"/>
      </top>
      <bottom style="thin">
        <color theme="9" tint="-0.249977111117893"/>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0"/>
      </top>
      <bottom style="thin">
        <color theme="0"/>
      </bottom>
      <diagonal/>
    </border>
    <border>
      <left style="thin">
        <color theme="9" tint="-0.249977111117893"/>
      </left>
      <right style="thin">
        <color indexed="64"/>
      </right>
      <top style="thin">
        <color theme="9" tint="-0.249977111117893"/>
      </top>
      <bottom style="thin">
        <color theme="9" tint="-0.249977111117893"/>
      </bottom>
      <diagonal/>
    </border>
    <border>
      <left style="thin">
        <color indexed="64"/>
      </left>
      <right style="thin">
        <color theme="9" tint="-0.249977111117893"/>
      </right>
      <top style="thin">
        <color theme="9" tint="-0.249977111117893"/>
      </top>
      <bottom/>
      <diagonal/>
    </border>
    <border>
      <left/>
      <right/>
      <top/>
      <bottom style="thin">
        <color theme="9" tint="-0.249977111117893"/>
      </bottom>
      <diagonal/>
    </border>
    <border>
      <left style="thin">
        <color theme="9" tint="-0.249977111117893"/>
      </left>
      <right/>
      <top style="thin">
        <color theme="9" tint="-0.249977111117893"/>
      </top>
      <bottom style="thin">
        <color theme="0"/>
      </bottom>
      <diagonal/>
    </border>
    <border>
      <left style="thin">
        <color theme="9" tint="-0.249977111117893"/>
      </left>
      <right style="thin">
        <color indexed="64"/>
      </right>
      <top style="thin">
        <color theme="9" tint="-0.249977111117893"/>
      </top>
      <bottom style="thin">
        <color indexed="64"/>
      </bottom>
      <diagonal/>
    </border>
    <border>
      <left style="thin">
        <color indexed="64"/>
      </left>
      <right style="thin">
        <color indexed="64"/>
      </right>
      <top style="thin">
        <color theme="9" tint="-0.249977111117893"/>
      </top>
      <bottom style="thin">
        <color indexed="64"/>
      </bottom>
      <diagonal/>
    </border>
    <border>
      <left style="thin">
        <color indexed="64"/>
      </left>
      <right style="thin">
        <color theme="9" tint="-0.249977111117893"/>
      </right>
      <top style="thin">
        <color theme="9" tint="-0.249977111117893"/>
      </top>
      <bottom style="thin">
        <color indexed="64"/>
      </bottom>
      <diagonal/>
    </border>
    <border>
      <left style="thin">
        <color theme="9" tint="-0.249977111117893"/>
      </left>
      <right style="thin">
        <color indexed="64"/>
      </right>
      <top style="thin">
        <color indexed="64"/>
      </top>
      <bottom/>
      <diagonal/>
    </border>
    <border>
      <left style="thin">
        <color indexed="64"/>
      </left>
      <right style="thin">
        <color theme="9" tint="-0.249977111117893"/>
      </right>
      <top style="thin">
        <color indexed="64"/>
      </top>
      <bottom/>
      <diagonal/>
    </border>
    <border>
      <left style="thin">
        <color theme="9" tint="-0.249977111117893"/>
      </left>
      <right style="thin">
        <color theme="9" tint="-0.249977111117893"/>
      </right>
      <top style="thin">
        <color theme="9" tint="-0.249977111117893"/>
      </top>
      <bottom style="thin">
        <color theme="0"/>
      </bottom>
      <diagonal/>
    </border>
    <border>
      <left/>
      <right/>
      <top/>
      <bottom style="thin">
        <color theme="0"/>
      </bottom>
      <diagonal/>
    </border>
    <border>
      <left style="thin">
        <color theme="9" tint="-0.249977111117893"/>
      </left>
      <right style="thin">
        <color indexed="64"/>
      </right>
      <top style="thin">
        <color indexed="64"/>
      </top>
      <bottom style="thin">
        <color indexed="64"/>
      </bottom>
      <diagonal/>
    </border>
    <border>
      <left style="thin">
        <color indexed="64"/>
      </left>
      <right style="thin">
        <color theme="9" tint="-0.249977111117893"/>
      </right>
      <top style="thin">
        <color indexed="64"/>
      </top>
      <bottom style="thin">
        <color indexed="64"/>
      </bottom>
      <diagonal/>
    </border>
    <border>
      <left style="thin">
        <color theme="9" tint="-0.249977111117893"/>
      </left>
      <right style="thin">
        <color theme="9" tint="-0.249977111117893"/>
      </right>
      <top style="thin">
        <color theme="9" tint="-0.249977111117893"/>
      </top>
      <bottom style="thin">
        <color indexed="64"/>
      </bottom>
      <diagonal/>
    </border>
    <border>
      <left style="thin">
        <color indexed="64"/>
      </left>
      <right style="thin">
        <color indexed="64"/>
      </right>
      <top style="thin">
        <color theme="9" tint="-0.249977111117893"/>
      </top>
      <bottom style="thin">
        <color theme="9" tint="-0.249977111117893"/>
      </bottom>
      <diagonal/>
    </border>
    <border>
      <left/>
      <right/>
      <top style="thin">
        <color theme="9" tint="-0.249977111117893"/>
      </top>
      <bottom style="thin">
        <color indexed="64"/>
      </bottom>
      <diagonal/>
    </border>
    <border>
      <left/>
      <right/>
      <top style="thin">
        <color indexed="64"/>
      </top>
      <bottom style="thin">
        <color theme="9" tint="-0.249977111117893"/>
      </bottom>
      <diagonal/>
    </border>
    <border>
      <left style="thin">
        <color indexed="64"/>
      </left>
      <right/>
      <top style="thin">
        <color theme="9" tint="-0.249977111117893"/>
      </top>
      <bottom style="thin">
        <color theme="9" tint="-0.249977111117893"/>
      </bottom>
      <diagonal/>
    </border>
    <border>
      <left/>
      <right/>
      <top style="thin">
        <color theme="0"/>
      </top>
      <bottom/>
      <diagonal/>
    </border>
    <border>
      <left style="thin">
        <color theme="9" tint="-0.249977111117893"/>
      </left>
      <right style="thin">
        <color theme="9" tint="-0.249977111117893"/>
      </right>
      <top style="thin">
        <color indexed="64"/>
      </top>
      <bottom style="thin">
        <color indexed="64"/>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9" tint="-0.249977111117893"/>
      </left>
      <right/>
      <top style="thin">
        <color indexed="64"/>
      </top>
      <bottom style="thin">
        <color theme="9" tint="-0.249977111117893"/>
      </bottom>
      <diagonal/>
    </border>
    <border>
      <left style="thin">
        <color indexed="64"/>
      </left>
      <right style="thin">
        <color theme="9" tint="-0.249977111117893"/>
      </right>
      <top style="thin">
        <color theme="9" tint="-0.249977111117893"/>
      </top>
      <bottom style="thin">
        <color theme="9" tint="-0.249977111117893"/>
      </bottom>
      <diagonal/>
    </border>
    <border>
      <left/>
      <right style="thin">
        <color indexed="64"/>
      </right>
      <top style="thin">
        <color theme="9" tint="-0.249977111117893"/>
      </top>
      <bottom style="thin">
        <color theme="9" tint="-0.249977111117893"/>
      </bottom>
      <diagonal/>
    </border>
    <border>
      <left style="thin">
        <color theme="9" tint="-0.249977111117893"/>
      </left>
      <right style="thin">
        <color theme="9" tint="-0.249977111117893"/>
      </right>
      <top style="thin">
        <color indexed="64"/>
      </top>
      <bottom/>
      <diagonal/>
    </border>
    <border>
      <left/>
      <right style="thin">
        <color theme="9" tint="-0.249977111117893"/>
      </right>
      <top style="thin">
        <color theme="9" tint="-0.249977111117893"/>
      </top>
      <bottom style="thin">
        <color indexed="64"/>
      </bottom>
      <diagonal/>
    </border>
    <border>
      <left/>
      <right style="thin">
        <color theme="9" tint="-0.249977111117893"/>
      </right>
      <top style="thin">
        <color indexed="64"/>
      </top>
      <bottom/>
      <diagonal/>
    </border>
    <border>
      <left style="thin">
        <color theme="9" tint="-0.249977111117893"/>
      </left>
      <right style="thin">
        <color indexed="64"/>
      </right>
      <top style="thin">
        <color theme="9" tint="-0.249977111117893"/>
      </top>
      <bottom/>
      <diagonal/>
    </border>
    <border>
      <left style="thin">
        <color indexed="64"/>
      </left>
      <right style="thin">
        <color indexed="64"/>
      </right>
      <top style="thin">
        <color theme="9" tint="-0.249977111117893"/>
      </top>
      <bottom/>
      <diagonal/>
    </border>
    <border>
      <left style="thin">
        <color theme="9" tint="-0.249977111117893"/>
      </left>
      <right/>
      <top style="thin">
        <color theme="9" tint="-0.249977111117893"/>
      </top>
      <bottom style="thin">
        <color indexed="64"/>
      </bottom>
      <diagonal/>
    </border>
    <border>
      <left style="thin">
        <color theme="9" tint="-0.249977111117893"/>
      </left>
      <right/>
      <top style="thin">
        <color indexed="64"/>
      </top>
      <bottom/>
      <diagonal/>
    </border>
    <border>
      <left style="thin">
        <color theme="9" tint="-0.249977111117893"/>
      </left>
      <right/>
      <top/>
      <bottom style="thin">
        <color indexed="64"/>
      </bottom>
      <diagonal/>
    </border>
    <border>
      <left style="thin">
        <color theme="9" tint="-0.249977111117893"/>
      </left>
      <right/>
      <top style="thin">
        <color indexed="64"/>
      </top>
      <bottom style="thin">
        <color indexed="64"/>
      </bottom>
      <diagonal/>
    </border>
    <border>
      <left/>
      <right style="thin">
        <color theme="9" tint="-0.249977111117893"/>
      </right>
      <top style="thin">
        <color indexed="64"/>
      </top>
      <bottom style="thin">
        <color theme="9" tint="-0.249977111117893"/>
      </bottom>
      <diagonal/>
    </border>
    <border>
      <left style="thin">
        <color theme="9" tint="-0.249977111117893"/>
      </left>
      <right style="thin">
        <color theme="9" tint="-0.249977111117893"/>
      </right>
      <top/>
      <bottom style="thin">
        <color indexed="64"/>
      </bottom>
      <diagonal/>
    </border>
    <border>
      <left style="thin">
        <color theme="9" tint="-0.249977111117893"/>
      </left>
      <right style="thin">
        <color indexed="64"/>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9" tint="-0.249977111117893"/>
      </top>
      <bottom/>
      <diagonal/>
    </border>
    <border>
      <left style="thin">
        <color indexed="64"/>
      </left>
      <right/>
      <top style="thin">
        <color theme="9" tint="-0.249977111117893"/>
      </top>
      <bottom style="thin">
        <color indexed="64"/>
      </bottom>
      <diagonal/>
    </border>
    <border>
      <left style="thin">
        <color indexed="64"/>
      </left>
      <right/>
      <top style="thin">
        <color theme="9" tint="-0.249977111117893"/>
      </top>
      <bottom/>
      <diagonal/>
    </border>
    <border>
      <left style="thin">
        <color indexed="64"/>
      </left>
      <right style="thin">
        <color theme="9" tint="-0.249977111117893"/>
      </right>
      <top/>
      <bottom/>
      <diagonal/>
    </border>
    <border>
      <left style="thin">
        <color theme="0"/>
      </left>
      <right/>
      <top style="thin">
        <color theme="9" tint="-0.249977111117893"/>
      </top>
      <bottom/>
      <diagonal/>
    </border>
    <border>
      <left style="thin">
        <color theme="0"/>
      </left>
      <right/>
      <top/>
      <bottom/>
      <diagonal/>
    </border>
  </borders>
  <cellStyleXfs count="36">
    <xf numFmtId="0" fontId="0" fillId="0" borderId="0"/>
    <xf numFmtId="169"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7" fontId="8" fillId="0" borderId="0" applyFont="0" applyFill="0" applyBorder="0" applyAlignment="0" applyProtection="0"/>
    <xf numFmtId="44" fontId="2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4" fontId="8" fillId="0" borderId="0" applyFont="0" applyFill="0" applyBorder="0" applyAlignment="0" applyProtection="0"/>
    <xf numFmtId="171" fontId="1"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12" fillId="0" borderId="0"/>
  </cellStyleXfs>
  <cellXfs count="977">
    <xf numFmtId="0" fontId="0" fillId="0" borderId="0" xfId="0"/>
    <xf numFmtId="0" fontId="2" fillId="0" borderId="0" xfId="23" applyFont="1" applyProtection="1">
      <protection locked="0"/>
    </xf>
    <xf numFmtId="0" fontId="3" fillId="0" borderId="0" xfId="23" applyFont="1" applyAlignment="1" applyProtection="1">
      <alignment horizontal="left" vertical="center"/>
      <protection locked="0"/>
    </xf>
    <xf numFmtId="0" fontId="3" fillId="0" borderId="0" xfId="23" applyFont="1" applyProtection="1">
      <protection locked="0"/>
    </xf>
    <xf numFmtId="0" fontId="3" fillId="0" borderId="0" xfId="23" applyFont="1" applyFill="1" applyAlignment="1" applyProtection="1">
      <alignment horizontal="center" vertical="center"/>
      <protection locked="0"/>
    </xf>
    <xf numFmtId="0" fontId="3" fillId="0" borderId="0" xfId="23" applyFont="1" applyFill="1" applyAlignment="1" applyProtection="1">
      <alignment vertical="center"/>
      <protection locked="0"/>
    </xf>
    <xf numFmtId="0" fontId="3" fillId="0" borderId="0" xfId="23" applyFont="1" applyAlignment="1" applyProtection="1">
      <alignment horizontal="center" vertical="center"/>
      <protection locked="0"/>
    </xf>
    <xf numFmtId="0" fontId="2" fillId="0" borderId="0" xfId="23" applyFont="1" applyAlignment="1" applyProtection="1">
      <alignment horizontal="center" vertical="center"/>
      <protection locked="0"/>
    </xf>
    <xf numFmtId="0" fontId="3" fillId="0" borderId="0" xfId="23" applyFont="1" applyFill="1" applyAlignment="1" applyProtection="1">
      <alignment horizontal="left" vertical="center"/>
      <protection locked="0"/>
    </xf>
    <xf numFmtId="0" fontId="3" fillId="0" borderId="0" xfId="23" applyFont="1" applyFill="1" applyBorder="1" applyProtection="1">
      <protection locked="0"/>
    </xf>
    <xf numFmtId="0" fontId="4" fillId="0" borderId="0" xfId="23" applyFont="1" applyProtection="1">
      <protection locked="0"/>
    </xf>
    <xf numFmtId="0" fontId="3" fillId="0" borderId="0" xfId="23" applyFont="1" applyAlignment="1" applyProtection="1">
      <alignment vertical="center"/>
      <protection locked="0"/>
    </xf>
    <xf numFmtId="0" fontId="2" fillId="3" borderId="1" xfId="23" applyFont="1" applyFill="1" applyBorder="1" applyAlignment="1" applyProtection="1">
      <alignment horizontal="center" vertical="center" wrapText="1"/>
      <protection locked="0"/>
    </xf>
    <xf numFmtId="0" fontId="2" fillId="2" borderId="1" xfId="23" applyFont="1" applyFill="1" applyBorder="1" applyAlignment="1" applyProtection="1">
      <alignment horizontal="center" vertical="center" wrapText="1"/>
      <protection locked="0"/>
    </xf>
    <xf numFmtId="0" fontId="2" fillId="2" borderId="2" xfId="23" applyFont="1" applyFill="1" applyBorder="1" applyAlignment="1" applyProtection="1">
      <alignment horizontal="center" vertical="center" wrapText="1"/>
      <protection locked="0"/>
    </xf>
    <xf numFmtId="0" fontId="1" fillId="0" borderId="0" xfId="23" applyFont="1" applyFill="1" applyBorder="1" applyAlignment="1" applyProtection="1">
      <alignment vertical="center"/>
      <protection locked="0"/>
    </xf>
    <xf numFmtId="0" fontId="3" fillId="0" borderId="0" xfId="23" applyFont="1" applyBorder="1" applyAlignment="1" applyProtection="1">
      <alignment horizontal="left" vertical="center"/>
      <protection locked="0"/>
    </xf>
    <xf numFmtId="0" fontId="3" fillId="0" borderId="0" xfId="23" applyFont="1" applyFill="1" applyBorder="1" applyAlignment="1" applyProtection="1">
      <alignment horizontal="center" vertical="center"/>
      <protection locked="0"/>
    </xf>
    <xf numFmtId="0" fontId="3" fillId="0" borderId="0" xfId="23" applyFont="1" applyFill="1" applyBorder="1" applyAlignment="1" applyProtection="1">
      <alignment vertical="center"/>
      <protection locked="0"/>
    </xf>
    <xf numFmtId="0" fontId="3" fillId="0" borderId="0" xfId="23" applyFont="1" applyBorder="1" applyAlignment="1" applyProtection="1">
      <alignment horizontal="center" vertical="center"/>
      <protection locked="0"/>
    </xf>
    <xf numFmtId="0" fontId="2" fillId="0" borderId="0" xfId="23" applyFont="1" applyBorder="1" applyAlignment="1" applyProtection="1">
      <alignment horizontal="center" vertical="center"/>
      <protection locked="0"/>
    </xf>
    <xf numFmtId="0" fontId="3" fillId="0" borderId="0" xfId="23" applyFont="1" applyFill="1" applyBorder="1" applyAlignment="1" applyProtection="1">
      <alignment horizontal="left" vertical="center"/>
      <protection locked="0"/>
    </xf>
    <xf numFmtId="168" fontId="3" fillId="0" borderId="0" xfId="23" applyNumberFormat="1" applyFont="1" applyFill="1" applyBorder="1" applyProtection="1">
      <protection locked="0"/>
    </xf>
    <xf numFmtId="0" fontId="10" fillId="0" borderId="0" xfId="23" applyFont="1" applyAlignment="1" applyProtection="1">
      <alignment horizontal="center" vertical="center"/>
      <protection locked="0"/>
    </xf>
    <xf numFmtId="0" fontId="11" fillId="0" borderId="1" xfId="0" applyFont="1" applyBorder="1" applyAlignment="1">
      <alignment horizontal="justify" vertical="center" wrapText="1"/>
    </xf>
    <xf numFmtId="168" fontId="29" fillId="4" borderId="15" xfId="23" applyNumberFormat="1" applyFont="1" applyFill="1" applyBorder="1" applyAlignment="1">
      <alignment horizontal="center" vertical="center" wrapText="1"/>
    </xf>
    <xf numFmtId="0" fontId="1" fillId="0" borderId="16" xfId="0" applyFont="1" applyFill="1" applyBorder="1" applyAlignment="1">
      <alignment horizontal="justify" vertical="center" wrapText="1"/>
    </xf>
    <xf numFmtId="0" fontId="1" fillId="0" borderId="17" xfId="0" applyFont="1" applyFill="1" applyBorder="1" applyAlignment="1">
      <alignment horizontal="justify" vertical="center" wrapText="1"/>
    </xf>
    <xf numFmtId="0" fontId="1" fillId="0" borderId="17" xfId="0" applyFont="1" applyFill="1" applyBorder="1" applyAlignment="1">
      <alignment vertical="center" wrapText="1"/>
    </xf>
    <xf numFmtId="0" fontId="1" fillId="0" borderId="18" xfId="0" applyFont="1" applyFill="1" applyBorder="1" applyAlignment="1">
      <alignment horizontal="justify" vertical="center" wrapText="1"/>
    </xf>
    <xf numFmtId="0" fontId="2" fillId="0" borderId="0" xfId="23" applyFont="1" applyBorder="1" applyProtection="1">
      <protection locked="0"/>
    </xf>
    <xf numFmtId="0" fontId="3" fillId="0" borderId="0" xfId="23" applyFont="1" applyBorder="1" applyProtection="1">
      <protection locked="0"/>
    </xf>
    <xf numFmtId="0" fontId="1" fillId="0" borderId="18" xfId="0" applyFont="1" applyFill="1" applyBorder="1" applyAlignment="1">
      <alignment horizontal="center" vertical="center" wrapText="1"/>
    </xf>
    <xf numFmtId="0" fontId="2" fillId="0" borderId="0" xfId="23" applyFont="1" applyFill="1" applyBorder="1" applyAlignment="1" applyProtection="1">
      <alignment horizontal="center" vertical="center" wrapText="1"/>
      <protection locked="0"/>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7" fillId="0" borderId="0" xfId="23" applyFont="1" applyFill="1" applyProtection="1">
      <protection locked="0"/>
    </xf>
    <xf numFmtId="0" fontId="1" fillId="0" borderId="0" xfId="23" applyFont="1" applyFill="1" applyAlignment="1" applyProtection="1">
      <alignment horizontal="left" vertical="center"/>
      <protection locked="0"/>
    </xf>
    <xf numFmtId="0" fontId="1" fillId="0" borderId="0" xfId="23" applyFont="1" applyFill="1" applyBorder="1" applyProtection="1">
      <protection locked="0"/>
    </xf>
    <xf numFmtId="0" fontId="1" fillId="0" borderId="0" xfId="23" applyFont="1" applyFill="1" applyProtection="1">
      <protection locked="0"/>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justify" vertical="center" wrapText="1"/>
    </xf>
    <xf numFmtId="165" fontId="1" fillId="0" borderId="3" xfId="0" applyNumberFormat="1" applyFont="1" applyFill="1" applyBorder="1" applyAlignment="1" applyProtection="1">
      <alignment horizontal="justify" vertical="center" wrapText="1"/>
    </xf>
    <xf numFmtId="165" fontId="1" fillId="0" borderId="1" xfId="0" applyNumberFormat="1" applyFont="1" applyFill="1" applyBorder="1" applyAlignment="1" applyProtection="1">
      <alignment horizontal="justify" vertical="center" wrapText="1"/>
    </xf>
    <xf numFmtId="165" fontId="1" fillId="0" borderId="2" xfId="0" applyNumberFormat="1" applyFont="1" applyFill="1" applyBorder="1" applyAlignment="1" applyProtection="1">
      <alignment horizontal="justify" vertical="center" wrapText="1"/>
    </xf>
    <xf numFmtId="165" fontId="1" fillId="0" borderId="0" xfId="0" applyNumberFormat="1" applyFont="1" applyFill="1" applyBorder="1" applyAlignment="1" applyProtection="1">
      <alignment horizontal="justify" vertical="center" wrapText="1"/>
    </xf>
    <xf numFmtId="0" fontId="1" fillId="0" borderId="0" xfId="23" applyFont="1" applyFill="1" applyBorder="1" applyAlignment="1" applyProtection="1">
      <alignment vertical="center" wrapText="1"/>
      <protection locked="0"/>
    </xf>
    <xf numFmtId="0" fontId="1" fillId="0" borderId="0" xfId="0" applyFont="1" applyFill="1" applyBorder="1" applyAlignment="1" applyProtection="1">
      <alignment wrapText="1"/>
      <protection locked="0"/>
    </xf>
    <xf numFmtId="0" fontId="7" fillId="0" borderId="0" xfId="23" applyFont="1" applyProtection="1">
      <protection locked="0"/>
    </xf>
    <xf numFmtId="0" fontId="1" fillId="0" borderId="0" xfId="23" applyFont="1" applyAlignment="1" applyProtection="1">
      <alignment horizontal="left" vertical="center"/>
      <protection locked="0"/>
    </xf>
    <xf numFmtId="0" fontId="1" fillId="0" borderId="0" xfId="23" applyFont="1" applyProtection="1">
      <protection locked="0"/>
    </xf>
    <xf numFmtId="0" fontId="2" fillId="0" borderId="0" xfId="23" applyFont="1" applyFill="1" applyProtection="1">
      <protection locked="0"/>
    </xf>
    <xf numFmtId="0" fontId="3" fillId="0" borderId="0" xfId="23" applyFont="1" applyFill="1" applyProtection="1">
      <protection locked="0"/>
    </xf>
    <xf numFmtId="0" fontId="2" fillId="0" borderId="0" xfId="23" applyFont="1" applyFill="1" applyAlignment="1" applyProtection="1">
      <alignment horizontal="center" vertical="center"/>
      <protection locked="0"/>
    </xf>
    <xf numFmtId="0" fontId="10" fillId="0" borderId="0" xfId="23" applyFont="1" applyFill="1" applyAlignment="1" applyProtection="1">
      <alignment horizontal="center" vertical="center"/>
      <protection locked="0"/>
    </xf>
    <xf numFmtId="0" fontId="2" fillId="0" borderId="0" xfId="23" applyFont="1" applyFill="1" applyBorder="1" applyAlignment="1" applyProtection="1">
      <alignment horizontal="center" vertical="center"/>
      <protection locked="0"/>
    </xf>
    <xf numFmtId="0" fontId="11" fillId="0" borderId="1" xfId="0" applyFont="1" applyFill="1" applyBorder="1" applyAlignment="1">
      <alignment horizontal="justify" vertical="center" wrapText="1"/>
    </xf>
    <xf numFmtId="0" fontId="0" fillId="0" borderId="0" xfId="0" applyFill="1"/>
    <xf numFmtId="0" fontId="2" fillId="0" borderId="0" xfId="23" applyFont="1" applyFill="1" applyBorder="1" applyProtection="1">
      <protection locked="0"/>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0" fillId="0" borderId="0" xfId="23" applyFont="1" applyFill="1" applyAlignment="1" applyProtection="1">
      <alignment horizontal="right" vertical="center"/>
      <protection locked="0"/>
    </xf>
    <xf numFmtId="166" fontId="1" fillId="0" borderId="0" xfId="23" applyNumberFormat="1" applyFont="1" applyFill="1" applyBorder="1" applyAlignment="1" applyProtection="1">
      <alignment vertical="center" wrapText="1"/>
      <protection locked="0"/>
    </xf>
    <xf numFmtId="0" fontId="10" fillId="0" borderId="0" xfId="23" applyFont="1" applyBorder="1" applyAlignment="1" applyProtection="1">
      <alignment horizontal="center" vertical="center"/>
      <protection locked="0"/>
    </xf>
    <xf numFmtId="0" fontId="1" fillId="0" borderId="21" xfId="23" applyFont="1" applyFill="1" applyBorder="1" applyAlignment="1" applyProtection="1">
      <alignment vertical="center"/>
      <protection locked="0"/>
    </xf>
    <xf numFmtId="0" fontId="3" fillId="0" borderId="22" xfId="23" applyFont="1" applyFill="1" applyBorder="1" applyProtection="1">
      <protection locked="0"/>
    </xf>
    <xf numFmtId="168" fontId="29" fillId="4" borderId="23" xfId="23" applyNumberFormat="1" applyFont="1" applyFill="1" applyBorder="1" applyAlignment="1">
      <alignment horizontal="center" vertical="center" wrapText="1"/>
    </xf>
    <xf numFmtId="0" fontId="3" fillId="0" borderId="23" xfId="23" applyFont="1" applyFill="1" applyBorder="1" applyProtection="1">
      <protection locked="0"/>
    </xf>
    <xf numFmtId="168" fontId="29" fillId="4" borderId="17" xfId="23" applyNumberFormat="1" applyFont="1" applyFill="1" applyBorder="1" applyAlignment="1">
      <alignment horizontal="center" vertical="center" wrapText="1"/>
    </xf>
    <xf numFmtId="0" fontId="3" fillId="0" borderId="17" xfId="23" applyFont="1" applyFill="1" applyBorder="1" applyProtection="1">
      <protection locked="0"/>
    </xf>
    <xf numFmtId="168" fontId="29" fillId="4" borderId="22" xfId="23" applyNumberFormat="1" applyFont="1" applyFill="1" applyBorder="1" applyAlignment="1">
      <alignment horizontal="center" vertical="center" wrapText="1"/>
    </xf>
    <xf numFmtId="0" fontId="3" fillId="0" borderId="21" xfId="23" applyFont="1" applyFill="1" applyBorder="1" applyProtection="1">
      <protection locked="0"/>
    </xf>
    <xf numFmtId="0" fontId="3" fillId="0" borderId="17" xfId="23" applyFont="1" applyBorder="1" applyAlignment="1" applyProtection="1">
      <alignment horizontal="left" vertical="center"/>
      <protection locked="0"/>
    </xf>
    <xf numFmtId="0" fontId="3" fillId="0" borderId="17" xfId="23" applyFont="1" applyFill="1" applyBorder="1" applyAlignment="1" applyProtection="1">
      <alignment horizontal="center" vertical="center"/>
      <protection locked="0"/>
    </xf>
    <xf numFmtId="0" fontId="3" fillId="0" borderId="22" xfId="23" applyFont="1" applyFill="1" applyBorder="1" applyAlignment="1" applyProtection="1">
      <alignment vertical="center"/>
      <protection locked="0"/>
    </xf>
    <xf numFmtId="0" fontId="3" fillId="0" borderId="23" xfId="23" applyFont="1" applyBorder="1" applyAlignment="1" applyProtection="1">
      <alignment horizontal="center" vertical="center"/>
      <protection locked="0"/>
    </xf>
    <xf numFmtId="0" fontId="3" fillId="0" borderId="17" xfId="23" applyFont="1" applyBorder="1" applyAlignment="1" applyProtection="1">
      <alignment horizontal="center" vertical="center"/>
      <protection locked="0"/>
    </xf>
    <xf numFmtId="0" fontId="2" fillId="0" borderId="23" xfId="23" applyFont="1" applyBorder="1" applyAlignment="1" applyProtection="1">
      <alignment horizontal="center" vertical="center"/>
      <protection locked="0"/>
    </xf>
    <xf numFmtId="0" fontId="3" fillId="0" borderId="17" xfId="23" applyFont="1" applyFill="1" applyBorder="1" applyAlignment="1" applyProtection="1">
      <alignment horizontal="left" vertical="center"/>
      <protection locked="0"/>
    </xf>
    <xf numFmtId="165" fontId="1" fillId="0" borderId="17" xfId="0" applyNumberFormat="1" applyFont="1" applyFill="1" applyBorder="1" applyAlignment="1" applyProtection="1">
      <alignment vertical="center" wrapText="1"/>
    </xf>
    <xf numFmtId="1" fontId="7" fillId="0" borderId="17" xfId="29" applyNumberFormat="1" applyFont="1" applyFill="1" applyBorder="1" applyAlignment="1" applyProtection="1">
      <alignment vertical="center" wrapText="1"/>
    </xf>
    <xf numFmtId="168" fontId="29" fillId="0" borderId="15" xfId="23" applyNumberFormat="1" applyFont="1" applyFill="1" applyBorder="1" applyAlignment="1">
      <alignment horizontal="center" vertical="center" wrapText="1"/>
    </xf>
    <xf numFmtId="0" fontId="3" fillId="0" borderId="24" xfId="23" applyFont="1" applyBorder="1" applyAlignment="1" applyProtection="1">
      <alignment horizontal="center" vertical="center"/>
      <protection locked="0"/>
    </xf>
    <xf numFmtId="0" fontId="2" fillId="0" borderId="24" xfId="23" applyFont="1" applyBorder="1" applyAlignment="1" applyProtection="1">
      <alignment horizontal="center" vertical="center"/>
      <protection locked="0"/>
    </xf>
    <xf numFmtId="0" fontId="3" fillId="0" borderId="24" xfId="23" applyFont="1" applyFill="1" applyBorder="1" applyAlignment="1" applyProtection="1">
      <alignment horizontal="left" vertical="center"/>
      <protection locked="0"/>
    </xf>
    <xf numFmtId="0" fontId="3" fillId="0" borderId="24" xfId="23" applyFont="1" applyFill="1" applyBorder="1" applyProtection="1">
      <protection locked="0"/>
    </xf>
    <xf numFmtId="0" fontId="3" fillId="0" borderId="24" xfId="23"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165" fontId="13" fillId="0" borderId="1" xfId="0" applyNumberFormat="1" applyFont="1" applyFill="1" applyBorder="1" applyAlignment="1" applyProtection="1">
      <alignment horizontal="justify" vertical="center" wrapText="1"/>
    </xf>
    <xf numFmtId="0" fontId="13" fillId="0" borderId="1" xfId="0" applyFont="1" applyFill="1" applyBorder="1" applyAlignment="1" applyProtection="1">
      <alignment horizontal="justify" vertical="center" wrapText="1"/>
    </xf>
    <xf numFmtId="0" fontId="15" fillId="0" borderId="0" xfId="23" applyFont="1" applyProtection="1">
      <protection locked="0"/>
    </xf>
    <xf numFmtId="0" fontId="13" fillId="0" borderId="0" xfId="23" applyFont="1" applyAlignment="1" applyProtection="1">
      <alignment horizontal="left" vertical="center"/>
      <protection locked="0"/>
    </xf>
    <xf numFmtId="0" fontId="13" fillId="0" borderId="0" xfId="23" applyFont="1" applyProtection="1">
      <protection locked="0"/>
    </xf>
    <xf numFmtId="0" fontId="13" fillId="0" borderId="0" xfId="23" applyFont="1" applyFill="1" applyAlignment="1" applyProtection="1">
      <alignment horizontal="center" vertical="center"/>
      <protection locked="0"/>
    </xf>
    <xf numFmtId="0" fontId="13" fillId="0" borderId="0" xfId="23" applyFont="1" applyFill="1" applyAlignment="1" applyProtection="1">
      <alignment vertical="center"/>
      <protection locked="0"/>
    </xf>
    <xf numFmtId="0" fontId="13" fillId="0" borderId="0" xfId="23" applyFont="1" applyAlignment="1" applyProtection="1">
      <alignment horizontal="center" vertical="center"/>
      <protection locked="0"/>
    </xf>
    <xf numFmtId="0" fontId="15" fillId="0" borderId="0" xfId="23" applyFont="1" applyAlignment="1" applyProtection="1">
      <alignment horizontal="center" vertical="center"/>
      <protection locked="0"/>
    </xf>
    <xf numFmtId="0" fontId="13" fillId="0" borderId="0" xfId="23" applyFont="1" applyFill="1" applyAlignment="1" applyProtection="1">
      <alignment horizontal="left" vertical="center"/>
      <protection locked="0"/>
    </xf>
    <xf numFmtId="0" fontId="13" fillId="0" borderId="0" xfId="23" applyFont="1" applyFill="1" applyBorder="1" applyProtection="1">
      <protection locked="0"/>
    </xf>
    <xf numFmtId="0" fontId="13" fillId="0" borderId="0" xfId="23" applyFont="1" applyAlignment="1" applyProtection="1">
      <alignment vertical="center"/>
      <protection locked="0"/>
    </xf>
    <xf numFmtId="0" fontId="15" fillId="3" borderId="1" xfId="23" applyFont="1" applyFill="1" applyBorder="1" applyAlignment="1" applyProtection="1">
      <alignment horizontal="center" vertical="center" wrapText="1"/>
      <protection locked="0"/>
    </xf>
    <xf numFmtId="0" fontId="15" fillId="2" borderId="1" xfId="23" applyFont="1" applyFill="1" applyBorder="1" applyAlignment="1" applyProtection="1">
      <alignment horizontal="center" vertical="center" wrapText="1"/>
      <protection locked="0"/>
    </xf>
    <xf numFmtId="0" fontId="15" fillId="2" borderId="2" xfId="23" applyFont="1" applyFill="1" applyBorder="1" applyAlignment="1" applyProtection="1">
      <alignment horizontal="center" vertical="center" wrapText="1"/>
      <protection locked="0"/>
    </xf>
    <xf numFmtId="0" fontId="15" fillId="0" borderId="0" xfId="23" applyFont="1" applyFill="1" applyBorder="1" applyAlignment="1" applyProtection="1">
      <alignment horizontal="center" vertical="center" wrapText="1"/>
      <protection locked="0"/>
    </xf>
    <xf numFmtId="0" fontId="13" fillId="0" borderId="0" xfId="23" applyFont="1" applyFill="1" applyBorder="1" applyAlignment="1" applyProtection="1">
      <alignment vertical="center"/>
      <protection locked="0"/>
    </xf>
    <xf numFmtId="0" fontId="15" fillId="0" borderId="0" xfId="23" applyFont="1" applyFill="1" applyProtection="1">
      <protection locked="0"/>
    </xf>
    <xf numFmtId="0" fontId="13" fillId="0" borderId="0" xfId="23" applyFont="1" applyFill="1" applyProtection="1">
      <protection locked="0"/>
    </xf>
    <xf numFmtId="165" fontId="13" fillId="0" borderId="25" xfId="0" applyNumberFormat="1" applyFont="1" applyFill="1" applyBorder="1" applyAlignment="1" applyProtection="1">
      <alignment horizontal="justify" vertical="center" wrapText="1"/>
    </xf>
    <xf numFmtId="165" fontId="13" fillId="0" borderId="0" xfId="0" applyNumberFormat="1" applyFont="1" applyFill="1" applyBorder="1" applyAlignment="1" applyProtection="1">
      <alignment horizontal="justify" vertical="center" wrapText="1"/>
    </xf>
    <xf numFmtId="0" fontId="13" fillId="0" borderId="21" xfId="23" applyFont="1" applyBorder="1" applyAlignment="1" applyProtection="1">
      <alignment horizontal="left" vertical="center"/>
      <protection locked="0"/>
    </xf>
    <xf numFmtId="0" fontId="13" fillId="0" borderId="0" xfId="23" applyFont="1" applyFill="1" applyBorder="1" applyAlignment="1" applyProtection="1">
      <alignment horizontal="center" vertical="center"/>
      <protection locked="0"/>
    </xf>
    <xf numFmtId="0" fontId="13" fillId="0" borderId="0" xfId="23" applyFont="1" applyBorder="1" applyAlignment="1" applyProtection="1">
      <alignment horizontal="center" vertical="center"/>
      <protection locked="0"/>
    </xf>
    <xf numFmtId="0" fontId="15" fillId="0" borderId="0" xfId="23" applyFont="1" applyBorder="1" applyAlignment="1" applyProtection="1">
      <alignment horizontal="center" vertical="center"/>
      <protection locked="0"/>
    </xf>
    <xf numFmtId="0" fontId="13" fillId="0" borderId="0" xfId="23" applyFont="1" applyFill="1" applyBorder="1" applyAlignment="1" applyProtection="1">
      <alignment horizontal="left" vertical="center"/>
      <protection locked="0"/>
    </xf>
    <xf numFmtId="0" fontId="13" fillId="0" borderId="20" xfId="23" applyFont="1" applyFill="1" applyBorder="1" applyProtection="1">
      <protection locked="0"/>
    </xf>
    <xf numFmtId="0" fontId="13" fillId="0" borderId="0" xfId="23" applyFont="1" applyBorder="1" applyAlignment="1" applyProtection="1">
      <alignment horizontal="left" vertical="center"/>
      <protection locked="0"/>
    </xf>
    <xf numFmtId="0" fontId="3" fillId="0" borderId="26" xfId="23" applyFont="1" applyBorder="1" applyAlignment="1" applyProtection="1">
      <alignment horizontal="center" vertical="center"/>
      <protection locked="0"/>
    </xf>
    <xf numFmtId="0" fontId="13" fillId="0" borderId="20" xfId="23" applyFont="1" applyBorder="1" applyAlignment="1" applyProtection="1">
      <alignment horizontal="left" vertical="center"/>
      <protection locked="0"/>
    </xf>
    <xf numFmtId="168" fontId="30" fillId="4" borderId="23" xfId="23" applyNumberFormat="1" applyFont="1" applyFill="1" applyBorder="1" applyAlignment="1">
      <alignment horizontal="center" vertical="center" wrapText="1"/>
    </xf>
    <xf numFmtId="168" fontId="30" fillId="4" borderId="17" xfId="23" applyNumberFormat="1" applyFont="1" applyFill="1" applyBorder="1" applyAlignment="1">
      <alignment horizontal="center" vertical="center" wrapText="1"/>
    </xf>
    <xf numFmtId="0" fontId="1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justify" vertical="center" wrapText="1"/>
    </xf>
    <xf numFmtId="165" fontId="13" fillId="0" borderId="3" xfId="0" applyNumberFormat="1" applyFont="1" applyFill="1" applyBorder="1" applyAlignment="1" applyProtection="1">
      <alignment horizontal="justify" vertical="center" wrapText="1"/>
    </xf>
    <xf numFmtId="165" fontId="13" fillId="0" borderId="2" xfId="0" applyNumberFormat="1" applyFont="1" applyFill="1" applyBorder="1" applyAlignment="1" applyProtection="1">
      <alignment horizontal="justify" vertical="center" wrapText="1"/>
    </xf>
    <xf numFmtId="0" fontId="13" fillId="0" borderId="25" xfId="23" applyFont="1" applyBorder="1" applyAlignment="1" applyProtection="1">
      <alignment horizontal="left" vertical="center"/>
      <protection locked="0"/>
    </xf>
    <xf numFmtId="0" fontId="3" fillId="0" borderId="22" xfId="23" applyFont="1" applyFill="1" applyBorder="1" applyAlignment="1" applyProtection="1">
      <alignment horizontal="left" vertical="center"/>
      <protection locked="0"/>
    </xf>
    <xf numFmtId="0" fontId="3" fillId="0" borderId="27" xfId="23" applyFont="1" applyFill="1" applyBorder="1" applyProtection="1">
      <protection locked="0"/>
    </xf>
    <xf numFmtId="0" fontId="3" fillId="0" borderId="28" xfId="23" applyFont="1" applyFill="1" applyBorder="1" applyProtection="1">
      <protection locked="0"/>
    </xf>
    <xf numFmtId="0" fontId="3" fillId="0" borderId="29" xfId="23" applyFont="1" applyFill="1" applyBorder="1" applyProtection="1">
      <protection locked="0"/>
    </xf>
    <xf numFmtId="0" fontId="3" fillId="0" borderId="30" xfId="23" applyFont="1" applyFill="1" applyBorder="1" applyProtection="1">
      <protection locked="0"/>
    </xf>
    <xf numFmtId="0" fontId="3" fillId="0" borderId="29" xfId="23" applyFont="1" applyBorder="1" applyAlignment="1" applyProtection="1">
      <alignment horizontal="center" vertical="center"/>
      <protection locked="0"/>
    </xf>
    <xf numFmtId="0" fontId="3" fillId="0" borderId="30" xfId="23" applyFont="1" applyFill="1" applyBorder="1" applyAlignment="1" applyProtection="1">
      <alignment horizontal="left" vertical="center"/>
      <protection locked="0"/>
    </xf>
    <xf numFmtId="0" fontId="2" fillId="0" borderId="29" xfId="23" applyFont="1" applyBorder="1" applyAlignment="1" applyProtection="1">
      <alignment horizontal="center" vertical="center"/>
      <protection locked="0"/>
    </xf>
    <xf numFmtId="0" fontId="3" fillId="0" borderId="27" xfId="23" applyFont="1" applyBorder="1" applyAlignment="1" applyProtection="1">
      <alignment horizontal="center" vertical="center"/>
      <protection locked="0"/>
    </xf>
    <xf numFmtId="0" fontId="3" fillId="0" borderId="31" xfId="23" applyFont="1" applyBorder="1" applyAlignment="1" applyProtection="1">
      <alignment horizontal="left" vertical="center"/>
      <protection locked="0"/>
    </xf>
    <xf numFmtId="0" fontId="3" fillId="0" borderId="29" xfId="23" applyFont="1" applyFill="1" applyBorder="1" applyAlignment="1" applyProtection="1">
      <alignment horizontal="center" vertical="center"/>
      <protection locked="0"/>
    </xf>
    <xf numFmtId="0" fontId="15" fillId="0" borderId="32" xfId="23" applyFont="1" applyFill="1" applyBorder="1" applyAlignment="1" applyProtection="1">
      <alignment horizontal="center" vertical="center" wrapText="1"/>
      <protection locked="0"/>
    </xf>
    <xf numFmtId="165" fontId="13" fillId="0" borderId="33" xfId="0" applyNumberFormat="1" applyFont="1" applyFill="1" applyBorder="1" applyAlignment="1" applyProtection="1">
      <alignment horizontal="justify" vertical="center" wrapText="1"/>
    </xf>
    <xf numFmtId="0" fontId="13" fillId="0" borderId="34" xfId="23" applyFont="1" applyBorder="1" applyAlignment="1" applyProtection="1">
      <alignment horizontal="left" vertical="center"/>
      <protection locked="0"/>
    </xf>
    <xf numFmtId="168" fontId="6" fillId="0" borderId="17" xfId="23" applyNumberFormat="1" applyFont="1" applyFill="1" applyBorder="1" applyAlignment="1">
      <alignment horizontal="center" vertical="center" wrapText="1"/>
    </xf>
    <xf numFmtId="166" fontId="29" fillId="4" borderId="17" xfId="23" applyNumberFormat="1" applyFont="1" applyFill="1" applyBorder="1" applyAlignment="1" applyProtection="1">
      <alignment horizontal="right" vertical="center" wrapText="1"/>
      <protection locked="0"/>
    </xf>
    <xf numFmtId="0" fontId="0" fillId="0" borderId="20" xfId="0" applyBorder="1"/>
    <xf numFmtId="0" fontId="0" fillId="0" borderId="32" xfId="0" applyBorder="1"/>
    <xf numFmtId="0" fontId="0" fillId="0" borderId="35" xfId="0" applyBorder="1"/>
    <xf numFmtId="0" fontId="3" fillId="0" borderId="36" xfId="23" applyFont="1" applyFill="1" applyBorder="1" applyAlignment="1" applyProtection="1">
      <alignment horizontal="left" vertical="center"/>
      <protection locked="0"/>
    </xf>
    <xf numFmtId="0" fontId="31" fillId="4" borderId="37" xfId="0" applyFont="1" applyFill="1" applyBorder="1" applyAlignment="1">
      <alignment horizontal="center" vertical="center" wrapText="1"/>
    </xf>
    <xf numFmtId="172" fontId="31" fillId="4" borderId="38" xfId="3" applyNumberFormat="1" applyFont="1" applyFill="1" applyBorder="1" applyAlignment="1">
      <alignment horizontal="center" vertical="center" wrapText="1"/>
    </xf>
    <xf numFmtId="172" fontId="31" fillId="4" borderId="39" xfId="3" applyNumberFormat="1" applyFont="1" applyFill="1" applyBorder="1" applyAlignment="1">
      <alignment horizontal="center" vertical="center" wrapText="1"/>
    </xf>
    <xf numFmtId="0" fontId="31" fillId="4" borderId="40" xfId="0" applyFont="1" applyFill="1" applyBorder="1" applyAlignment="1">
      <alignment horizontal="center" vertical="center" wrapText="1"/>
    </xf>
    <xf numFmtId="0" fontId="13" fillId="5" borderId="17" xfId="0" applyFont="1" applyFill="1" applyBorder="1"/>
    <xf numFmtId="172" fontId="13" fillId="0" borderId="16" xfId="3" applyNumberFormat="1" applyFont="1" applyFill="1" applyBorder="1"/>
    <xf numFmtId="172" fontId="13" fillId="0" borderId="17" xfId="3" applyNumberFormat="1" applyFont="1" applyFill="1" applyBorder="1"/>
    <xf numFmtId="0" fontId="15" fillId="5" borderId="17" xfId="0" applyFont="1" applyFill="1" applyBorder="1"/>
    <xf numFmtId="172" fontId="15" fillId="0" borderId="17" xfId="3" applyNumberFormat="1" applyFont="1" applyFill="1" applyBorder="1"/>
    <xf numFmtId="0" fontId="20" fillId="5" borderId="17" xfId="0" applyFont="1" applyFill="1" applyBorder="1" applyAlignment="1">
      <alignment vertical="center"/>
    </xf>
    <xf numFmtId="172" fontId="13" fillId="5" borderId="17" xfId="3" applyNumberFormat="1" applyFont="1" applyFill="1" applyBorder="1"/>
    <xf numFmtId="172" fontId="0" fillId="0" borderId="17" xfId="0" applyNumberFormat="1" applyBorder="1"/>
    <xf numFmtId="172" fontId="13" fillId="0" borderId="41" xfId="3" applyNumberFormat="1" applyFont="1" applyFill="1" applyBorder="1"/>
    <xf numFmtId="172" fontId="15" fillId="0" borderId="42" xfId="3" applyNumberFormat="1" applyFont="1" applyFill="1" applyBorder="1"/>
    <xf numFmtId="0" fontId="21" fillId="5" borderId="25" xfId="23" applyFont="1" applyFill="1" applyBorder="1" applyAlignment="1" applyProtection="1">
      <alignment horizontal="center" vertical="center"/>
      <protection locked="0"/>
    </xf>
    <xf numFmtId="0" fontId="21" fillId="5" borderId="18" xfId="23" applyFont="1" applyFill="1" applyBorder="1" applyAlignment="1" applyProtection="1">
      <alignment horizontal="center" vertical="center" wrapText="1"/>
      <protection locked="0"/>
    </xf>
    <xf numFmtId="0" fontId="32" fillId="4" borderId="18" xfId="23" applyFont="1" applyFill="1" applyBorder="1" applyAlignment="1" applyProtection="1">
      <alignment horizontal="center" vertical="center" wrapText="1"/>
      <protection locked="0"/>
    </xf>
    <xf numFmtId="164" fontId="21" fillId="5" borderId="18" xfId="23" applyNumberFormat="1" applyFont="1" applyFill="1" applyBorder="1" applyAlignment="1" applyProtection="1">
      <alignment horizontal="center" vertical="center" wrapText="1"/>
      <protection locked="0"/>
    </xf>
    <xf numFmtId="0" fontId="32" fillId="4" borderId="23" xfId="23" applyFont="1" applyFill="1" applyBorder="1" applyAlignment="1" applyProtection="1">
      <alignment horizontal="center" vertical="center" wrapText="1"/>
      <protection locked="0"/>
    </xf>
    <xf numFmtId="164" fontId="21" fillId="5" borderId="42" xfId="23" applyNumberFormat="1" applyFont="1" applyFill="1" applyBorder="1" applyAlignment="1" applyProtection="1">
      <alignment horizontal="center" vertical="center" wrapText="1"/>
      <protection locked="0"/>
    </xf>
    <xf numFmtId="165" fontId="22" fillId="0" borderId="17" xfId="0" applyNumberFormat="1" applyFont="1" applyFill="1" applyBorder="1" applyAlignment="1" applyProtection="1">
      <alignment vertical="center" wrapText="1"/>
    </xf>
    <xf numFmtId="1" fontId="22" fillId="0" borderId="18" xfId="33" applyNumberFormat="1" applyFont="1" applyFill="1" applyBorder="1" applyAlignment="1" applyProtection="1">
      <alignment horizontal="center" vertical="center" wrapText="1"/>
    </xf>
    <xf numFmtId="165" fontId="22" fillId="0" borderId="17" xfId="0" applyNumberFormat="1" applyFont="1" applyFill="1" applyBorder="1" applyAlignment="1" applyProtection="1">
      <alignment horizontal="justify" vertical="center" wrapText="1"/>
    </xf>
    <xf numFmtId="165" fontId="22" fillId="0" borderId="18" xfId="0" applyNumberFormat="1" applyFont="1" applyFill="1" applyBorder="1" applyAlignment="1" applyProtection="1">
      <alignment horizontal="justify" vertical="center" wrapText="1"/>
    </xf>
    <xf numFmtId="1" fontId="22" fillId="6" borderId="18" xfId="33" applyNumberFormat="1" applyFont="1" applyFill="1" applyBorder="1" applyAlignment="1" applyProtection="1">
      <alignment horizontal="center" vertical="center" wrapText="1"/>
    </xf>
    <xf numFmtId="165" fontId="22" fillId="0" borderId="20" xfId="0" applyNumberFormat="1" applyFont="1" applyFill="1" applyBorder="1" applyAlignment="1" applyProtection="1">
      <alignment horizontal="justify" vertical="center" wrapText="1"/>
    </xf>
    <xf numFmtId="165" fontId="22" fillId="0" borderId="23" xfId="0" applyNumberFormat="1" applyFont="1" applyFill="1" applyBorder="1" applyAlignment="1" applyProtection="1">
      <alignment horizontal="justify" vertical="center" wrapText="1"/>
    </xf>
    <xf numFmtId="1" fontId="22" fillId="0" borderId="17" xfId="33" applyNumberFormat="1" applyFont="1" applyFill="1" applyBorder="1" applyAlignment="1" applyProtection="1">
      <alignment horizontal="center" vertical="center" wrapText="1"/>
    </xf>
    <xf numFmtId="165" fontId="22" fillId="0" borderId="25" xfId="0" applyNumberFormat="1" applyFont="1" applyFill="1" applyBorder="1" applyAlignment="1" applyProtection="1">
      <alignment horizontal="justify" vertical="center" wrapText="1"/>
    </xf>
    <xf numFmtId="166" fontId="22" fillId="0" borderId="18" xfId="23" applyNumberFormat="1" applyFont="1" applyFill="1" applyBorder="1" applyAlignment="1" applyProtection="1">
      <alignment horizontal="right" vertical="center" wrapText="1"/>
      <protection locked="0"/>
    </xf>
    <xf numFmtId="166" fontId="22" fillId="0" borderId="16" xfId="23" applyNumberFormat="1" applyFont="1" applyFill="1" applyBorder="1" applyAlignment="1" applyProtection="1">
      <alignment horizontal="right" vertical="center" wrapText="1"/>
      <protection locked="0"/>
    </xf>
    <xf numFmtId="166" fontId="33" fillId="0" borderId="18" xfId="0" applyNumberFormat="1" applyFont="1" applyFill="1" applyBorder="1" applyAlignment="1" applyProtection="1">
      <alignment horizontal="right" vertical="center" wrapText="1"/>
      <protection locked="0"/>
    </xf>
    <xf numFmtId="166" fontId="33" fillId="0" borderId="16" xfId="0" applyNumberFormat="1" applyFont="1" applyFill="1" applyBorder="1" applyAlignment="1" applyProtection="1">
      <alignment horizontal="right" vertical="center" wrapText="1"/>
      <protection locked="0"/>
    </xf>
    <xf numFmtId="165" fontId="22" fillId="0" borderId="18" xfId="0" applyNumberFormat="1" applyFont="1" applyFill="1" applyBorder="1" applyAlignment="1" applyProtection="1">
      <alignment horizontal="left" vertical="center" wrapText="1"/>
    </xf>
    <xf numFmtId="0" fontId="21" fillId="0" borderId="18" xfId="0" applyFont="1" applyFill="1" applyBorder="1" applyAlignment="1" applyProtection="1">
      <alignment horizontal="center" vertical="center" wrapText="1"/>
    </xf>
    <xf numFmtId="166" fontId="22" fillId="0" borderId="18" xfId="0" applyNumberFormat="1" applyFont="1" applyFill="1" applyBorder="1" applyAlignment="1" applyProtection="1">
      <alignment horizontal="right" vertical="center" wrapText="1"/>
      <protection locked="0"/>
    </xf>
    <xf numFmtId="166" fontId="22" fillId="0" borderId="25" xfId="0" applyNumberFormat="1" applyFont="1" applyFill="1" applyBorder="1" applyAlignment="1" applyProtection="1">
      <alignment horizontal="right" vertical="center" wrapText="1"/>
      <protection locked="0"/>
    </xf>
    <xf numFmtId="166" fontId="22" fillId="0" borderId="16" xfId="0" applyNumberFormat="1" applyFont="1" applyFill="1" applyBorder="1" applyAlignment="1" applyProtection="1">
      <alignment horizontal="right" vertical="center" wrapText="1"/>
      <protection locked="0"/>
    </xf>
    <xf numFmtId="0" fontId="32" fillId="4" borderId="23" xfId="23" applyFont="1" applyFill="1" applyBorder="1" applyAlignment="1" applyProtection="1">
      <alignment horizontal="left" vertical="center"/>
      <protection locked="0"/>
    </xf>
    <xf numFmtId="0" fontId="32" fillId="4" borderId="43" xfId="23" applyFont="1" applyFill="1" applyBorder="1" applyAlignment="1" applyProtection="1">
      <alignment horizontal="left" vertical="center"/>
      <protection locked="0"/>
    </xf>
    <xf numFmtId="0" fontId="32" fillId="4" borderId="42" xfId="23" applyFont="1" applyFill="1" applyBorder="1" applyAlignment="1" applyProtection="1">
      <alignment horizontal="left" vertical="center"/>
      <protection locked="0"/>
    </xf>
    <xf numFmtId="165" fontId="22" fillId="0" borderId="31" xfId="0" applyNumberFormat="1" applyFont="1" applyFill="1" applyBorder="1" applyAlignment="1" applyProtection="1">
      <alignment horizontal="justify" vertical="center" wrapText="1"/>
    </xf>
    <xf numFmtId="0" fontId="34" fillId="0" borderId="0" xfId="0" applyFont="1"/>
    <xf numFmtId="0" fontId="21" fillId="5" borderId="18" xfId="23" applyFont="1" applyFill="1" applyBorder="1" applyAlignment="1" applyProtection="1">
      <alignment horizontal="center" vertical="center"/>
      <protection locked="0"/>
    </xf>
    <xf numFmtId="164" fontId="21" fillId="5" borderId="19" xfId="23" applyNumberFormat="1" applyFont="1" applyFill="1" applyBorder="1" applyAlignment="1" applyProtection="1">
      <alignment horizontal="center" vertical="center" wrapText="1"/>
      <protection locked="0"/>
    </xf>
    <xf numFmtId="0" fontId="22" fillId="0" borderId="22" xfId="0" applyNumberFormat="1" applyFont="1" applyFill="1" applyBorder="1" applyAlignment="1" applyProtection="1">
      <alignment horizontal="justify" vertical="center" wrapText="1"/>
    </xf>
    <xf numFmtId="0" fontId="22" fillId="0" borderId="17"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xf>
    <xf numFmtId="165" fontId="22" fillId="0" borderId="0"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0" fontId="22" fillId="7" borderId="17" xfId="35" applyFont="1" applyFill="1" applyBorder="1" applyAlignment="1" applyProtection="1">
      <alignment horizontal="center" vertical="center" wrapText="1"/>
    </xf>
    <xf numFmtId="0" fontId="21" fillId="7" borderId="17"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165" fontId="22" fillId="0" borderId="44" xfId="0" applyNumberFormat="1" applyFont="1" applyFill="1" applyBorder="1" applyAlignment="1" applyProtection="1">
      <alignment horizontal="justify" vertical="center" wrapText="1"/>
    </xf>
    <xf numFmtId="166" fontId="33" fillId="0" borderId="17" xfId="0" applyNumberFormat="1" applyFont="1" applyFill="1" applyBorder="1" applyAlignment="1" applyProtection="1">
      <alignment horizontal="right" vertical="center" wrapText="1"/>
      <protection locked="0"/>
    </xf>
    <xf numFmtId="166" fontId="22" fillId="0" borderId="17" xfId="0" applyNumberFormat="1" applyFont="1" applyFill="1" applyBorder="1" applyAlignment="1" applyProtection="1">
      <alignment horizontal="right" vertical="center" wrapText="1"/>
      <protection locked="0"/>
    </xf>
    <xf numFmtId="0" fontId="22" fillId="0" borderId="17" xfId="23" applyFont="1" applyFill="1" applyBorder="1" applyAlignment="1" applyProtection="1">
      <alignment horizontal="center" vertical="center" wrapText="1"/>
    </xf>
    <xf numFmtId="0" fontId="22" fillId="0" borderId="25" xfId="23" applyFont="1" applyFill="1" applyBorder="1" applyAlignment="1" applyProtection="1">
      <alignment horizontal="center" vertical="center" wrapText="1"/>
    </xf>
    <xf numFmtId="3" fontId="22" fillId="0" borderId="17" xfId="0" applyNumberFormat="1" applyFont="1" applyFill="1" applyBorder="1" applyAlignment="1" applyProtection="1">
      <alignment horizontal="center" vertical="center" wrapText="1"/>
    </xf>
    <xf numFmtId="0" fontId="22" fillId="0" borderId="31" xfId="23" applyFont="1" applyFill="1" applyBorder="1" applyAlignment="1" applyProtection="1">
      <alignment horizontal="center" vertical="center" wrapText="1"/>
    </xf>
    <xf numFmtId="0" fontId="22" fillId="7" borderId="31"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165" fontId="22" fillId="0" borderId="43" xfId="0" applyNumberFormat="1"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1" fontId="22" fillId="0" borderId="17" xfId="23" applyNumberFormat="1" applyFont="1" applyFill="1" applyBorder="1" applyAlignment="1" applyProtection="1">
      <alignment horizontal="center" vertical="center" wrapText="1"/>
    </xf>
    <xf numFmtId="165" fontId="22" fillId="0" borderId="17" xfId="0" applyNumberFormat="1" applyFont="1" applyFill="1" applyBorder="1" applyAlignment="1" applyProtection="1">
      <alignment horizontal="justify" vertical="center" wrapText="1"/>
    </xf>
    <xf numFmtId="9" fontId="22" fillId="0" borderId="17" xfId="23" applyNumberFormat="1" applyFont="1" applyFill="1" applyBorder="1" applyAlignment="1" applyProtection="1">
      <alignment horizontal="center" vertical="center" wrapText="1"/>
    </xf>
    <xf numFmtId="9" fontId="21" fillId="0" borderId="17" xfId="0" applyNumberFormat="1" applyFont="1" applyFill="1" applyBorder="1" applyAlignment="1" applyProtection="1">
      <alignment horizontal="center" vertical="center" wrapText="1"/>
    </xf>
    <xf numFmtId="166" fontId="33" fillId="0" borderId="31" xfId="0" applyNumberFormat="1" applyFont="1" applyFill="1" applyBorder="1" applyAlignment="1" applyProtection="1">
      <alignment horizontal="right" vertical="center" wrapText="1"/>
      <protection locked="0"/>
    </xf>
    <xf numFmtId="166" fontId="22" fillId="0" borderId="23" xfId="0" applyNumberFormat="1" applyFont="1" applyFill="1" applyBorder="1" applyAlignment="1" applyProtection="1">
      <alignment horizontal="right" vertical="center" wrapText="1"/>
      <protection locked="0"/>
    </xf>
    <xf numFmtId="166" fontId="22" fillId="0" borderId="23" xfId="0" applyNumberFormat="1" applyFont="1" applyFill="1" applyBorder="1" applyAlignment="1" applyProtection="1">
      <alignment vertical="center" wrapText="1"/>
      <protection locked="0"/>
    </xf>
    <xf numFmtId="166" fontId="22" fillId="0" borderId="18" xfId="0" applyNumberFormat="1" applyFont="1" applyFill="1" applyBorder="1" applyAlignment="1" applyProtection="1">
      <alignment vertical="center" wrapText="1"/>
      <protection locked="0"/>
    </xf>
    <xf numFmtId="166" fontId="22" fillId="0" borderId="41" xfId="0" applyNumberFormat="1" applyFont="1" applyFill="1" applyBorder="1" applyAlignment="1" applyProtection="1">
      <alignment horizontal="right" vertical="center" wrapText="1"/>
      <protection locked="0"/>
    </xf>
    <xf numFmtId="166" fontId="22" fillId="0" borderId="20" xfId="0" applyNumberFormat="1" applyFont="1" applyFill="1" applyBorder="1" applyAlignment="1" applyProtection="1">
      <alignment horizontal="right" vertical="center" wrapText="1"/>
      <protection locked="0"/>
    </xf>
    <xf numFmtId="165" fontId="23" fillId="0" borderId="17" xfId="0" applyNumberFormat="1" applyFont="1" applyFill="1" applyBorder="1" applyAlignment="1" applyProtection="1">
      <alignment horizontal="justify" vertical="center" wrapText="1"/>
    </xf>
    <xf numFmtId="166" fontId="21" fillId="0" borderId="17" xfId="0" applyNumberFormat="1" applyFont="1" applyFill="1" applyBorder="1" applyAlignment="1" applyProtection="1">
      <alignment horizontal="right" vertical="center" wrapText="1"/>
      <protection locked="0"/>
    </xf>
    <xf numFmtId="166" fontId="22" fillId="0" borderId="17" xfId="23" applyNumberFormat="1" applyFont="1" applyFill="1" applyBorder="1" applyAlignment="1" applyProtection="1">
      <alignment horizontal="right" vertical="center" wrapText="1"/>
      <protection locked="0"/>
    </xf>
    <xf numFmtId="165" fontId="22" fillId="0" borderId="19" xfId="0" applyNumberFormat="1" applyFont="1" applyFill="1" applyBorder="1" applyAlignment="1" applyProtection="1">
      <alignment horizontal="justify" vertical="center" wrapText="1"/>
    </xf>
    <xf numFmtId="9" fontId="22" fillId="0" borderId="18" xfId="23" applyNumberFormat="1" applyFont="1" applyFill="1" applyBorder="1" applyAlignment="1" applyProtection="1">
      <alignment horizontal="center" vertical="center" wrapText="1"/>
    </xf>
    <xf numFmtId="0" fontId="32" fillId="4" borderId="23" xfId="23" applyFont="1" applyFill="1" applyBorder="1" applyAlignment="1" applyProtection="1">
      <alignment vertical="center"/>
      <protection locked="0"/>
    </xf>
    <xf numFmtId="0" fontId="32" fillId="4" borderId="43" xfId="23" applyFont="1" applyFill="1" applyBorder="1" applyAlignment="1" applyProtection="1">
      <alignment vertical="center"/>
      <protection locked="0"/>
    </xf>
    <xf numFmtId="0" fontId="32" fillId="4" borderId="42" xfId="23" applyFont="1" applyFill="1" applyBorder="1" applyAlignment="1" applyProtection="1">
      <alignment vertical="center"/>
      <protection locked="0"/>
    </xf>
    <xf numFmtId="3" fontId="22" fillId="0" borderId="18" xfId="0" applyNumberFormat="1" applyFont="1" applyFill="1" applyBorder="1" applyAlignment="1" applyProtection="1">
      <alignment horizontal="center" vertical="center" wrapText="1"/>
    </xf>
    <xf numFmtId="3" fontId="22" fillId="0" borderId="43" xfId="0" applyNumberFormat="1" applyFont="1" applyFill="1" applyBorder="1" applyAlignment="1" applyProtection="1">
      <alignment horizontal="center" vertical="center" wrapText="1"/>
    </xf>
    <xf numFmtId="165" fontId="22" fillId="0" borderId="42" xfId="0" applyNumberFormat="1" applyFont="1" applyFill="1" applyBorder="1" applyAlignment="1" applyProtection="1">
      <alignment horizontal="justify" vertical="center" wrapText="1"/>
    </xf>
    <xf numFmtId="165" fontId="22" fillId="0" borderId="22" xfId="0" applyNumberFormat="1" applyFont="1" applyFill="1" applyBorder="1" applyAlignment="1" applyProtection="1">
      <alignment horizontal="justify" vertical="center" wrapText="1"/>
    </xf>
    <xf numFmtId="0" fontId="34" fillId="0" borderId="21" xfId="0" applyFont="1" applyBorder="1"/>
    <xf numFmtId="0" fontId="33" fillId="8" borderId="45" xfId="23" applyFont="1" applyFill="1" applyBorder="1" applyAlignment="1" applyProtection="1">
      <alignment vertical="center"/>
      <protection locked="0"/>
    </xf>
    <xf numFmtId="0" fontId="33" fillId="8" borderId="46" xfId="23" applyFont="1" applyFill="1" applyBorder="1" applyAlignment="1" applyProtection="1">
      <alignment vertical="center"/>
      <protection locked="0"/>
    </xf>
    <xf numFmtId="0" fontId="22" fillId="0" borderId="31" xfId="0" applyFont="1" applyFill="1" applyBorder="1" applyAlignment="1" applyProtection="1">
      <alignment horizontal="center" vertical="center" wrapText="1"/>
    </xf>
    <xf numFmtId="0" fontId="21" fillId="0" borderId="31" xfId="0" applyFont="1" applyFill="1" applyBorder="1" applyAlignment="1" applyProtection="1">
      <alignment horizontal="center" vertical="center" wrapText="1"/>
    </xf>
    <xf numFmtId="165" fontId="22" fillId="0" borderId="36" xfId="0" applyNumberFormat="1" applyFont="1" applyFill="1" applyBorder="1" applyAlignment="1" applyProtection="1">
      <alignment horizontal="justify" vertical="center" wrapText="1"/>
    </xf>
    <xf numFmtId="164" fontId="21" fillId="5" borderId="16" xfId="23" applyNumberFormat="1" applyFont="1" applyFill="1" applyBorder="1" applyAlignment="1" applyProtection="1">
      <alignment horizontal="center" vertical="center" wrapText="1"/>
      <protection locked="0"/>
    </xf>
    <xf numFmtId="166" fontId="21" fillId="0" borderId="16" xfId="0" applyNumberFormat="1" applyFont="1" applyFill="1" applyBorder="1" applyAlignment="1" applyProtection="1">
      <alignment horizontal="right" vertical="center" wrapText="1"/>
      <protection locked="0"/>
    </xf>
    <xf numFmtId="166" fontId="22" fillId="0" borderId="36" xfId="0" applyNumberFormat="1" applyFont="1" applyFill="1" applyBorder="1" applyAlignment="1" applyProtection="1">
      <alignment horizontal="right" vertical="center" wrapText="1"/>
      <protection locked="0"/>
    </xf>
    <xf numFmtId="166" fontId="22" fillId="0" borderId="16"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left" vertical="center" wrapText="1"/>
    </xf>
    <xf numFmtId="0" fontId="22" fillId="0" borderId="19" xfId="23" applyFont="1" applyFill="1" applyBorder="1" applyAlignment="1" applyProtection="1">
      <alignment horizontal="center" vertical="center" wrapText="1"/>
    </xf>
    <xf numFmtId="0" fontId="22" fillId="0" borderId="42" xfId="23" applyFont="1" applyFill="1" applyBorder="1" applyAlignment="1" applyProtection="1">
      <alignment horizontal="center" vertical="center" wrapText="1"/>
    </xf>
    <xf numFmtId="9" fontId="22" fillId="0" borderId="18" xfId="29" applyFont="1" applyFill="1" applyBorder="1" applyAlignment="1" applyProtection="1">
      <alignment horizontal="center" vertical="center" wrapText="1"/>
    </xf>
    <xf numFmtId="9" fontId="22" fillId="0" borderId="25" xfId="23" applyNumberFormat="1" applyFont="1" applyFill="1" applyBorder="1" applyAlignment="1" applyProtection="1">
      <alignment horizontal="center" vertical="center" wrapText="1"/>
    </xf>
    <xf numFmtId="9" fontId="21" fillId="0" borderId="17" xfId="29" applyFont="1" applyFill="1" applyBorder="1" applyAlignment="1" applyProtection="1">
      <alignment horizontal="center" vertical="center" wrapText="1"/>
    </xf>
    <xf numFmtId="1" fontId="22" fillId="0" borderId="18" xfId="29" applyNumberFormat="1" applyFont="1" applyFill="1" applyBorder="1" applyAlignment="1" applyProtection="1">
      <alignment horizontal="center" vertical="center" wrapText="1"/>
    </xf>
    <xf numFmtId="1" fontId="21" fillId="0" borderId="17" xfId="29" applyNumberFormat="1" applyFont="1" applyFill="1" applyBorder="1" applyAlignment="1" applyProtection="1">
      <alignment horizontal="center" vertical="center" wrapText="1"/>
    </xf>
    <xf numFmtId="165" fontId="22" fillId="0" borderId="18" xfId="0" applyNumberFormat="1" applyFont="1" applyFill="1" applyBorder="1" applyAlignment="1" applyProtection="1">
      <alignment horizontal="center" vertical="center" wrapText="1"/>
    </xf>
    <xf numFmtId="166" fontId="22" fillId="0" borderId="31" xfId="23" applyNumberFormat="1" applyFont="1" applyFill="1" applyBorder="1" applyAlignment="1" applyProtection="1">
      <alignment horizontal="center" vertical="center" wrapText="1"/>
      <protection locked="0"/>
    </xf>
    <xf numFmtId="166" fontId="22" fillId="0" borderId="18" xfId="23" applyNumberFormat="1" applyFont="1" applyFill="1" applyBorder="1" applyAlignment="1" applyProtection="1">
      <alignment horizontal="center" vertical="center" wrapText="1"/>
      <protection locked="0"/>
    </xf>
    <xf numFmtId="166" fontId="22" fillId="0" borderId="19" xfId="0" applyNumberFormat="1" applyFont="1" applyFill="1" applyBorder="1" applyAlignment="1" applyProtection="1">
      <alignment horizontal="right" vertical="center" wrapText="1"/>
      <protection locked="0"/>
    </xf>
    <xf numFmtId="9" fontId="21" fillId="0" borderId="16" xfId="0" applyNumberFormat="1" applyFont="1" applyFill="1" applyBorder="1" applyAlignment="1" applyProtection="1">
      <alignment horizontal="center" vertical="center" wrapText="1"/>
    </xf>
    <xf numFmtId="9" fontId="22" fillId="0" borderId="17" xfId="0" applyNumberFormat="1" applyFont="1" applyFill="1" applyBorder="1" applyAlignment="1" applyProtection="1">
      <alignment horizontal="center" vertical="center" wrapText="1"/>
    </xf>
    <xf numFmtId="0" fontId="22" fillId="0" borderId="36" xfId="0" applyNumberFormat="1" applyFont="1" applyFill="1" applyBorder="1" applyAlignment="1" applyProtection="1">
      <alignment horizontal="justify" vertical="center" wrapText="1"/>
    </xf>
    <xf numFmtId="165" fontId="22" fillId="6" borderId="17" xfId="0" applyNumberFormat="1" applyFont="1" applyFill="1" applyBorder="1" applyAlignment="1" applyProtection="1">
      <alignment horizontal="justify" vertical="center" wrapText="1"/>
    </xf>
    <xf numFmtId="1" fontId="22" fillId="0" borderId="42" xfId="23" applyNumberFormat="1" applyFont="1" applyFill="1" applyBorder="1" applyAlignment="1" applyProtection="1">
      <alignment horizontal="center" vertical="center" wrapText="1"/>
    </xf>
    <xf numFmtId="1" fontId="22" fillId="0" borderId="47" xfId="23" applyNumberFormat="1" applyFont="1" applyFill="1" applyBorder="1" applyAlignment="1" applyProtection="1">
      <alignment horizontal="center" vertical="center" wrapText="1"/>
    </xf>
    <xf numFmtId="0" fontId="22" fillId="0" borderId="41" xfId="0" applyNumberFormat="1" applyFont="1" applyFill="1" applyBorder="1" applyAlignment="1" applyProtection="1">
      <alignment horizontal="justify" vertical="center" wrapText="1"/>
    </xf>
    <xf numFmtId="0" fontId="22" fillId="0" borderId="42" xfId="0" applyNumberFormat="1" applyFont="1" applyFill="1" applyBorder="1" applyAlignment="1" applyProtection="1">
      <alignment horizontal="justify" vertical="center" wrapText="1"/>
    </xf>
    <xf numFmtId="1" fontId="22" fillId="0" borderId="0" xfId="23" applyNumberFormat="1"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2" fillId="0" borderId="23" xfId="23" applyFont="1" applyFill="1" applyBorder="1" applyAlignment="1" applyProtection="1">
      <alignment horizontal="center" vertical="center" wrapText="1"/>
    </xf>
    <xf numFmtId="165" fontId="22" fillId="0" borderId="17" xfId="0" applyNumberFormat="1" applyFont="1" applyFill="1" applyBorder="1" applyAlignment="1" applyProtection="1">
      <alignment horizontal="left" vertical="center" wrapText="1"/>
    </xf>
    <xf numFmtId="1" fontId="22" fillId="0" borderId="17" xfId="0" applyNumberFormat="1" applyFont="1" applyFill="1" applyBorder="1" applyAlignment="1" applyProtection="1">
      <alignment horizontal="center" vertical="center" wrapText="1"/>
    </xf>
    <xf numFmtId="165" fontId="22" fillId="0" borderId="31" xfId="0" applyNumberFormat="1" applyFont="1" applyFill="1" applyBorder="1" applyAlignment="1" applyProtection="1">
      <alignment horizontal="left" vertical="center" wrapText="1"/>
    </xf>
    <xf numFmtId="0" fontId="34" fillId="0" borderId="23" xfId="0" applyFont="1" applyBorder="1"/>
    <xf numFmtId="166" fontId="34" fillId="0" borderId="23" xfId="0" applyNumberFormat="1" applyFont="1" applyBorder="1"/>
    <xf numFmtId="166" fontId="34" fillId="0" borderId="17" xfId="0" applyNumberFormat="1" applyFont="1" applyBorder="1"/>
    <xf numFmtId="164" fontId="34" fillId="0" borderId="17" xfId="0" applyNumberFormat="1" applyFont="1" applyBorder="1"/>
    <xf numFmtId="0" fontId="32" fillId="4" borderId="37" xfId="0" applyFont="1" applyFill="1" applyBorder="1" applyAlignment="1">
      <alignment horizontal="center" vertical="center" wrapText="1"/>
    </xf>
    <xf numFmtId="172" fontId="32" fillId="4" borderId="38" xfId="3" applyNumberFormat="1" applyFont="1" applyFill="1" applyBorder="1" applyAlignment="1">
      <alignment horizontal="center" vertical="center" wrapText="1"/>
    </xf>
    <xf numFmtId="172" fontId="32" fillId="4" borderId="39" xfId="3" applyNumberFormat="1"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2" fillId="5" borderId="17" xfId="0" applyFont="1" applyFill="1" applyBorder="1" applyAlignment="1">
      <alignment horizontal="justify" vertical="center" wrapText="1"/>
    </xf>
    <xf numFmtId="172" fontId="22" fillId="0" borderId="16" xfId="3" applyNumberFormat="1" applyFont="1" applyFill="1" applyBorder="1"/>
    <xf numFmtId="172" fontId="22" fillId="0" borderId="17" xfId="3" applyNumberFormat="1" applyFont="1" applyFill="1" applyBorder="1"/>
    <xf numFmtId="0" fontId="21" fillId="5" borderId="17" xfId="0" applyFont="1" applyFill="1" applyBorder="1"/>
    <xf numFmtId="172" fontId="21" fillId="0" borderId="17" xfId="3" applyNumberFormat="1" applyFont="1" applyFill="1" applyBorder="1"/>
    <xf numFmtId="0" fontId="24" fillId="5" borderId="17" xfId="0" applyFont="1" applyFill="1" applyBorder="1" applyAlignment="1">
      <alignment horizontal="center" vertical="center" wrapText="1"/>
    </xf>
    <xf numFmtId="172" fontId="22" fillId="5" borderId="17" xfId="3" applyNumberFormat="1" applyFont="1" applyFill="1" applyBorder="1"/>
    <xf numFmtId="166" fontId="13" fillId="0" borderId="17" xfId="0" applyNumberFormat="1" applyFont="1" applyFill="1" applyBorder="1" applyAlignment="1" applyProtection="1">
      <alignment horizontal="right" vertical="center" wrapText="1"/>
      <protection locked="0"/>
    </xf>
    <xf numFmtId="0" fontId="21" fillId="0" borderId="18"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1" fontId="22" fillId="0" borderId="18" xfId="23" applyNumberFormat="1" applyFont="1" applyFill="1" applyBorder="1" applyAlignment="1" applyProtection="1">
      <alignment horizontal="center" vertical="center" wrapText="1"/>
    </xf>
    <xf numFmtId="1" fontId="22" fillId="0" borderId="16" xfId="23" applyNumberFormat="1" applyFont="1" applyFill="1" applyBorder="1" applyAlignment="1" applyProtection="1">
      <alignment horizontal="center" vertical="center" wrapText="1"/>
    </xf>
    <xf numFmtId="166" fontId="33" fillId="0" borderId="18" xfId="0" applyNumberFormat="1" applyFont="1" applyFill="1" applyBorder="1" applyAlignment="1" applyProtection="1">
      <alignment horizontal="right" vertical="center" wrapText="1"/>
      <protection locked="0"/>
    </xf>
    <xf numFmtId="166" fontId="33" fillId="0" borderId="16" xfId="0" applyNumberFormat="1" applyFont="1" applyFill="1" applyBorder="1" applyAlignment="1" applyProtection="1">
      <alignment horizontal="right" vertical="center" wrapText="1"/>
      <protection locked="0"/>
    </xf>
    <xf numFmtId="166" fontId="22" fillId="0" borderId="16" xfId="23" applyNumberFormat="1" applyFont="1" applyFill="1" applyBorder="1" applyAlignment="1" applyProtection="1">
      <alignment horizontal="right" vertical="center" wrapText="1"/>
      <protection locked="0"/>
    </xf>
    <xf numFmtId="165" fontId="22" fillId="0" borderId="18"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0" fontId="32" fillId="4" borderId="23" xfId="23" applyFont="1" applyFill="1" applyBorder="1" applyAlignment="1" applyProtection="1">
      <alignment horizontal="left" vertical="center"/>
      <protection locked="0"/>
    </xf>
    <xf numFmtId="0" fontId="32" fillId="4" borderId="43" xfId="23" applyFont="1" applyFill="1" applyBorder="1" applyAlignment="1" applyProtection="1">
      <alignment horizontal="left" vertical="center"/>
      <protection locked="0"/>
    </xf>
    <xf numFmtId="0" fontId="32" fillId="4" borderId="42" xfId="23" applyFont="1" applyFill="1" applyBorder="1" applyAlignment="1" applyProtection="1">
      <alignment horizontal="left" vertical="center"/>
      <protection locked="0"/>
    </xf>
    <xf numFmtId="0" fontId="21" fillId="5" borderId="17" xfId="23" applyFont="1" applyFill="1" applyBorder="1" applyAlignment="1" applyProtection="1">
      <alignment horizontal="center" vertical="center"/>
      <protection locked="0"/>
    </xf>
    <xf numFmtId="164" fontId="21" fillId="5" borderId="18" xfId="23" applyNumberFormat="1" applyFont="1" applyFill="1" applyBorder="1" applyAlignment="1" applyProtection="1">
      <alignment horizontal="center" vertical="center" wrapText="1"/>
      <protection locked="0"/>
    </xf>
    <xf numFmtId="166" fontId="22" fillId="0" borderId="20" xfId="0" applyNumberFormat="1" applyFont="1" applyFill="1" applyBorder="1" applyAlignment="1" applyProtection="1">
      <alignment horizontal="right" vertical="center" wrapText="1"/>
      <protection locked="0"/>
    </xf>
    <xf numFmtId="166" fontId="22" fillId="0" borderId="41" xfId="0" applyNumberFormat="1" applyFont="1" applyFill="1" applyBorder="1" applyAlignment="1" applyProtection="1">
      <alignment horizontal="right" vertical="center" wrapText="1"/>
      <protection locked="0"/>
    </xf>
    <xf numFmtId="166" fontId="22" fillId="0" borderId="16" xfId="0" applyNumberFormat="1" applyFont="1" applyFill="1" applyBorder="1" applyAlignment="1" applyProtection="1">
      <alignment horizontal="right" vertical="center" wrapText="1"/>
      <protection locked="0"/>
    </xf>
    <xf numFmtId="0" fontId="21" fillId="0" borderId="18" xfId="0" applyNumberFormat="1" applyFont="1" applyFill="1" applyBorder="1" applyAlignment="1" applyProtection="1">
      <alignment horizontal="justify" vertical="center" wrapText="1"/>
    </xf>
    <xf numFmtId="0" fontId="21" fillId="0" borderId="25" xfId="0" applyNumberFormat="1" applyFont="1" applyFill="1" applyBorder="1" applyAlignment="1" applyProtection="1">
      <alignment horizontal="justify" vertical="center" wrapText="1"/>
    </xf>
    <xf numFmtId="165" fontId="22" fillId="0" borderId="17" xfId="0" applyNumberFormat="1" applyFont="1" applyFill="1" applyBorder="1" applyAlignment="1" applyProtection="1">
      <alignment horizontal="justify" vertical="center" wrapText="1"/>
    </xf>
    <xf numFmtId="0" fontId="22" fillId="0" borderId="16" xfId="0" applyNumberFormat="1" applyFont="1" applyFill="1" applyBorder="1" applyAlignment="1" applyProtection="1">
      <alignment horizontal="justify" vertical="center" wrapText="1"/>
    </xf>
    <xf numFmtId="165" fontId="22" fillId="0" borderId="25" xfId="0" applyNumberFormat="1" applyFont="1" applyFill="1" applyBorder="1" applyAlignment="1" applyProtection="1">
      <alignment horizontal="justify" vertical="center" wrapText="1"/>
    </xf>
    <xf numFmtId="0" fontId="22" fillId="0" borderId="18" xfId="0" applyFont="1" applyFill="1" applyBorder="1" applyAlignment="1" applyProtection="1">
      <alignment horizontal="justify" vertical="center" wrapText="1"/>
    </xf>
    <xf numFmtId="166" fontId="22" fillId="0" borderId="17" xfId="0" applyNumberFormat="1" applyFont="1" applyFill="1" applyBorder="1" applyAlignment="1" applyProtection="1">
      <alignment horizontal="right" vertical="center" wrapText="1"/>
      <protection locked="0"/>
    </xf>
    <xf numFmtId="0" fontId="21" fillId="0" borderId="17" xfId="0" applyFont="1" applyFill="1" applyBorder="1" applyAlignment="1" applyProtection="1">
      <alignment horizontal="center" vertical="center" wrapText="1"/>
    </xf>
    <xf numFmtId="0" fontId="21" fillId="0" borderId="17" xfId="0" applyNumberFormat="1" applyFont="1" applyFill="1" applyBorder="1" applyAlignment="1" applyProtection="1">
      <alignment horizontal="justify" vertical="center" wrapText="1"/>
    </xf>
    <xf numFmtId="0" fontId="22" fillId="0" borderId="18" xfId="23"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164" fontId="21" fillId="5" borderId="17" xfId="23" applyNumberFormat="1" applyFont="1" applyFill="1" applyBorder="1" applyAlignment="1" applyProtection="1">
      <alignment horizontal="center" vertical="center" wrapText="1"/>
      <protection locked="0"/>
    </xf>
    <xf numFmtId="0" fontId="22" fillId="0" borderId="18" xfId="23"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165" fontId="22" fillId="0" borderId="18"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165" fontId="22" fillId="0" borderId="18" xfId="0" applyNumberFormat="1" applyFont="1" applyFill="1" applyBorder="1" applyAlignment="1" applyProtection="1">
      <alignment horizontal="left" vertical="center" wrapText="1"/>
    </xf>
    <xf numFmtId="166" fontId="22" fillId="0" borderId="18" xfId="0" applyNumberFormat="1" applyFont="1" applyFill="1" applyBorder="1" applyAlignment="1" applyProtection="1">
      <alignment horizontal="right" vertical="center" wrapText="1"/>
      <protection locked="0"/>
    </xf>
    <xf numFmtId="166" fontId="22" fillId="0" borderId="25" xfId="0" applyNumberFormat="1" applyFont="1" applyFill="1" applyBorder="1" applyAlignment="1" applyProtection="1">
      <alignment horizontal="right" vertical="center" wrapText="1"/>
      <protection locked="0"/>
    </xf>
    <xf numFmtId="0" fontId="21" fillId="0" borderId="17" xfId="0" applyFont="1" applyFill="1" applyBorder="1" applyAlignment="1" applyProtection="1">
      <alignment horizontal="center" vertical="center" wrapText="1"/>
    </xf>
    <xf numFmtId="166" fontId="33" fillId="0" borderId="18" xfId="0" applyNumberFormat="1" applyFont="1" applyFill="1" applyBorder="1" applyAlignment="1" applyProtection="1">
      <alignment horizontal="right" vertical="center" wrapText="1"/>
      <protection locked="0"/>
    </xf>
    <xf numFmtId="0" fontId="22" fillId="0" borderId="18" xfId="0" applyFont="1" applyFill="1" applyBorder="1" applyAlignment="1" applyProtection="1">
      <alignment horizontal="justify" vertical="center" wrapText="1"/>
    </xf>
    <xf numFmtId="0" fontId="21" fillId="0" borderId="18" xfId="0" applyNumberFormat="1" applyFont="1" applyFill="1" applyBorder="1" applyAlignment="1" applyProtection="1">
      <alignment horizontal="justify" vertical="center" wrapText="1"/>
    </xf>
    <xf numFmtId="0" fontId="22" fillId="0" borderId="16" xfId="0" applyNumberFormat="1" applyFont="1" applyFill="1" applyBorder="1" applyAlignment="1" applyProtection="1">
      <alignment horizontal="justify" vertical="center" wrapText="1"/>
    </xf>
    <xf numFmtId="165" fontId="22" fillId="0" borderId="17" xfId="0" applyNumberFormat="1" applyFont="1" applyFill="1" applyBorder="1" applyAlignment="1" applyProtection="1">
      <alignment horizontal="justify" vertical="center" wrapText="1"/>
    </xf>
    <xf numFmtId="164" fontId="21" fillId="5" borderId="18" xfId="23" applyNumberFormat="1" applyFont="1" applyFill="1" applyBorder="1" applyAlignment="1" applyProtection="1">
      <alignment horizontal="center" vertical="center" wrapText="1"/>
      <protection locked="0"/>
    </xf>
    <xf numFmtId="1" fontId="22" fillId="0" borderId="16" xfId="23" applyNumberFormat="1" applyFont="1" applyFill="1" applyBorder="1" applyAlignment="1" applyProtection="1">
      <alignment horizontal="center" vertical="center" wrapText="1"/>
    </xf>
    <xf numFmtId="164" fontId="21" fillId="5" borderId="17" xfId="23" applyNumberFormat="1" applyFont="1" applyFill="1" applyBorder="1" applyAlignment="1" applyProtection="1">
      <alignment horizontal="center" vertical="center" wrapText="1"/>
      <protection locked="0"/>
    </xf>
    <xf numFmtId="164" fontId="21" fillId="5" borderId="16" xfId="23" applyNumberFormat="1" applyFont="1" applyFill="1" applyBorder="1" applyAlignment="1" applyProtection="1">
      <alignment horizontal="center" vertical="center" wrapText="1"/>
      <protection locked="0"/>
    </xf>
    <xf numFmtId="0" fontId="21" fillId="5" borderId="17" xfId="23" applyFont="1" applyFill="1" applyBorder="1" applyAlignment="1" applyProtection="1">
      <alignment horizontal="center" vertical="center" wrapText="1"/>
      <protection locked="0"/>
    </xf>
    <xf numFmtId="0" fontId="32" fillId="4" borderId="48" xfId="23" applyFont="1" applyFill="1" applyBorder="1" applyAlignment="1" applyProtection="1">
      <alignment horizontal="center" vertical="center" wrapText="1"/>
      <protection locked="0"/>
    </xf>
    <xf numFmtId="1" fontId="22" fillId="0" borderId="18" xfId="33" applyNumberFormat="1" applyFont="1" applyFill="1" applyBorder="1" applyAlignment="1" applyProtection="1">
      <alignment horizontal="center" vertical="center" wrapText="1"/>
    </xf>
    <xf numFmtId="168" fontId="32" fillId="4" borderId="36" xfId="23" applyNumberFormat="1" applyFont="1" applyFill="1" applyBorder="1" applyAlignment="1">
      <alignment horizontal="center" vertical="center" wrapText="1"/>
    </xf>
    <xf numFmtId="168" fontId="32" fillId="4" borderId="23" xfId="23" applyNumberFormat="1" applyFont="1" applyFill="1" applyBorder="1" applyAlignment="1">
      <alignment horizontal="center" vertical="center" wrapText="1"/>
    </xf>
    <xf numFmtId="168" fontId="32" fillId="4" borderId="17" xfId="23" applyNumberFormat="1" applyFont="1" applyFill="1" applyBorder="1" applyAlignment="1">
      <alignment horizontal="center" vertical="center" wrapText="1"/>
    </xf>
    <xf numFmtId="0" fontId="21" fillId="5" borderId="23" xfId="23" applyFont="1" applyFill="1" applyBorder="1" applyAlignment="1" applyProtection="1">
      <alignment horizontal="center" vertical="center" wrapText="1"/>
      <protection locked="0"/>
    </xf>
    <xf numFmtId="0" fontId="32" fillId="4" borderId="19" xfId="23" applyFont="1" applyFill="1" applyBorder="1" applyAlignment="1" applyProtection="1">
      <alignment horizontal="center" vertical="center" wrapText="1"/>
      <protection locked="0"/>
    </xf>
    <xf numFmtId="0" fontId="32" fillId="4" borderId="17" xfId="23" applyFont="1" applyFill="1" applyBorder="1" applyAlignment="1" applyProtection="1">
      <alignment horizontal="center" vertical="center" wrapText="1"/>
      <protection locked="0"/>
    </xf>
    <xf numFmtId="164" fontId="21" fillId="5" borderId="23" xfId="23" applyNumberFormat="1" applyFont="1" applyFill="1" applyBorder="1" applyAlignment="1" applyProtection="1">
      <alignment horizontal="center" vertical="center" wrapText="1"/>
      <protection locked="0"/>
    </xf>
    <xf numFmtId="1" fontId="21" fillId="0" borderId="17"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justify" vertical="center" wrapText="1"/>
    </xf>
    <xf numFmtId="165" fontId="22" fillId="0" borderId="3" xfId="0" applyNumberFormat="1" applyFont="1" applyFill="1" applyBorder="1" applyAlignment="1" applyProtection="1">
      <alignment horizontal="left" vertical="center" wrapText="1"/>
    </xf>
    <xf numFmtId="165" fontId="22" fillId="0" borderId="4" xfId="0" applyNumberFormat="1" applyFont="1" applyFill="1" applyBorder="1" applyAlignment="1" applyProtection="1">
      <alignment horizontal="left" vertical="center" wrapText="1"/>
    </xf>
    <xf numFmtId="0" fontId="22" fillId="0" borderId="49" xfId="23" applyFont="1" applyFill="1" applyBorder="1" applyAlignment="1" applyProtection="1">
      <alignment horizontal="center" vertical="center" wrapText="1"/>
    </xf>
    <xf numFmtId="0" fontId="22" fillId="0" borderId="50" xfId="23"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65" fontId="22" fillId="0" borderId="50" xfId="0" applyNumberFormat="1" applyFont="1" applyFill="1" applyBorder="1" applyAlignment="1" applyProtection="1">
      <alignment horizontal="justify" vertical="center" wrapText="1"/>
    </xf>
    <xf numFmtId="165" fontId="32" fillId="0" borderId="50" xfId="0" applyNumberFormat="1" applyFont="1" applyFill="1" applyBorder="1" applyAlignment="1" applyProtection="1">
      <alignment horizontal="justify" vertical="center" wrapText="1"/>
    </xf>
    <xf numFmtId="0" fontId="21" fillId="0" borderId="51" xfId="0" applyFont="1" applyFill="1" applyBorder="1" applyAlignment="1" applyProtection="1">
      <alignment horizontal="center" vertical="center" wrapText="1"/>
    </xf>
    <xf numFmtId="165" fontId="22" fillId="0" borderId="5" xfId="0" applyNumberFormat="1" applyFont="1" applyFill="1" applyBorder="1" applyAlignment="1" applyProtection="1">
      <alignment horizontal="left" vertical="center" wrapText="1"/>
    </xf>
    <xf numFmtId="165" fontId="22" fillId="0" borderId="49" xfId="0" applyNumberFormat="1" applyFont="1" applyFill="1" applyBorder="1" applyAlignment="1" applyProtection="1">
      <alignment horizontal="left" vertical="center" wrapText="1"/>
    </xf>
    <xf numFmtId="3" fontId="22" fillId="0" borderId="50" xfId="0" applyNumberFormat="1" applyFont="1" applyFill="1" applyBorder="1" applyAlignment="1" applyProtection="1">
      <alignment horizontal="center" vertical="center" wrapText="1"/>
    </xf>
    <xf numFmtId="165" fontId="32" fillId="0" borderId="51" xfId="0" applyNumberFormat="1" applyFont="1" applyFill="1" applyBorder="1" applyAlignment="1" applyProtection="1">
      <alignment horizontal="justify" vertical="center" wrapText="1"/>
    </xf>
    <xf numFmtId="166" fontId="33" fillId="0" borderId="6" xfId="0" applyNumberFormat="1" applyFont="1" applyFill="1" applyBorder="1" applyAlignment="1" applyProtection="1">
      <alignment horizontal="right" vertical="center" wrapText="1"/>
      <protection locked="0"/>
    </xf>
    <xf numFmtId="166" fontId="22" fillId="0" borderId="3" xfId="23" applyNumberFormat="1" applyFont="1" applyFill="1" applyBorder="1" applyAlignment="1" applyProtection="1">
      <alignment horizontal="right" vertical="center" wrapText="1"/>
      <protection locked="0"/>
    </xf>
    <xf numFmtId="0" fontId="22" fillId="0" borderId="3" xfId="23" applyFont="1" applyFill="1" applyBorder="1" applyProtection="1">
      <protection locked="0"/>
    </xf>
    <xf numFmtId="0" fontId="22" fillId="0" borderId="7" xfId="0" applyNumberFormat="1" applyFont="1" applyFill="1" applyBorder="1" applyAlignment="1" applyProtection="1">
      <alignment horizontal="justify" vertical="center" wrapText="1"/>
    </xf>
    <xf numFmtId="165" fontId="22" fillId="0" borderId="7" xfId="0" applyNumberFormat="1" applyFont="1" applyFill="1" applyBorder="1" applyAlignment="1" applyProtection="1">
      <alignment horizontal="left" vertical="center" wrapText="1"/>
    </xf>
    <xf numFmtId="165" fontId="22" fillId="0" borderId="8" xfId="0" applyNumberFormat="1" applyFont="1" applyFill="1" applyBorder="1" applyAlignment="1" applyProtection="1">
      <alignment horizontal="left" vertical="center" wrapText="1"/>
    </xf>
    <xf numFmtId="0" fontId="22" fillId="0" borderId="52" xfId="23" applyFont="1" applyFill="1" applyBorder="1" applyAlignment="1" applyProtection="1">
      <alignment horizontal="center" vertical="center" wrapText="1"/>
    </xf>
    <xf numFmtId="0" fontId="22" fillId="0" borderId="7" xfId="23"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165" fontId="22" fillId="0" borderId="7" xfId="0" applyNumberFormat="1" applyFont="1" applyFill="1" applyBorder="1" applyAlignment="1" applyProtection="1">
      <alignment horizontal="justify" vertical="center" wrapText="1"/>
    </xf>
    <xf numFmtId="165" fontId="32" fillId="0" borderId="7" xfId="0" applyNumberFormat="1" applyFont="1" applyFill="1" applyBorder="1" applyAlignment="1" applyProtection="1">
      <alignment horizontal="justify" vertical="center" wrapText="1"/>
    </xf>
    <xf numFmtId="0" fontId="21" fillId="0" borderId="53" xfId="0" applyFont="1" applyFill="1" applyBorder="1" applyAlignment="1" applyProtection="1">
      <alignment horizontal="center" vertical="center" wrapText="1"/>
    </xf>
    <xf numFmtId="165" fontId="22" fillId="0" borderId="9" xfId="0" applyNumberFormat="1" applyFont="1" applyFill="1" applyBorder="1" applyAlignment="1" applyProtection="1">
      <alignment horizontal="left" vertical="center" wrapText="1"/>
    </xf>
    <xf numFmtId="165" fontId="22" fillId="0" borderId="52" xfId="0" applyNumberFormat="1" applyFont="1" applyFill="1" applyBorder="1" applyAlignment="1" applyProtection="1">
      <alignment horizontal="left" vertical="center" wrapText="1"/>
    </xf>
    <xf numFmtId="3" fontId="22" fillId="0" borderId="7" xfId="0" applyNumberFormat="1" applyFont="1" applyFill="1" applyBorder="1" applyAlignment="1" applyProtection="1">
      <alignment horizontal="center" vertical="center" wrapText="1"/>
    </xf>
    <xf numFmtId="165" fontId="32" fillId="0" borderId="53" xfId="0" applyNumberFormat="1" applyFont="1" applyFill="1" applyBorder="1" applyAlignment="1" applyProtection="1">
      <alignment horizontal="justify" vertical="center" wrapText="1"/>
    </xf>
    <xf numFmtId="166" fontId="33" fillId="0" borderId="10" xfId="0" applyNumberFormat="1" applyFont="1" applyFill="1" applyBorder="1" applyAlignment="1" applyProtection="1">
      <alignment horizontal="right" vertical="center" wrapText="1"/>
      <protection locked="0"/>
    </xf>
    <xf numFmtId="166" fontId="22" fillId="0" borderId="7" xfId="23" applyNumberFormat="1" applyFont="1" applyFill="1" applyBorder="1" applyAlignment="1" applyProtection="1">
      <alignment horizontal="right" vertical="center" wrapText="1"/>
      <protection locked="0"/>
    </xf>
    <xf numFmtId="0" fontId="22" fillId="0" borderId="7" xfId="23" applyFont="1" applyFill="1" applyBorder="1" applyProtection="1">
      <protection locked="0"/>
    </xf>
    <xf numFmtId="165" fontId="22" fillId="0" borderId="47" xfId="0" applyNumberFormat="1" applyFont="1" applyFill="1" applyBorder="1" applyAlignment="1" applyProtection="1">
      <alignment horizontal="justify" vertical="center" wrapText="1"/>
    </xf>
    <xf numFmtId="165" fontId="22" fillId="0" borderId="21" xfId="0" applyNumberFormat="1" applyFont="1" applyFill="1" applyBorder="1" applyAlignment="1" applyProtection="1">
      <alignment horizontal="justify" vertical="center" wrapText="1"/>
    </xf>
    <xf numFmtId="0" fontId="22" fillId="0" borderId="0" xfId="23" applyFont="1" applyFill="1" applyBorder="1" applyAlignment="1" applyProtection="1">
      <alignment horizontal="center" vertical="center" wrapText="1"/>
    </xf>
    <xf numFmtId="0" fontId="21" fillId="5" borderId="17" xfId="23" applyFont="1" applyFill="1" applyBorder="1" applyAlignment="1" applyProtection="1">
      <alignment horizontal="center" vertical="center" wrapText="1"/>
      <protection locked="0"/>
    </xf>
    <xf numFmtId="0" fontId="32" fillId="4" borderId="31" xfId="23" applyFont="1" applyFill="1" applyBorder="1" applyAlignment="1" applyProtection="1">
      <alignment horizontal="center" vertical="center" wrapText="1"/>
      <protection locked="0"/>
    </xf>
    <xf numFmtId="9" fontId="22" fillId="0" borderId="17" xfId="29" applyFont="1" applyFill="1" applyBorder="1" applyAlignment="1" applyProtection="1">
      <alignment horizontal="center" vertical="center" wrapText="1"/>
    </xf>
    <xf numFmtId="0" fontId="22" fillId="5" borderId="0" xfId="23" applyFont="1" applyFill="1" applyAlignment="1" applyProtection="1">
      <alignment horizontal="left" vertical="center"/>
      <protection locked="0"/>
    </xf>
    <xf numFmtId="0" fontId="32" fillId="4" borderId="18" xfId="23" applyFont="1" applyFill="1" applyBorder="1" applyAlignment="1" applyProtection="1">
      <alignment horizontal="center" vertical="center"/>
      <protection locked="0"/>
    </xf>
    <xf numFmtId="0" fontId="32" fillId="4" borderId="18" xfId="23" applyFont="1" applyFill="1" applyBorder="1" applyAlignment="1" applyProtection="1">
      <alignment horizontal="justify" vertical="center" wrapText="1"/>
      <protection locked="0"/>
    </xf>
    <xf numFmtId="0" fontId="32" fillId="4" borderId="17" xfId="23" applyFont="1" applyFill="1" applyBorder="1" applyAlignment="1" applyProtection="1">
      <alignment horizontal="center" vertical="center"/>
      <protection locked="0"/>
    </xf>
    <xf numFmtId="0" fontId="32" fillId="4" borderId="17" xfId="23" applyFont="1" applyFill="1" applyBorder="1" applyAlignment="1" applyProtection="1">
      <alignment horizontal="justify" vertical="center" wrapText="1"/>
      <protection locked="0"/>
    </xf>
    <xf numFmtId="0" fontId="32" fillId="4" borderId="54" xfId="23" applyFont="1" applyFill="1" applyBorder="1" applyAlignment="1" applyProtection="1">
      <alignment horizontal="center" vertical="center" wrapText="1"/>
      <protection locked="0"/>
    </xf>
    <xf numFmtId="0" fontId="22" fillId="7" borderId="18" xfId="35" applyFont="1" applyFill="1" applyBorder="1" applyAlignment="1" applyProtection="1">
      <alignment horizontal="center" vertical="center" wrapText="1"/>
    </xf>
    <xf numFmtId="0" fontId="22" fillId="0" borderId="3" xfId="0" applyFont="1" applyBorder="1" applyAlignment="1">
      <alignment horizontal="justify" vertical="center" wrapText="1"/>
    </xf>
    <xf numFmtId="0" fontId="22" fillId="0" borderId="0" xfId="23" applyFont="1" applyFill="1" applyAlignment="1" applyProtection="1">
      <alignment horizontal="center" vertical="center"/>
      <protection locked="0"/>
    </xf>
    <xf numFmtId="0" fontId="22" fillId="0" borderId="0" xfId="23" applyFont="1" applyFill="1" applyAlignment="1" applyProtection="1">
      <alignment vertical="center"/>
      <protection locked="0"/>
    </xf>
    <xf numFmtId="0" fontId="22" fillId="0" borderId="0" xfId="23" applyFont="1" applyAlignment="1" applyProtection="1">
      <alignment horizontal="center" vertical="center"/>
      <protection locked="0"/>
    </xf>
    <xf numFmtId="0" fontId="22" fillId="0" borderId="22" xfId="23" applyFont="1" applyBorder="1" applyAlignment="1" applyProtection="1">
      <alignment horizontal="center" vertical="center"/>
      <protection locked="0"/>
    </xf>
    <xf numFmtId="0" fontId="21" fillId="0" borderId="0" xfId="23" applyFont="1" applyAlignment="1" applyProtection="1">
      <alignment horizontal="center" vertical="center"/>
      <protection locked="0"/>
    </xf>
    <xf numFmtId="0" fontId="22" fillId="0" borderId="0" xfId="23" applyFont="1" applyFill="1" applyAlignment="1" applyProtection="1">
      <alignment horizontal="left" vertical="center"/>
      <protection locked="0"/>
    </xf>
    <xf numFmtId="0" fontId="22" fillId="0" borderId="0" xfId="23" applyFont="1" applyFill="1" applyBorder="1" applyProtection="1">
      <protection locked="0"/>
    </xf>
    <xf numFmtId="0" fontId="22" fillId="0" borderId="1" xfId="0" applyFont="1" applyBorder="1" applyAlignment="1">
      <alignment horizontal="justify" vertical="center" wrapText="1"/>
    </xf>
    <xf numFmtId="44" fontId="3" fillId="0" borderId="0" xfId="11" applyFont="1" applyFill="1" applyBorder="1" applyProtection="1">
      <protection locked="0"/>
    </xf>
    <xf numFmtId="44" fontId="3" fillId="0" borderId="0" xfId="23" applyNumberFormat="1" applyFont="1" applyFill="1" applyBorder="1" applyProtection="1">
      <protection locked="0"/>
    </xf>
    <xf numFmtId="164" fontId="21" fillId="5" borderId="21" xfId="23" applyNumberFormat="1" applyFont="1" applyFill="1" applyBorder="1" applyAlignment="1" applyProtection="1">
      <alignment horizontal="center" vertical="center" wrapText="1"/>
      <protection locked="0"/>
    </xf>
    <xf numFmtId="0" fontId="32" fillId="4" borderId="47" xfId="23" applyFont="1" applyFill="1" applyBorder="1" applyAlignment="1" applyProtection="1">
      <alignment horizontal="center" vertical="center" wrapText="1"/>
      <protection locked="0"/>
    </xf>
    <xf numFmtId="0" fontId="3" fillId="0" borderId="47" xfId="23" applyFont="1" applyBorder="1" applyAlignment="1" applyProtection="1">
      <alignment horizontal="center" vertical="center"/>
      <protection locked="0"/>
    </xf>
    <xf numFmtId="0" fontId="21" fillId="0" borderId="0" xfId="23" applyFont="1" applyFill="1" applyAlignment="1" applyProtection="1">
      <alignment horizontal="center" vertical="center"/>
      <protection locked="0"/>
    </xf>
    <xf numFmtId="0" fontId="21" fillId="0" borderId="0" xfId="23" applyFont="1" applyFill="1" applyProtection="1">
      <protection locked="0"/>
    </xf>
    <xf numFmtId="0" fontId="22" fillId="0" borderId="0" xfId="23" applyFont="1" applyFill="1" applyProtection="1">
      <protection locked="0"/>
    </xf>
    <xf numFmtId="0" fontId="21" fillId="0" borderId="1" xfId="23" applyFont="1" applyFill="1" applyBorder="1" applyAlignment="1" applyProtection="1">
      <alignment horizontal="center" vertical="center" wrapText="1"/>
      <protection locked="0"/>
    </xf>
    <xf numFmtId="0" fontId="21" fillId="0" borderId="2" xfId="23" applyFont="1" applyFill="1" applyBorder="1" applyAlignment="1" applyProtection="1">
      <alignment horizontal="center" vertical="center" wrapText="1"/>
      <protection locked="0"/>
    </xf>
    <xf numFmtId="0" fontId="21" fillId="0" borderId="0" xfId="23"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justify" vertical="center" wrapText="1"/>
    </xf>
    <xf numFmtId="0" fontId="22" fillId="0" borderId="2" xfId="0" applyFont="1" applyFill="1" applyBorder="1" applyAlignment="1" applyProtection="1">
      <alignment horizontal="justify" vertical="center" wrapText="1"/>
    </xf>
    <xf numFmtId="0" fontId="22" fillId="0" borderId="0" xfId="0" applyFont="1" applyFill="1" applyBorder="1" applyAlignment="1" applyProtection="1">
      <alignment horizontal="justify" vertical="center" wrapText="1"/>
    </xf>
    <xf numFmtId="165" fontId="22" fillId="0" borderId="2" xfId="0" applyNumberFormat="1" applyFont="1" applyFill="1" applyBorder="1" applyAlignment="1" applyProtection="1">
      <alignment horizontal="justify" vertical="center" wrapText="1"/>
    </xf>
    <xf numFmtId="0" fontId="22" fillId="0" borderId="0" xfId="0" applyFont="1" applyFill="1" applyBorder="1" applyAlignment="1" applyProtection="1">
      <alignment horizontal="center" vertical="center" wrapText="1"/>
    </xf>
    <xf numFmtId="165" fontId="22" fillId="0" borderId="1" xfId="0" applyNumberFormat="1" applyFont="1" applyFill="1" applyBorder="1" applyAlignment="1" applyProtection="1">
      <alignment horizontal="justify" vertical="center" wrapText="1"/>
    </xf>
    <xf numFmtId="0" fontId="2" fillId="0" borderId="55" xfId="23" applyFont="1" applyFill="1" applyBorder="1" applyAlignment="1" applyProtection="1">
      <alignment horizontal="center" vertical="center"/>
      <protection locked="0"/>
    </xf>
    <xf numFmtId="0" fontId="3" fillId="0" borderId="55" xfId="23" applyFont="1" applyFill="1" applyBorder="1" applyAlignment="1" applyProtection="1">
      <alignment horizontal="left" vertical="center"/>
      <protection locked="0"/>
    </xf>
    <xf numFmtId="0" fontId="3" fillId="0" borderId="55" xfId="23" applyFont="1" applyFill="1" applyBorder="1" applyAlignment="1" applyProtection="1">
      <alignment horizontal="center" vertical="center"/>
      <protection locked="0"/>
    </xf>
    <xf numFmtId="0" fontId="3" fillId="0" borderId="55" xfId="23" applyFont="1" applyFill="1" applyBorder="1" applyProtection="1">
      <protection locked="0"/>
    </xf>
    <xf numFmtId="0" fontId="25" fillId="0" borderId="23" xfId="23" applyFont="1" applyFill="1" applyBorder="1" applyAlignment="1" applyProtection="1">
      <alignment horizontal="left" vertical="center"/>
      <protection locked="0"/>
    </xf>
    <xf numFmtId="0" fontId="35" fillId="8" borderId="49" xfId="23" applyFont="1" applyFill="1" applyBorder="1" applyAlignment="1" applyProtection="1">
      <alignment vertical="center"/>
      <protection locked="0"/>
    </xf>
    <xf numFmtId="0" fontId="35" fillId="8" borderId="50" xfId="23" applyFont="1" applyFill="1" applyBorder="1" applyAlignment="1" applyProtection="1">
      <alignment vertical="center"/>
      <protection locked="0"/>
    </xf>
    <xf numFmtId="0" fontId="35" fillId="8" borderId="51" xfId="23" applyFont="1" applyFill="1" applyBorder="1" applyAlignment="1" applyProtection="1">
      <alignment vertical="center"/>
      <protection locked="0"/>
    </xf>
    <xf numFmtId="0" fontId="25" fillId="5" borderId="56" xfId="23" applyFont="1" applyFill="1" applyBorder="1" applyAlignment="1" applyProtection="1">
      <alignment vertical="center"/>
      <protection locked="0"/>
    </xf>
    <xf numFmtId="0" fontId="25" fillId="5" borderId="1" xfId="23" applyFont="1" applyFill="1" applyBorder="1" applyAlignment="1" applyProtection="1">
      <alignment vertical="center"/>
      <protection locked="0"/>
    </xf>
    <xf numFmtId="0" fontId="25" fillId="5" borderId="1" xfId="23" applyFont="1" applyFill="1" applyBorder="1" applyAlignment="1" applyProtection="1">
      <alignment horizontal="center" vertical="center"/>
      <protection locked="0"/>
    </xf>
    <xf numFmtId="0" fontId="25" fillId="5" borderId="1" xfId="23" applyFont="1" applyFill="1" applyBorder="1" applyAlignment="1" applyProtection="1">
      <alignment vertical="center" wrapText="1"/>
      <protection locked="0"/>
    </xf>
    <xf numFmtId="164" fontId="25" fillId="5" borderId="57" xfId="23" applyNumberFormat="1" applyFont="1" applyFill="1" applyBorder="1" applyAlignment="1" applyProtection="1">
      <alignment vertical="center" wrapText="1"/>
      <protection locked="0"/>
    </xf>
    <xf numFmtId="0" fontId="25" fillId="0" borderId="56" xfId="23" applyFont="1" applyFill="1" applyBorder="1" applyAlignment="1" applyProtection="1">
      <alignment horizontal="center" vertical="center" wrapText="1"/>
      <protection locked="0"/>
    </xf>
    <xf numFmtId="0" fontId="25" fillId="0" borderId="1" xfId="23" applyFont="1" applyFill="1" applyBorder="1" applyAlignment="1" applyProtection="1">
      <alignment horizontal="center" vertical="center" wrapText="1"/>
      <protection locked="0"/>
    </xf>
    <xf numFmtId="0" fontId="36" fillId="4" borderId="1" xfId="23" applyFont="1" applyFill="1" applyBorder="1" applyAlignment="1" applyProtection="1">
      <alignment horizontal="center" vertical="center" wrapText="1"/>
      <protection locked="0"/>
    </xf>
    <xf numFmtId="164" fontId="25" fillId="5" borderId="1" xfId="23" applyNumberFormat="1" applyFont="1" applyFill="1" applyBorder="1" applyAlignment="1" applyProtection="1">
      <alignment horizontal="center" vertical="center" wrapText="1"/>
      <protection locked="0"/>
    </xf>
    <xf numFmtId="0" fontId="26" fillId="0" borderId="52" xfId="0" applyFont="1" applyFill="1" applyBorder="1" applyAlignment="1" applyProtection="1">
      <alignment horizontal="center" vertical="center" wrapText="1"/>
    </xf>
    <xf numFmtId="0" fontId="26" fillId="0" borderId="7" xfId="0" applyFont="1" applyFill="1" applyBorder="1" applyAlignment="1" applyProtection="1">
      <alignment horizontal="left" vertical="center" wrapText="1"/>
    </xf>
    <xf numFmtId="0" fontId="26" fillId="0" borderId="7"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165" fontId="26" fillId="0" borderId="7" xfId="0" applyNumberFormat="1" applyFont="1" applyFill="1" applyBorder="1" applyAlignment="1" applyProtection="1">
      <alignment horizontal="justify" vertical="center" wrapText="1"/>
    </xf>
    <xf numFmtId="3" fontId="26" fillId="0" borderId="7" xfId="0" applyNumberFormat="1" applyFont="1" applyFill="1" applyBorder="1" applyAlignment="1" applyProtection="1">
      <alignment horizontal="center" vertical="center" wrapText="1"/>
    </xf>
    <xf numFmtId="166" fontId="25" fillId="0" borderId="7" xfId="0" applyNumberFormat="1" applyFont="1" applyFill="1" applyBorder="1" applyAlignment="1" applyProtection="1">
      <alignment horizontal="right" vertical="center" wrapText="1"/>
      <protection locked="0"/>
    </xf>
    <xf numFmtId="166" fontId="26" fillId="0" borderId="7" xfId="0" applyNumberFormat="1" applyFont="1" applyFill="1" applyBorder="1" applyAlignment="1" applyProtection="1">
      <alignment horizontal="right" vertical="center" wrapText="1"/>
      <protection locked="0"/>
    </xf>
    <xf numFmtId="166" fontId="26" fillId="0" borderId="7" xfId="0" applyNumberFormat="1" applyFont="1" applyFill="1" applyBorder="1" applyAlignment="1" applyProtection="1">
      <alignment horizontal="center" vertical="center" wrapText="1"/>
      <protection locked="0"/>
    </xf>
    <xf numFmtId="166" fontId="26" fillId="0" borderId="53" xfId="0" applyNumberFormat="1" applyFont="1" applyFill="1" applyBorder="1" applyAlignment="1" applyProtection="1">
      <alignment horizontal="right" vertical="center" wrapText="1"/>
      <protection locked="0"/>
    </xf>
    <xf numFmtId="0" fontId="25" fillId="5" borderId="17" xfId="23" applyFont="1" applyFill="1" applyBorder="1" applyAlignment="1" applyProtection="1">
      <alignment horizontal="center" vertical="center" wrapText="1"/>
      <protection locked="0"/>
    </xf>
    <xf numFmtId="0" fontId="25" fillId="5" borderId="47" xfId="23" applyFont="1" applyFill="1" applyBorder="1" applyAlignment="1" applyProtection="1">
      <alignment horizontal="center" vertical="center" wrapText="1"/>
      <protection locked="0"/>
    </xf>
    <xf numFmtId="0" fontId="25" fillId="5" borderId="23" xfId="23" applyFont="1" applyFill="1" applyBorder="1" applyAlignment="1" applyProtection="1">
      <alignment horizontal="center" vertical="center" wrapText="1"/>
      <protection locked="0"/>
    </xf>
    <xf numFmtId="0" fontId="36" fillId="4" borderId="17" xfId="23" applyFont="1" applyFill="1" applyBorder="1" applyAlignment="1" applyProtection="1">
      <alignment horizontal="center" vertical="center" wrapText="1"/>
      <protection locked="0"/>
    </xf>
    <xf numFmtId="164" fontId="25" fillId="5" borderId="17" xfId="23" applyNumberFormat="1" applyFont="1" applyFill="1" applyBorder="1" applyAlignment="1" applyProtection="1">
      <alignment horizontal="center" vertical="center" wrapText="1"/>
      <protection locked="0"/>
    </xf>
    <xf numFmtId="164" fontId="25" fillId="5" borderId="22" xfId="23" applyNumberFormat="1" applyFont="1" applyFill="1" applyBorder="1" applyAlignment="1" applyProtection="1">
      <alignment horizontal="center" vertical="center" wrapText="1"/>
      <protection locked="0"/>
    </xf>
    <xf numFmtId="164" fontId="25" fillId="5" borderId="18" xfId="23" applyNumberFormat="1" applyFont="1" applyFill="1" applyBorder="1" applyAlignment="1" applyProtection="1">
      <alignment horizontal="center" vertical="center" wrapText="1"/>
      <protection locked="0"/>
    </xf>
    <xf numFmtId="164" fontId="25" fillId="5" borderId="23" xfId="23" applyNumberFormat="1" applyFont="1" applyFill="1" applyBorder="1" applyAlignment="1" applyProtection="1">
      <alignment horizontal="center" vertical="center" wrapText="1"/>
      <protection locked="0"/>
    </xf>
    <xf numFmtId="164" fontId="25" fillId="5" borderId="42" xfId="23" applyNumberFormat="1" applyFont="1" applyFill="1" applyBorder="1" applyAlignment="1" applyProtection="1">
      <alignment horizontal="center" vertical="center" wrapText="1"/>
      <protection locked="0"/>
    </xf>
    <xf numFmtId="164" fontId="25" fillId="5" borderId="11" xfId="23" applyNumberFormat="1" applyFont="1" applyFill="1" applyBorder="1" applyAlignment="1" applyProtection="1">
      <alignment horizontal="center" vertical="center" wrapText="1"/>
      <protection locked="0"/>
    </xf>
    <xf numFmtId="0" fontId="26" fillId="0" borderId="25" xfId="0" applyFont="1" applyFill="1" applyBorder="1" applyAlignment="1" applyProtection="1">
      <alignment horizontal="left" vertical="center" wrapText="1"/>
    </xf>
    <xf numFmtId="165" fontId="26" fillId="0" borderId="22" xfId="0" applyNumberFormat="1" applyFont="1" applyFill="1" applyBorder="1" applyAlignment="1" applyProtection="1">
      <alignment horizontal="justify" vertical="center" wrapText="1"/>
    </xf>
    <xf numFmtId="165" fontId="26" fillId="0" borderId="31" xfId="0" applyNumberFormat="1" applyFont="1" applyFill="1" applyBorder="1" applyAlignment="1" applyProtection="1">
      <alignment horizontal="justify" vertical="center" wrapText="1"/>
    </xf>
    <xf numFmtId="0" fontId="25" fillId="0" borderId="31" xfId="0" applyFont="1" applyFill="1" applyBorder="1" applyAlignment="1" applyProtection="1">
      <alignment horizontal="center" vertical="center" wrapText="1"/>
    </xf>
    <xf numFmtId="0" fontId="26" fillId="0" borderId="17" xfId="23" applyFont="1" applyFill="1" applyBorder="1" applyAlignment="1" applyProtection="1">
      <alignment horizontal="center" vertical="center" wrapText="1"/>
    </xf>
    <xf numFmtId="165" fontId="26" fillId="0" borderId="16" xfId="0" applyNumberFormat="1" applyFont="1" applyFill="1" applyBorder="1" applyAlignment="1" applyProtection="1">
      <alignment horizontal="justify" vertical="center" wrapText="1"/>
    </xf>
    <xf numFmtId="166" fontId="35" fillId="0" borderId="16" xfId="0" applyNumberFormat="1" applyFont="1" applyFill="1" applyBorder="1" applyAlignment="1" applyProtection="1">
      <alignment horizontal="right" vertical="center" wrapText="1"/>
      <protection locked="0"/>
    </xf>
    <xf numFmtId="166" fontId="26" fillId="0" borderId="20" xfId="0" applyNumberFormat="1" applyFont="1" applyFill="1" applyBorder="1" applyAlignment="1" applyProtection="1">
      <alignment horizontal="right" vertical="center" wrapText="1"/>
      <protection locked="0"/>
    </xf>
    <xf numFmtId="166" fontId="26" fillId="0" borderId="25" xfId="0" applyNumberFormat="1" applyFont="1" applyFill="1" applyBorder="1" applyAlignment="1" applyProtection="1">
      <alignment horizontal="right" vertical="center" wrapText="1"/>
      <protection locked="0"/>
    </xf>
    <xf numFmtId="166" fontId="26" fillId="0" borderId="8" xfId="0" applyNumberFormat="1" applyFont="1" applyFill="1" applyBorder="1" applyAlignment="1" applyProtection="1">
      <alignment horizontal="center" vertical="center" wrapText="1"/>
      <protection locked="0"/>
    </xf>
    <xf numFmtId="166" fontId="26" fillId="0" borderId="17" xfId="0" applyNumberFormat="1" applyFont="1" applyFill="1" applyBorder="1" applyAlignment="1" applyProtection="1">
      <alignment horizontal="right" vertical="center" wrapText="1"/>
      <protection locked="0"/>
    </xf>
    <xf numFmtId="0" fontId="25" fillId="5" borderId="0" xfId="23" applyFont="1" applyFill="1" applyBorder="1" applyAlignment="1" applyProtection="1">
      <alignment horizontal="center" vertical="center" wrapText="1"/>
      <protection locked="0"/>
    </xf>
    <xf numFmtId="0" fontId="25" fillId="5" borderId="31" xfId="23" applyFont="1" applyFill="1" applyBorder="1" applyAlignment="1" applyProtection="1">
      <alignment horizontal="center" vertical="center" wrapText="1"/>
      <protection locked="0"/>
    </xf>
    <xf numFmtId="0" fontId="36" fillId="4" borderId="18" xfId="23" applyFont="1" applyFill="1" applyBorder="1" applyAlignment="1" applyProtection="1">
      <alignment horizontal="center" vertical="center" wrapText="1"/>
      <protection locked="0"/>
    </xf>
    <xf numFmtId="164" fontId="25" fillId="5" borderId="16" xfId="23" applyNumberFormat="1" applyFont="1" applyFill="1" applyBorder="1" applyAlignment="1" applyProtection="1">
      <alignment horizontal="center" vertical="center" wrapText="1"/>
      <protection locked="0"/>
    </xf>
    <xf numFmtId="164" fontId="25" fillId="5" borderId="0" xfId="23" applyNumberFormat="1" applyFont="1" applyFill="1" applyBorder="1" applyAlignment="1" applyProtection="1">
      <alignment horizontal="center" vertical="center" wrapText="1"/>
      <protection locked="0"/>
    </xf>
    <xf numFmtId="0" fontId="36" fillId="4" borderId="5" xfId="23" applyFont="1" applyFill="1" applyBorder="1" applyAlignment="1" applyProtection="1">
      <alignment horizontal="left" vertical="center"/>
      <protection locked="0"/>
    </xf>
    <xf numFmtId="165" fontId="26" fillId="0" borderId="23" xfId="0" applyNumberFormat="1" applyFont="1" applyFill="1" applyBorder="1" applyAlignment="1" applyProtection="1">
      <alignment horizontal="justify" vertical="center" wrapText="1"/>
    </xf>
    <xf numFmtId="165" fontId="26" fillId="0" borderId="0" xfId="0" applyNumberFormat="1" applyFont="1" applyFill="1" applyBorder="1" applyAlignment="1" applyProtection="1">
      <alignment horizontal="justify" vertical="center" wrapText="1"/>
    </xf>
    <xf numFmtId="165" fontId="26" fillId="0" borderId="17" xfId="0" applyNumberFormat="1" applyFont="1" applyFill="1" applyBorder="1" applyAlignment="1" applyProtection="1">
      <alignment horizontal="justify" vertical="center" wrapText="1"/>
    </xf>
    <xf numFmtId="166" fontId="25" fillId="0" borderId="17" xfId="0" applyNumberFormat="1" applyFont="1" applyFill="1" applyBorder="1" applyAlignment="1" applyProtection="1">
      <alignment horizontal="right" vertical="center" wrapText="1"/>
      <protection locked="0"/>
    </xf>
    <xf numFmtId="166" fontId="26" fillId="0" borderId="23" xfId="0" applyNumberFormat="1" applyFont="1" applyFill="1" applyBorder="1" applyAlignment="1" applyProtection="1">
      <alignment horizontal="right" vertical="center" wrapText="1"/>
      <protection locked="0"/>
    </xf>
    <xf numFmtId="166" fontId="26" fillId="0" borderId="17" xfId="0" applyNumberFormat="1" applyFont="1" applyFill="1" applyBorder="1" applyAlignment="1" applyProtection="1">
      <alignment horizontal="center" vertical="center" wrapText="1"/>
      <protection locked="0"/>
    </xf>
    <xf numFmtId="166" fontId="26" fillId="0" borderId="9" xfId="0" applyNumberFormat="1" applyFont="1" applyFill="1" applyBorder="1" applyAlignment="1" applyProtection="1">
      <alignment horizontal="center" vertical="center" wrapText="1"/>
      <protection locked="0"/>
    </xf>
    <xf numFmtId="0" fontId="25" fillId="5" borderId="17" xfId="23" applyFont="1" applyFill="1" applyBorder="1" applyAlignment="1" applyProtection="1">
      <alignment horizontal="center" vertical="center"/>
      <protection locked="0"/>
    </xf>
    <xf numFmtId="0" fontId="25" fillId="5" borderId="43" xfId="23" applyFont="1" applyFill="1" applyBorder="1" applyAlignment="1" applyProtection="1">
      <alignment horizontal="center" vertical="center" wrapText="1"/>
      <protection locked="0"/>
    </xf>
    <xf numFmtId="0" fontId="36" fillId="4" borderId="58" xfId="23" applyFont="1" applyFill="1" applyBorder="1" applyAlignment="1" applyProtection="1">
      <alignment horizontal="center" vertical="center" wrapText="1"/>
      <protection locked="0"/>
    </xf>
    <xf numFmtId="164" fontId="25" fillId="5" borderId="31" xfId="23" applyNumberFormat="1" applyFont="1" applyFill="1" applyBorder="1" applyAlignment="1" applyProtection="1">
      <alignment horizontal="center" vertical="center" wrapText="1"/>
      <protection locked="0"/>
    </xf>
    <xf numFmtId="164" fontId="25" fillId="5" borderId="25" xfId="23" applyNumberFormat="1" applyFont="1" applyFill="1" applyBorder="1" applyAlignment="1" applyProtection="1">
      <alignment horizontal="center" vertical="center" wrapText="1"/>
      <protection locked="0"/>
    </xf>
    <xf numFmtId="164" fontId="25" fillId="5" borderId="5" xfId="23" applyNumberFormat="1"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xf>
    <xf numFmtId="0" fontId="25" fillId="0" borderId="25" xfId="0" applyNumberFormat="1" applyFont="1" applyFill="1" applyBorder="1" applyAlignment="1" applyProtection="1">
      <alignment horizontal="justify" vertical="center" wrapText="1"/>
    </xf>
    <xf numFmtId="0" fontId="26" fillId="0" borderId="19" xfId="23" applyFont="1" applyFill="1" applyBorder="1" applyAlignment="1" applyProtection="1">
      <alignment horizontal="center" vertical="center" wrapText="1"/>
    </xf>
    <xf numFmtId="0" fontId="26" fillId="0" borderId="42" xfId="23" applyFont="1" applyFill="1" applyBorder="1" applyAlignment="1" applyProtection="1">
      <alignment horizontal="center" vertical="center" wrapText="1"/>
    </xf>
    <xf numFmtId="166" fontId="26" fillId="0" borderId="59" xfId="0" applyNumberFormat="1" applyFont="1" applyFill="1" applyBorder="1" applyAlignment="1" applyProtection="1">
      <alignment horizontal="right" vertical="center" wrapText="1"/>
      <protection locked="0"/>
    </xf>
    <xf numFmtId="165" fontId="26" fillId="0" borderId="18" xfId="0" applyNumberFormat="1" applyFont="1" applyFill="1" applyBorder="1" applyAlignment="1" applyProtection="1">
      <alignment horizontal="justify" vertical="center" wrapText="1"/>
    </xf>
    <xf numFmtId="166" fontId="26" fillId="0" borderId="0" xfId="0" applyNumberFormat="1" applyFont="1" applyFill="1" applyBorder="1" applyAlignment="1" applyProtection="1">
      <alignment horizontal="right" vertical="center" wrapText="1"/>
      <protection locked="0"/>
    </xf>
    <xf numFmtId="0" fontId="25" fillId="5" borderId="22" xfId="23" applyFont="1" applyFill="1" applyBorder="1" applyAlignment="1" applyProtection="1">
      <alignment horizontal="center" vertical="center"/>
      <protection locked="0"/>
    </xf>
    <xf numFmtId="0" fontId="25" fillId="5" borderId="21" xfId="23" applyFont="1" applyFill="1" applyBorder="1" applyAlignment="1" applyProtection="1">
      <alignment horizontal="center" vertical="center" wrapText="1"/>
      <protection locked="0"/>
    </xf>
    <xf numFmtId="0" fontId="25" fillId="0" borderId="17" xfId="23" applyFont="1" applyFill="1" applyBorder="1" applyAlignment="1" applyProtection="1">
      <alignment horizontal="center" vertical="center" wrapText="1"/>
      <protection locked="0"/>
    </xf>
    <xf numFmtId="0" fontId="25" fillId="0" borderId="23" xfId="23" applyFont="1" applyFill="1" applyBorder="1" applyAlignment="1" applyProtection="1">
      <alignment horizontal="center" vertical="center" wrapText="1"/>
      <protection locked="0"/>
    </xf>
    <xf numFmtId="0" fontId="25" fillId="0" borderId="43" xfId="23" applyFont="1" applyFill="1" applyBorder="1" applyAlignment="1" applyProtection="1">
      <alignment horizontal="center" vertical="center" wrapText="1"/>
      <protection locked="0"/>
    </xf>
    <xf numFmtId="0" fontId="36" fillId="4" borderId="31" xfId="23" applyFont="1" applyFill="1" applyBorder="1" applyAlignment="1" applyProtection="1">
      <alignment horizontal="center" vertical="center" wrapText="1"/>
      <protection locked="0"/>
    </xf>
    <xf numFmtId="0" fontId="36" fillId="4" borderId="23" xfId="23" applyFont="1" applyFill="1" applyBorder="1" applyAlignment="1" applyProtection="1">
      <alignment horizontal="center" vertical="center" wrapText="1"/>
      <protection locked="0"/>
    </xf>
    <xf numFmtId="165" fontId="26" fillId="0" borderId="19" xfId="0" applyNumberFormat="1" applyFont="1" applyFill="1" applyBorder="1" applyAlignment="1" applyProtection="1">
      <alignment horizontal="justify" vertical="center" wrapText="1"/>
    </xf>
    <xf numFmtId="0" fontId="25" fillId="5" borderId="23" xfId="23" applyFont="1" applyFill="1" applyBorder="1" applyAlignment="1" applyProtection="1">
      <alignment horizontal="center" vertical="center"/>
      <protection locked="0"/>
    </xf>
    <xf numFmtId="164" fontId="25" fillId="5" borderId="9" xfId="23" applyNumberFormat="1" applyFont="1" applyFill="1" applyBorder="1" applyAlignment="1" applyProtection="1">
      <alignment horizontal="center" vertical="center" wrapText="1"/>
      <protection locked="0"/>
    </xf>
    <xf numFmtId="166" fontId="26" fillId="0" borderId="60" xfId="0" applyNumberFormat="1" applyFont="1" applyFill="1" applyBorder="1" applyAlignment="1" applyProtection="1">
      <alignment horizontal="right" vertical="center" wrapText="1"/>
      <protection locked="0"/>
    </xf>
    <xf numFmtId="166" fontId="26" fillId="0" borderId="61" xfId="0" applyNumberFormat="1" applyFont="1" applyFill="1" applyBorder="1" applyAlignment="1" applyProtection="1">
      <alignment horizontal="right" vertical="center" wrapText="1"/>
      <protection locked="0"/>
    </xf>
    <xf numFmtId="0" fontId="21" fillId="0" borderId="17" xfId="0" applyNumberFormat="1" applyFont="1" applyFill="1" applyBorder="1" applyAlignment="1" applyProtection="1">
      <alignment horizontal="justify" vertical="center" wrapText="1"/>
    </xf>
    <xf numFmtId="0" fontId="22" fillId="0" borderId="18" xfId="23"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165" fontId="22" fillId="0" borderId="18"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165" fontId="22" fillId="0" borderId="17" xfId="0" applyNumberFormat="1" applyFont="1" applyFill="1" applyBorder="1" applyAlignment="1" applyProtection="1">
      <alignment horizontal="justify" vertical="center" wrapText="1"/>
    </xf>
    <xf numFmtId="0" fontId="21" fillId="0" borderId="17" xfId="0" applyFont="1" applyFill="1" applyBorder="1" applyAlignment="1" applyProtection="1">
      <alignment horizontal="center" vertical="center" wrapText="1"/>
    </xf>
    <xf numFmtId="0" fontId="22" fillId="0" borderId="18" xfId="0" applyNumberFormat="1" applyFont="1" applyFill="1" applyBorder="1" applyAlignment="1" applyProtection="1">
      <alignment horizontal="justify" vertical="center" wrapText="1"/>
    </xf>
    <xf numFmtId="166" fontId="22" fillId="0" borderId="17" xfId="0" applyNumberFormat="1" applyFont="1" applyFill="1" applyBorder="1" applyAlignment="1" applyProtection="1">
      <alignment horizontal="right" vertical="center" wrapText="1"/>
      <protection locked="0"/>
    </xf>
    <xf numFmtId="0" fontId="21" fillId="0" borderId="18" xfId="0" applyNumberFormat="1" applyFont="1" applyFill="1" applyBorder="1" applyAlignment="1" applyProtection="1">
      <alignment horizontal="justify" vertical="center" wrapText="1"/>
    </xf>
    <xf numFmtId="0" fontId="22" fillId="0" borderId="16" xfId="0" applyNumberFormat="1" applyFont="1" applyFill="1" applyBorder="1" applyAlignment="1" applyProtection="1">
      <alignment horizontal="justify" vertical="center" wrapText="1"/>
    </xf>
    <xf numFmtId="1" fontId="22" fillId="0" borderId="18" xfId="23" applyNumberFormat="1" applyFont="1" applyFill="1" applyBorder="1" applyAlignment="1" applyProtection="1">
      <alignment horizontal="center" vertical="center" wrapText="1"/>
    </xf>
    <xf numFmtId="1" fontId="22" fillId="0" borderId="16" xfId="23" applyNumberFormat="1" applyFont="1" applyFill="1" applyBorder="1" applyAlignment="1" applyProtection="1">
      <alignment horizontal="center" vertical="center" wrapText="1"/>
    </xf>
    <xf numFmtId="166" fontId="33" fillId="0" borderId="17" xfId="0" applyNumberFormat="1" applyFont="1" applyFill="1" applyBorder="1" applyAlignment="1" applyProtection="1">
      <alignment horizontal="right" vertical="center" wrapText="1"/>
      <protection locked="0"/>
    </xf>
    <xf numFmtId="1" fontId="22" fillId="0" borderId="18" xfId="29" applyNumberFormat="1" applyFont="1" applyFill="1" applyBorder="1" applyAlignment="1" applyProtection="1">
      <alignment horizontal="center" vertical="center" wrapText="1"/>
    </xf>
    <xf numFmtId="1" fontId="22" fillId="0" borderId="16" xfId="29" applyNumberFormat="1"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165" fontId="22" fillId="0" borderId="18"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0" fontId="21" fillId="0" borderId="18" xfId="0" applyNumberFormat="1" applyFont="1" applyFill="1" applyBorder="1" applyAlignment="1" applyProtection="1">
      <alignment horizontal="justify" vertical="center" wrapText="1"/>
    </xf>
    <xf numFmtId="165" fontId="22" fillId="0" borderId="17" xfId="0" applyNumberFormat="1" applyFont="1" applyFill="1" applyBorder="1" applyAlignment="1" applyProtection="1">
      <alignment horizontal="justify" vertical="center" wrapText="1"/>
    </xf>
    <xf numFmtId="0" fontId="22" fillId="0" borderId="18" xfId="0" applyNumberFormat="1" applyFont="1" applyFill="1" applyBorder="1" applyAlignment="1" applyProtection="1">
      <alignment horizontal="justify" vertical="center" wrapText="1"/>
    </xf>
    <xf numFmtId="0" fontId="22" fillId="0" borderId="16" xfId="0" applyNumberFormat="1" applyFont="1" applyFill="1" applyBorder="1" applyAlignment="1" applyProtection="1">
      <alignment horizontal="justify" vertical="center" wrapText="1"/>
    </xf>
    <xf numFmtId="0" fontId="22" fillId="0" borderId="18" xfId="23"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166" fontId="22" fillId="0" borderId="17" xfId="0" applyNumberFormat="1" applyFont="1" applyFill="1" applyBorder="1" applyAlignment="1" applyProtection="1">
      <alignment horizontal="right" vertical="center" wrapText="1"/>
      <protection locked="0"/>
    </xf>
    <xf numFmtId="0" fontId="21" fillId="0" borderId="17" xfId="0" applyFont="1" applyFill="1" applyBorder="1" applyAlignment="1" applyProtection="1">
      <alignment horizontal="center" vertical="center" wrapText="1"/>
    </xf>
    <xf numFmtId="166" fontId="33" fillId="0" borderId="17" xfId="0" applyNumberFormat="1" applyFont="1" applyFill="1" applyBorder="1" applyAlignment="1" applyProtection="1">
      <alignment horizontal="right" vertical="center" wrapText="1"/>
      <protection locked="0"/>
    </xf>
    <xf numFmtId="1" fontId="22" fillId="0" borderId="18" xfId="29" applyNumberFormat="1" applyFont="1" applyFill="1" applyBorder="1" applyAlignment="1" applyProtection="1">
      <alignment horizontal="center" vertical="center" wrapText="1"/>
    </xf>
    <xf numFmtId="1" fontId="22" fillId="0" borderId="16" xfId="29" applyNumberFormat="1" applyFont="1" applyFill="1" applyBorder="1" applyAlignment="1" applyProtection="1">
      <alignment horizontal="center" vertical="center" wrapText="1"/>
    </xf>
    <xf numFmtId="0" fontId="22" fillId="0" borderId="31" xfId="0" applyNumberFormat="1" applyFont="1" applyFill="1" applyBorder="1" applyAlignment="1" applyProtection="1">
      <alignment horizontal="justify" vertical="center" wrapText="1"/>
    </xf>
    <xf numFmtId="9" fontId="22" fillId="0" borderId="0" xfId="29"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165" fontId="22" fillId="0" borderId="22" xfId="0" applyNumberFormat="1" applyFont="1" applyFill="1" applyBorder="1" applyAlignment="1" applyProtection="1">
      <alignment horizontal="left" vertical="center" wrapText="1"/>
    </xf>
    <xf numFmtId="0" fontId="37" fillId="0" borderId="22" xfId="0" applyFont="1" applyFill="1" applyBorder="1" applyAlignment="1">
      <alignment horizontal="center" vertical="center"/>
    </xf>
    <xf numFmtId="9" fontId="37" fillId="0" borderId="31" xfId="0" applyNumberFormat="1" applyFont="1" applyFill="1" applyBorder="1" applyAlignment="1">
      <alignment horizontal="center" vertical="center"/>
    </xf>
    <xf numFmtId="0" fontId="37" fillId="0" borderId="18" xfId="0" applyFont="1" applyFill="1" applyBorder="1" applyAlignment="1">
      <alignment horizontal="center" vertical="center"/>
    </xf>
    <xf numFmtId="9" fontId="37" fillId="0" borderId="22" xfId="0" applyNumberFormat="1" applyFont="1" applyFill="1" applyBorder="1" applyAlignment="1">
      <alignment horizontal="center" vertical="center"/>
    </xf>
    <xf numFmtId="165" fontId="22" fillId="0" borderId="43" xfId="0" applyNumberFormat="1" applyFont="1" applyFill="1" applyBorder="1" applyAlignment="1" applyProtection="1">
      <alignment horizontal="left" vertical="center" wrapText="1"/>
    </xf>
    <xf numFmtId="0" fontId="37" fillId="0" borderId="17" xfId="0" applyFont="1" applyFill="1" applyBorder="1" applyAlignment="1">
      <alignment horizontal="center" vertical="center"/>
    </xf>
    <xf numFmtId="9" fontId="37" fillId="0" borderId="23" xfId="0" applyNumberFormat="1" applyFont="1" applyFill="1" applyBorder="1" applyAlignment="1">
      <alignment horizontal="center" vertical="center"/>
    </xf>
    <xf numFmtId="9" fontId="37" fillId="0" borderId="18" xfId="0" applyNumberFormat="1" applyFont="1" applyFill="1" applyBorder="1" applyAlignment="1">
      <alignment horizontal="center" vertical="center"/>
    </xf>
    <xf numFmtId="9" fontId="37" fillId="0" borderId="17" xfId="0" applyNumberFormat="1" applyFont="1" applyFill="1" applyBorder="1" applyAlignment="1">
      <alignment horizontal="center" vertical="center"/>
    </xf>
    <xf numFmtId="0" fontId="37" fillId="0" borderId="16" xfId="0" applyNumberFormat="1" applyFont="1" applyFill="1" applyBorder="1" applyAlignment="1" applyProtection="1">
      <alignment horizontal="justify" vertical="center" wrapText="1"/>
    </xf>
    <xf numFmtId="0" fontId="37" fillId="0" borderId="17" xfId="0" applyFont="1" applyFill="1" applyBorder="1" applyAlignment="1" applyProtection="1">
      <alignment horizontal="justify" vertical="center" wrapText="1"/>
    </xf>
    <xf numFmtId="9" fontId="22" fillId="0" borderId="0" xfId="0" applyNumberFormat="1" applyFont="1" applyFill="1" applyBorder="1" applyAlignment="1" applyProtection="1">
      <alignment horizontal="center" vertical="center" wrapText="1"/>
    </xf>
    <xf numFmtId="9" fontId="22" fillId="0" borderId="23"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justify" vertical="center" wrapText="1"/>
    </xf>
    <xf numFmtId="165" fontId="22" fillId="0" borderId="31" xfId="0" applyNumberFormat="1" applyFont="1" applyFill="1" applyBorder="1" applyAlignment="1" applyProtection="1">
      <alignment vertical="center" wrapText="1"/>
    </xf>
    <xf numFmtId="3" fontId="22" fillId="0" borderId="31" xfId="0" applyNumberFormat="1" applyFont="1" applyFill="1" applyBorder="1" applyAlignment="1" applyProtection="1">
      <alignment horizontal="center" vertical="center" wrapText="1"/>
    </xf>
    <xf numFmtId="3" fontId="22" fillId="0" borderId="22" xfId="0" applyNumberFormat="1" applyFont="1" applyFill="1" applyBorder="1" applyAlignment="1" applyProtection="1">
      <alignment horizontal="center" vertical="center" wrapText="1"/>
    </xf>
    <xf numFmtId="0" fontId="21" fillId="0" borderId="22" xfId="0" applyNumberFormat="1" applyFont="1" applyFill="1" applyBorder="1" applyAlignment="1" applyProtection="1">
      <alignment horizontal="justify" vertical="center" wrapText="1"/>
    </xf>
    <xf numFmtId="0" fontId="22" fillId="0" borderId="17"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31" xfId="0" applyFont="1" applyFill="1" applyBorder="1" applyAlignment="1" applyProtection="1">
      <alignment horizontal="justify" vertical="center" wrapText="1"/>
    </xf>
    <xf numFmtId="0" fontId="22" fillId="0" borderId="22" xfId="23" applyFont="1" applyFill="1" applyBorder="1" applyAlignment="1" applyProtection="1">
      <alignment horizontal="center" vertical="center" wrapText="1"/>
    </xf>
    <xf numFmtId="0" fontId="22" fillId="0" borderId="22" xfId="0" applyFont="1" applyFill="1" applyBorder="1" applyAlignment="1" applyProtection="1">
      <alignment horizontal="justify" vertical="center" wrapText="1"/>
    </xf>
    <xf numFmtId="0" fontId="22" fillId="0" borderId="43" xfId="23" applyFont="1" applyFill="1" applyBorder="1" applyAlignment="1" applyProtection="1">
      <alignment horizontal="center" vertical="center" wrapText="1"/>
    </xf>
    <xf numFmtId="0" fontId="22" fillId="0" borderId="17" xfId="23" applyFont="1" applyFill="1" applyBorder="1" applyAlignment="1" applyProtection="1">
      <alignment horizontal="center" vertical="center" wrapText="1"/>
      <protection locked="0"/>
    </xf>
    <xf numFmtId="0" fontId="22" fillId="0" borderId="42" xfId="23" applyFont="1" applyFill="1" applyBorder="1" applyAlignment="1" applyProtection="1">
      <alignment horizontal="center" vertical="center" wrapText="1"/>
      <protection locked="0"/>
    </xf>
    <xf numFmtId="0" fontId="21" fillId="0" borderId="43" xfId="23" applyFont="1" applyFill="1" applyBorder="1" applyAlignment="1" applyProtection="1">
      <alignment horizontal="center" vertical="center" wrapText="1"/>
      <protection locked="0"/>
    </xf>
    <xf numFmtId="1" fontId="22" fillId="0" borderId="42" xfId="29" applyNumberFormat="1" applyFont="1" applyFill="1" applyBorder="1" applyAlignment="1" applyProtection="1">
      <alignment horizontal="center" vertical="center" wrapText="1"/>
    </xf>
    <xf numFmtId="1" fontId="22" fillId="0" borderId="41" xfId="29" applyNumberFormat="1" applyFont="1" applyFill="1" applyBorder="1" applyAlignment="1" applyProtection="1">
      <alignment horizontal="center" vertical="center" wrapText="1"/>
    </xf>
    <xf numFmtId="1" fontId="21" fillId="0" borderId="47" xfId="0" applyNumberFormat="1" applyFont="1" applyFill="1" applyBorder="1" applyAlignment="1" applyProtection="1">
      <alignment horizontal="center" vertical="center" wrapText="1"/>
    </xf>
    <xf numFmtId="0" fontId="22" fillId="0" borderId="42" xfId="0" applyFont="1" applyFill="1" applyBorder="1" applyAlignment="1">
      <alignment horizontal="center" vertical="center"/>
    </xf>
    <xf numFmtId="0" fontId="22" fillId="0" borderId="17" xfId="0" applyFont="1" applyFill="1" applyBorder="1" applyAlignment="1">
      <alignment horizontal="center" vertical="center"/>
    </xf>
    <xf numFmtId="1" fontId="21" fillId="0" borderId="43" xfId="0" applyNumberFormat="1" applyFont="1" applyFill="1" applyBorder="1" applyAlignment="1" applyProtection="1">
      <alignment horizontal="center" vertical="center" wrapText="1"/>
    </xf>
    <xf numFmtId="1" fontId="22" fillId="0" borderId="20" xfId="23" applyNumberFormat="1" applyFont="1" applyFill="1" applyBorder="1" applyAlignment="1" applyProtection="1">
      <alignment horizontal="center" vertical="center" wrapText="1"/>
    </xf>
    <xf numFmtId="1" fontId="22" fillId="0" borderId="23" xfId="23" applyNumberFormat="1" applyFont="1" applyFill="1" applyBorder="1" applyAlignment="1" applyProtection="1">
      <alignment horizontal="center" vertical="center" wrapText="1"/>
    </xf>
    <xf numFmtId="1" fontId="21" fillId="0" borderId="23" xfId="0" applyNumberFormat="1" applyFont="1" applyFill="1" applyBorder="1" applyAlignment="1" applyProtection="1">
      <alignment horizontal="center" vertical="center" wrapText="1"/>
    </xf>
    <xf numFmtId="1" fontId="22" fillId="0" borderId="22" xfId="23" applyNumberFormat="1" applyFont="1" applyFill="1" applyBorder="1" applyAlignment="1" applyProtection="1">
      <alignment horizontal="center" vertical="center" wrapText="1"/>
    </xf>
    <xf numFmtId="0" fontId="22" fillId="0" borderId="17" xfId="0" applyNumberFormat="1" applyFont="1" applyFill="1" applyBorder="1" applyAlignment="1" applyProtection="1">
      <alignment horizontal="left" vertical="center" wrapText="1"/>
    </xf>
    <xf numFmtId="165" fontId="22" fillId="0" borderId="16" xfId="0" applyNumberFormat="1" applyFont="1" applyFill="1" applyBorder="1" applyAlignment="1" applyProtection="1">
      <alignment vertical="center" wrapText="1"/>
    </xf>
    <xf numFmtId="1" fontId="22" fillId="0" borderId="31" xfId="23" applyNumberFormat="1" applyFont="1" applyFill="1" applyBorder="1" applyAlignment="1" applyProtection="1">
      <alignment horizontal="center" vertical="center" wrapText="1"/>
    </xf>
    <xf numFmtId="1" fontId="21" fillId="0" borderId="18" xfId="0" applyNumberFormat="1" applyFont="1" applyFill="1" applyBorder="1" applyAlignment="1" applyProtection="1">
      <alignment horizontal="center" vertical="center" wrapText="1"/>
    </xf>
    <xf numFmtId="165" fontId="22" fillId="0" borderId="23" xfId="0" applyNumberFormat="1" applyFont="1" applyFill="1" applyBorder="1" applyAlignment="1" applyProtection="1">
      <alignment vertical="center" wrapText="1"/>
    </xf>
    <xf numFmtId="1" fontId="22" fillId="0" borderId="17" xfId="29" applyNumberFormat="1" applyFont="1" applyFill="1" applyBorder="1" applyAlignment="1" applyProtection="1">
      <alignment horizontal="center" vertical="center" wrapText="1"/>
    </xf>
    <xf numFmtId="1" fontId="22" fillId="0" borderId="23" xfId="29" applyNumberFormat="1" applyFont="1" applyFill="1" applyBorder="1" applyAlignment="1" applyProtection="1">
      <alignment horizontal="center" vertical="center" wrapText="1"/>
    </xf>
    <xf numFmtId="1" fontId="21" fillId="0" borderId="42" xfId="29" applyNumberFormat="1" applyFont="1" applyFill="1" applyBorder="1" applyAlignment="1" applyProtection="1">
      <alignment horizontal="center" vertical="center" wrapText="1"/>
    </xf>
    <xf numFmtId="165" fontId="22" fillId="0" borderId="22" xfId="0" applyNumberFormat="1" applyFont="1" applyFill="1" applyBorder="1" applyAlignment="1" applyProtection="1">
      <alignment horizontal="left" vertical="center" wrapText="1"/>
    </xf>
    <xf numFmtId="9" fontId="22" fillId="0" borderId="18" xfId="33" applyFont="1" applyFill="1" applyBorder="1" applyAlignment="1" applyProtection="1">
      <alignment horizontal="center" vertical="center" wrapText="1"/>
    </xf>
    <xf numFmtId="9" fontId="22" fillId="0" borderId="31" xfId="33" applyFont="1" applyFill="1" applyBorder="1" applyAlignment="1" applyProtection="1">
      <alignment horizontal="center" vertical="center" wrapText="1"/>
    </xf>
    <xf numFmtId="0" fontId="25" fillId="0" borderId="22" xfId="0" applyNumberFormat="1" applyFont="1" applyFill="1" applyBorder="1" applyAlignment="1" applyProtection="1">
      <alignment horizontal="justify" vertical="center" wrapText="1"/>
    </xf>
    <xf numFmtId="0" fontId="26" fillId="0" borderId="17" xfId="0" applyFont="1" applyFill="1" applyBorder="1" applyAlignment="1" applyProtection="1">
      <alignment horizontal="left" vertical="center" wrapText="1"/>
    </xf>
    <xf numFmtId="0" fontId="26" fillId="0" borderId="17" xfId="0" applyFont="1" applyFill="1" applyBorder="1" applyAlignment="1" applyProtection="1">
      <alignment horizontal="justify" vertical="center" wrapText="1"/>
    </xf>
    <xf numFmtId="0" fontId="26" fillId="0" borderId="0" xfId="23" applyFont="1" applyFill="1" applyBorder="1" applyAlignment="1" applyProtection="1">
      <alignment horizontal="center" vertical="center" wrapText="1"/>
    </xf>
    <xf numFmtId="0" fontId="26" fillId="0" borderId="23" xfId="23"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wrapText="1"/>
    </xf>
    <xf numFmtId="0" fontId="25" fillId="0" borderId="17" xfId="0" applyNumberFormat="1" applyFont="1" applyFill="1" applyBorder="1" applyAlignment="1" applyProtection="1">
      <alignment horizontal="justify" vertical="center" wrapText="1"/>
    </xf>
    <xf numFmtId="0" fontId="26" fillId="0" borderId="31" xfId="0" applyFont="1" applyFill="1" applyBorder="1" applyAlignment="1" applyProtection="1">
      <alignment horizontal="left" vertical="center" wrapText="1"/>
    </xf>
    <xf numFmtId="0" fontId="26" fillId="0" borderId="31" xfId="0" applyFont="1" applyFill="1" applyBorder="1" applyAlignment="1" applyProtection="1">
      <alignment horizontal="justify" vertical="center" wrapText="1"/>
    </xf>
    <xf numFmtId="0" fontId="26" fillId="0" borderId="18" xfId="23" applyFont="1" applyFill="1" applyBorder="1" applyAlignment="1" applyProtection="1">
      <alignment horizontal="center" vertical="center" wrapText="1"/>
    </xf>
    <xf numFmtId="0" fontId="26" fillId="0" borderId="22" xfId="23"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6" fillId="0" borderId="17" xfId="0" applyNumberFormat="1" applyFont="1" applyFill="1" applyBorder="1" applyAlignment="1" applyProtection="1">
      <alignment horizontal="justify" vertical="center" wrapText="1"/>
    </xf>
    <xf numFmtId="0" fontId="26" fillId="0" borderId="22" xfId="0" applyFont="1" applyFill="1" applyBorder="1" applyAlignment="1" applyProtection="1">
      <alignment horizontal="justify" vertical="center" wrapText="1"/>
    </xf>
    <xf numFmtId="165" fontId="26" fillId="0" borderId="43" xfId="0" applyNumberFormat="1" applyFont="1" applyFill="1" applyBorder="1" applyAlignment="1" applyProtection="1">
      <alignment horizontal="justify" vertical="center" wrapText="1"/>
    </xf>
    <xf numFmtId="0" fontId="26" fillId="0" borderId="43" xfId="23" applyFont="1" applyFill="1" applyBorder="1" applyAlignment="1" applyProtection="1">
      <alignment horizontal="center" vertical="center" wrapText="1"/>
    </xf>
    <xf numFmtId="0" fontId="25" fillId="0" borderId="43" xfId="0" applyFont="1" applyFill="1" applyBorder="1" applyAlignment="1" applyProtection="1">
      <alignment horizontal="center" vertical="center" wrapText="1"/>
    </xf>
    <xf numFmtId="1" fontId="22" fillId="0" borderId="25" xfId="23" applyNumberFormat="1" applyFont="1" applyFill="1" applyBorder="1" applyAlignment="1" applyProtection="1">
      <alignment horizontal="center" vertical="center" wrapText="1"/>
    </xf>
    <xf numFmtId="0" fontId="22" fillId="0" borderId="23" xfId="0" applyNumberFormat="1" applyFont="1" applyFill="1" applyBorder="1" applyAlignment="1" applyProtection="1">
      <alignment horizontal="left" vertical="center" wrapText="1"/>
    </xf>
    <xf numFmtId="166" fontId="13" fillId="0" borderId="3" xfId="23" applyNumberFormat="1" applyFont="1" applyFill="1" applyBorder="1" applyAlignment="1" applyProtection="1">
      <alignment horizontal="center" vertical="center" wrapText="1"/>
      <protection locked="0"/>
    </xf>
    <xf numFmtId="166" fontId="22" fillId="0" borderId="16" xfId="23" applyNumberFormat="1" applyFont="1" applyFill="1" applyBorder="1" applyAlignment="1" applyProtection="1">
      <alignment horizontal="right" vertical="center" wrapText="1"/>
      <protection locked="0"/>
    </xf>
    <xf numFmtId="166" fontId="26" fillId="0" borderId="62" xfId="0" applyNumberFormat="1" applyFont="1" applyFill="1" applyBorder="1" applyAlignment="1" applyProtection="1">
      <alignment horizontal="right" vertical="center" wrapText="1"/>
      <protection locked="0"/>
    </xf>
    <xf numFmtId="168" fontId="30" fillId="4" borderId="43" xfId="23" applyNumberFormat="1" applyFont="1" applyFill="1" applyBorder="1" applyAlignment="1">
      <alignment horizontal="center" vertical="center" wrapText="1"/>
    </xf>
    <xf numFmtId="0" fontId="34" fillId="0" borderId="0" xfId="0" applyFont="1" applyBorder="1"/>
    <xf numFmtId="0" fontId="34" fillId="0" borderId="63" xfId="0" applyFont="1" applyBorder="1"/>
    <xf numFmtId="0" fontId="25" fillId="6" borderId="18" xfId="0" applyNumberFormat="1" applyFont="1" applyFill="1" applyBorder="1" applyAlignment="1" applyProtection="1">
      <alignment horizontal="justify" vertical="center" wrapText="1"/>
    </xf>
    <xf numFmtId="0" fontId="26" fillId="6" borderId="18" xfId="0" applyFont="1" applyFill="1" applyBorder="1" applyAlignment="1" applyProtection="1">
      <alignment horizontal="justify" vertical="center" wrapText="1"/>
    </xf>
    <xf numFmtId="0" fontId="26" fillId="6" borderId="25" xfId="0" applyFont="1" applyFill="1" applyBorder="1" applyAlignment="1" applyProtection="1">
      <alignment horizontal="left" vertical="center" wrapText="1"/>
    </xf>
    <xf numFmtId="0" fontId="26" fillId="6" borderId="31" xfId="0" applyFont="1" applyFill="1" applyBorder="1" applyAlignment="1" applyProtection="1">
      <alignment horizontal="center" vertical="center" wrapText="1"/>
    </xf>
    <xf numFmtId="0" fontId="25" fillId="6" borderId="18" xfId="0" applyFont="1" applyFill="1" applyBorder="1" applyAlignment="1" applyProtection="1">
      <alignment horizontal="center" vertical="center" wrapText="1"/>
    </xf>
    <xf numFmtId="1" fontId="22" fillId="0" borderId="16" xfId="23" applyNumberFormat="1" applyFont="1" applyFill="1" applyBorder="1" applyAlignment="1" applyProtection="1">
      <alignment horizontal="center" vertical="center" wrapText="1"/>
    </xf>
    <xf numFmtId="165" fontId="22" fillId="0" borderId="17" xfId="0" applyNumberFormat="1" applyFont="1" applyFill="1" applyBorder="1" applyAlignment="1" applyProtection="1">
      <alignment horizontal="justify" vertical="center" wrapText="1"/>
    </xf>
    <xf numFmtId="165" fontId="22" fillId="0" borderId="17" xfId="0" applyNumberFormat="1" applyFont="1" applyFill="1" applyBorder="1" applyAlignment="1" applyProtection="1">
      <alignment horizontal="center" vertical="center" wrapText="1"/>
    </xf>
    <xf numFmtId="1" fontId="22" fillId="0" borderId="41" xfId="23" applyNumberFormat="1" applyFont="1" applyFill="1" applyBorder="1" applyAlignment="1" applyProtection="1">
      <alignment horizontal="center" vertical="center" wrapText="1"/>
    </xf>
    <xf numFmtId="165" fontId="22" fillId="6" borderId="23" xfId="0" applyNumberFormat="1" applyFont="1" applyFill="1" applyBorder="1" applyAlignment="1" applyProtection="1">
      <alignment horizontal="left" vertical="center" wrapText="1"/>
    </xf>
    <xf numFmtId="9" fontId="22" fillId="0" borderId="0" xfId="33" applyFont="1" applyFill="1" applyBorder="1" applyAlignment="1" applyProtection="1">
      <alignment horizontal="center" vertical="center" wrapText="1"/>
    </xf>
    <xf numFmtId="165" fontId="22" fillId="0" borderId="58" xfId="0" applyNumberFormat="1" applyFont="1" applyFill="1" applyBorder="1" applyAlignment="1" applyProtection="1">
      <alignment horizontal="left" vertical="center" wrapText="1"/>
    </xf>
    <xf numFmtId="165" fontId="22" fillId="0" borderId="64" xfId="0" applyNumberFormat="1" applyFont="1" applyFill="1" applyBorder="1" applyAlignment="1" applyProtection="1">
      <alignment horizontal="left" vertical="center" wrapText="1"/>
    </xf>
    <xf numFmtId="165" fontId="22" fillId="0" borderId="65" xfId="0" applyNumberFormat="1" applyFont="1" applyFill="1" applyBorder="1" applyAlignment="1" applyProtection="1">
      <alignment horizontal="left" vertical="center" wrapText="1"/>
    </xf>
    <xf numFmtId="1" fontId="22" fillId="0" borderId="58" xfId="23" applyNumberFormat="1" applyFont="1" applyFill="1" applyBorder="1" applyAlignment="1" applyProtection="1">
      <alignment horizontal="center" vertical="center" wrapText="1"/>
    </xf>
    <xf numFmtId="1" fontId="22" fillId="0" borderId="64" xfId="23" applyNumberFormat="1" applyFont="1" applyFill="1" applyBorder="1" applyAlignment="1" applyProtection="1">
      <alignment horizontal="center" vertical="center" wrapText="1"/>
    </xf>
    <xf numFmtId="1" fontId="22" fillId="0" borderId="65" xfId="23" applyNumberFormat="1" applyFont="1" applyFill="1" applyBorder="1" applyAlignment="1" applyProtection="1">
      <alignment horizontal="center" vertical="center" wrapText="1"/>
    </xf>
    <xf numFmtId="1" fontId="22" fillId="0" borderId="5" xfId="23" applyNumberFormat="1" applyFont="1" applyFill="1" applyBorder="1" applyAlignment="1" applyProtection="1">
      <alignment horizontal="center" vertical="center" wrapText="1"/>
    </xf>
    <xf numFmtId="1" fontId="22" fillId="0" borderId="11" xfId="23" applyNumberFormat="1" applyFont="1" applyFill="1" applyBorder="1" applyAlignment="1" applyProtection="1">
      <alignment horizontal="center" vertical="center" wrapText="1"/>
    </xf>
    <xf numFmtId="1" fontId="22" fillId="0" borderId="9" xfId="23" applyNumberFormat="1" applyFont="1" applyFill="1" applyBorder="1" applyAlignment="1" applyProtection="1">
      <alignment horizontal="center" vertical="center" wrapText="1"/>
    </xf>
    <xf numFmtId="1" fontId="21" fillId="0" borderId="58"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66" fontId="22" fillId="0" borderId="18" xfId="23" applyNumberFormat="1" applyFont="1" applyFill="1" applyBorder="1" applyAlignment="1" applyProtection="1">
      <alignment horizontal="center" vertical="center" wrapText="1"/>
      <protection locked="0"/>
    </xf>
    <xf numFmtId="166" fontId="22" fillId="0" borderId="25" xfId="23" applyNumberFormat="1" applyFont="1" applyFill="1" applyBorder="1" applyAlignment="1" applyProtection="1">
      <alignment horizontal="center" vertical="center" wrapText="1"/>
      <protection locked="0"/>
    </xf>
    <xf numFmtId="166" fontId="22" fillId="0" borderId="16" xfId="23" applyNumberFormat="1" applyFont="1" applyFill="1" applyBorder="1" applyAlignment="1" applyProtection="1">
      <alignment horizontal="center" vertical="center" wrapText="1"/>
      <protection locked="0"/>
    </xf>
    <xf numFmtId="166" fontId="22" fillId="0" borderId="18" xfId="23" applyNumberFormat="1" applyFont="1" applyFill="1" applyBorder="1" applyAlignment="1" applyProtection="1">
      <alignment horizontal="right" vertical="center" wrapText="1"/>
      <protection locked="0"/>
    </xf>
    <xf numFmtId="166" fontId="22" fillId="0" borderId="25" xfId="23" applyNumberFormat="1" applyFont="1" applyFill="1" applyBorder="1" applyAlignment="1" applyProtection="1">
      <alignment horizontal="right" vertical="center" wrapText="1"/>
      <protection locked="0"/>
    </xf>
    <xf numFmtId="166" fontId="22" fillId="0" borderId="16" xfId="23" applyNumberFormat="1" applyFont="1" applyFill="1" applyBorder="1" applyAlignment="1" applyProtection="1">
      <alignment horizontal="right" vertical="center" wrapText="1"/>
      <protection locked="0"/>
    </xf>
    <xf numFmtId="165" fontId="22" fillId="0" borderId="58" xfId="0" applyNumberFormat="1" applyFont="1" applyFill="1" applyBorder="1" applyAlignment="1" applyProtection="1">
      <alignment horizontal="center" vertical="center" wrapText="1"/>
    </xf>
    <xf numFmtId="165" fontId="22" fillId="0" borderId="64" xfId="0" applyNumberFormat="1" applyFont="1" applyFill="1" applyBorder="1" applyAlignment="1" applyProtection="1">
      <alignment horizontal="center" vertical="center" wrapText="1"/>
    </xf>
    <xf numFmtId="165" fontId="22" fillId="0" borderId="65" xfId="0" applyNumberFormat="1" applyFont="1" applyFill="1" applyBorder="1" applyAlignment="1" applyProtection="1">
      <alignment horizontal="center" vertical="center" wrapText="1"/>
    </xf>
    <xf numFmtId="165" fontId="22" fillId="0" borderId="19" xfId="0" applyNumberFormat="1" applyFont="1" applyFill="1" applyBorder="1" applyAlignment="1" applyProtection="1">
      <alignment horizontal="left" vertical="center" wrapText="1"/>
    </xf>
    <xf numFmtId="165" fontId="22" fillId="0" borderId="20" xfId="0" applyNumberFormat="1" applyFont="1" applyFill="1" applyBorder="1" applyAlignment="1" applyProtection="1">
      <alignment horizontal="left" vertical="center" wrapText="1"/>
    </xf>
    <xf numFmtId="165" fontId="22" fillId="0" borderId="41" xfId="0" applyNumberFormat="1" applyFont="1" applyFill="1" applyBorder="1" applyAlignment="1" applyProtection="1">
      <alignment horizontal="left" vertical="center" wrapText="1"/>
    </xf>
    <xf numFmtId="0" fontId="21" fillId="0" borderId="18" xfId="0" applyFont="1" applyFill="1" applyBorder="1" applyAlignment="1" applyProtection="1">
      <alignment horizontal="center" vertical="center" wrapText="1"/>
    </xf>
    <xf numFmtId="0" fontId="21" fillId="0" borderId="25"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165" fontId="22" fillId="0" borderId="18" xfId="0" applyNumberFormat="1" applyFont="1" applyFill="1" applyBorder="1" applyAlignment="1" applyProtection="1">
      <alignment horizontal="left" vertical="center" wrapText="1"/>
    </xf>
    <xf numFmtId="165" fontId="22" fillId="0" borderId="25" xfId="0" applyNumberFormat="1" applyFont="1" applyFill="1" applyBorder="1" applyAlignment="1" applyProtection="1">
      <alignment horizontal="left" vertical="center" wrapText="1"/>
    </xf>
    <xf numFmtId="165" fontId="22" fillId="0" borderId="21" xfId="0" applyNumberFormat="1" applyFont="1" applyFill="1" applyBorder="1" applyAlignment="1" applyProtection="1">
      <alignment horizontal="left" vertical="center" wrapText="1"/>
    </xf>
    <xf numFmtId="165" fontId="22" fillId="0" borderId="36" xfId="0" applyNumberFormat="1" applyFont="1" applyFill="1" applyBorder="1" applyAlignment="1" applyProtection="1">
      <alignment horizontal="left" vertical="center" wrapText="1"/>
    </xf>
    <xf numFmtId="166" fontId="33" fillId="0" borderId="18" xfId="0" applyNumberFormat="1" applyFont="1" applyFill="1" applyBorder="1" applyAlignment="1" applyProtection="1">
      <alignment horizontal="center" vertical="center" wrapText="1"/>
      <protection locked="0"/>
    </xf>
    <xf numFmtId="166" fontId="33" fillId="0" borderId="25" xfId="0" applyNumberFormat="1" applyFont="1" applyFill="1" applyBorder="1" applyAlignment="1" applyProtection="1">
      <alignment horizontal="center" vertical="center" wrapText="1"/>
      <protection locked="0"/>
    </xf>
    <xf numFmtId="166" fontId="33" fillId="0" borderId="16" xfId="0" applyNumberFormat="1" applyFont="1" applyFill="1" applyBorder="1" applyAlignment="1" applyProtection="1">
      <alignment horizontal="center" vertical="center" wrapText="1"/>
      <protection locked="0"/>
    </xf>
    <xf numFmtId="0" fontId="22" fillId="0" borderId="31" xfId="0" applyNumberFormat="1" applyFont="1" applyFill="1" applyBorder="1" applyAlignment="1" applyProtection="1">
      <alignment horizontal="left" vertical="center" wrapText="1"/>
    </xf>
    <xf numFmtId="0" fontId="22" fillId="0" borderId="21" xfId="0" applyNumberFormat="1" applyFont="1" applyFill="1" applyBorder="1" applyAlignment="1" applyProtection="1">
      <alignment horizontal="left" vertical="center" wrapText="1"/>
    </xf>
    <xf numFmtId="0" fontId="22" fillId="0" borderId="36" xfId="0" applyNumberFormat="1" applyFont="1" applyFill="1" applyBorder="1" applyAlignment="1" applyProtection="1">
      <alignment horizontal="left" vertical="center" wrapText="1"/>
    </xf>
    <xf numFmtId="165" fontId="22" fillId="0" borderId="16" xfId="0" applyNumberFormat="1" applyFont="1" applyFill="1" applyBorder="1" applyAlignment="1" applyProtection="1">
      <alignment horizontal="left" vertical="center" wrapText="1"/>
    </xf>
    <xf numFmtId="1" fontId="22" fillId="0" borderId="18" xfId="23" applyNumberFormat="1" applyFont="1" applyFill="1" applyBorder="1" applyAlignment="1" applyProtection="1">
      <alignment horizontal="center" vertical="center" wrapText="1"/>
    </xf>
    <xf numFmtId="1" fontId="22" fillId="0" borderId="16" xfId="23" applyNumberFormat="1" applyFont="1" applyFill="1" applyBorder="1" applyAlignment="1" applyProtection="1">
      <alignment horizontal="center" vertical="center" wrapText="1"/>
    </xf>
    <xf numFmtId="166" fontId="22" fillId="0" borderId="18" xfId="0" applyNumberFormat="1" applyFont="1" applyFill="1" applyBorder="1" applyAlignment="1" applyProtection="1">
      <alignment horizontal="center" vertical="center" wrapText="1"/>
      <protection locked="0"/>
    </xf>
    <xf numFmtId="166" fontId="22" fillId="0" borderId="16" xfId="0" applyNumberFormat="1" applyFont="1" applyFill="1" applyBorder="1" applyAlignment="1" applyProtection="1">
      <alignment horizontal="center" vertical="center" wrapText="1"/>
      <protection locked="0"/>
    </xf>
    <xf numFmtId="0" fontId="32" fillId="4" borderId="45" xfId="23" applyFont="1" applyFill="1" applyBorder="1" applyAlignment="1" applyProtection="1">
      <alignment horizontal="left" vertical="center"/>
      <protection locked="0"/>
    </xf>
    <xf numFmtId="0" fontId="32" fillId="4" borderId="59" xfId="23" applyFont="1" applyFill="1" applyBorder="1" applyAlignment="1" applyProtection="1">
      <alignment horizontal="left" vertical="center"/>
      <protection locked="0"/>
    </xf>
    <xf numFmtId="0" fontId="32" fillId="4" borderId="67" xfId="23" applyFont="1" applyFill="1" applyBorder="1" applyAlignment="1" applyProtection="1">
      <alignment horizontal="left" vertical="center"/>
      <protection locked="0"/>
    </xf>
    <xf numFmtId="0" fontId="21" fillId="8" borderId="68" xfId="23" applyFont="1" applyFill="1" applyBorder="1" applyAlignment="1" applyProtection="1">
      <alignment horizontal="left" vertical="center"/>
      <protection locked="0"/>
    </xf>
    <xf numFmtId="0" fontId="21" fillId="8" borderId="59" xfId="23" applyFont="1" applyFill="1" applyBorder="1" applyAlignment="1" applyProtection="1">
      <alignment horizontal="left" vertical="center"/>
      <protection locked="0"/>
    </xf>
    <xf numFmtId="0" fontId="21" fillId="8" borderId="67" xfId="23" applyFont="1" applyFill="1" applyBorder="1" applyAlignment="1" applyProtection="1">
      <alignment horizontal="left" vertical="center"/>
      <protection locked="0"/>
    </xf>
    <xf numFmtId="0" fontId="22" fillId="0" borderId="18" xfId="0" applyNumberFormat="1" applyFont="1" applyFill="1" applyBorder="1" applyAlignment="1" applyProtection="1">
      <alignment horizontal="left" vertical="center" wrapText="1"/>
    </xf>
    <xf numFmtId="0" fontId="22" fillId="0" borderId="16" xfId="0" applyNumberFormat="1" applyFont="1" applyFill="1" applyBorder="1" applyAlignment="1" applyProtection="1">
      <alignment horizontal="left" vertical="center" wrapText="1"/>
    </xf>
    <xf numFmtId="165" fontId="22" fillId="0" borderId="69" xfId="0" applyNumberFormat="1" applyFont="1" applyFill="1" applyBorder="1" applyAlignment="1" applyProtection="1">
      <alignment horizontal="left" vertical="center" wrapText="1"/>
    </xf>
    <xf numFmtId="0" fontId="22" fillId="0" borderId="5" xfId="23" applyFont="1" applyFill="1" applyBorder="1" applyAlignment="1" applyProtection="1">
      <alignment horizontal="center" vertical="center" wrapText="1"/>
    </xf>
    <xf numFmtId="0" fontId="22" fillId="0" borderId="9" xfId="23" applyFont="1" applyFill="1" applyBorder="1" applyAlignment="1" applyProtection="1">
      <alignment horizontal="center" vertical="center" wrapText="1"/>
    </xf>
    <xf numFmtId="166" fontId="33" fillId="0" borderId="18" xfId="0" applyNumberFormat="1" applyFont="1" applyFill="1" applyBorder="1" applyAlignment="1" applyProtection="1">
      <alignment horizontal="right" vertical="center" wrapText="1"/>
      <protection locked="0"/>
    </xf>
    <xf numFmtId="166" fontId="33" fillId="0" borderId="16" xfId="0" applyNumberFormat="1" applyFont="1" applyFill="1" applyBorder="1" applyAlignment="1" applyProtection="1">
      <alignment horizontal="right" vertical="center" wrapText="1"/>
      <protection locked="0"/>
    </xf>
    <xf numFmtId="0" fontId="21" fillId="0" borderId="45" xfId="23" applyFont="1" applyFill="1" applyBorder="1" applyAlignment="1" applyProtection="1">
      <alignment horizontal="left" vertical="center"/>
      <protection locked="0"/>
    </xf>
    <xf numFmtId="0" fontId="21" fillId="0" borderId="59" xfId="23" applyFont="1" applyFill="1" applyBorder="1" applyAlignment="1" applyProtection="1">
      <alignment horizontal="left" vertical="center"/>
      <protection locked="0"/>
    </xf>
    <xf numFmtId="0" fontId="21" fillId="0" borderId="67" xfId="23" applyFont="1" applyFill="1" applyBorder="1" applyAlignment="1" applyProtection="1">
      <alignment horizontal="left" vertical="center"/>
      <protection locked="0"/>
    </xf>
    <xf numFmtId="0" fontId="33" fillId="8" borderId="22" xfId="23" applyFont="1" applyFill="1" applyBorder="1" applyAlignment="1" applyProtection="1">
      <alignment horizontal="center" vertical="center"/>
      <protection locked="0"/>
    </xf>
    <xf numFmtId="165" fontId="22" fillId="0" borderId="18" xfId="0" applyNumberFormat="1" applyFont="1" applyFill="1" applyBorder="1" applyAlignment="1" applyProtection="1">
      <alignment horizontal="center" vertical="center" wrapText="1"/>
    </xf>
    <xf numFmtId="165" fontId="22" fillId="0" borderId="16" xfId="0" applyNumberFormat="1" applyFont="1" applyFill="1" applyBorder="1" applyAlignment="1" applyProtection="1">
      <alignment horizontal="center" vertical="center" wrapText="1"/>
    </xf>
    <xf numFmtId="0" fontId="21" fillId="0" borderId="23" xfId="23" applyFont="1" applyFill="1" applyBorder="1" applyAlignment="1" applyProtection="1">
      <alignment horizontal="left" vertical="center"/>
      <protection locked="0"/>
    </xf>
    <xf numFmtId="0" fontId="21" fillId="0" borderId="43" xfId="23" applyFont="1" applyFill="1" applyBorder="1" applyAlignment="1" applyProtection="1">
      <alignment horizontal="left" vertical="center"/>
      <protection locked="0"/>
    </xf>
    <xf numFmtId="0" fontId="21" fillId="0" borderId="42" xfId="23" applyFont="1" applyFill="1" applyBorder="1" applyAlignment="1" applyProtection="1">
      <alignment horizontal="left" vertical="center"/>
      <protection locked="0"/>
    </xf>
    <xf numFmtId="0" fontId="32" fillId="4" borderId="12" xfId="23" applyFont="1" applyFill="1" applyBorder="1" applyAlignment="1" applyProtection="1">
      <alignment horizontal="left" vertical="center"/>
      <protection locked="0"/>
    </xf>
    <xf numFmtId="0" fontId="32" fillId="4" borderId="13" xfId="23" applyFont="1" applyFill="1" applyBorder="1" applyAlignment="1" applyProtection="1">
      <alignment horizontal="left" vertical="center"/>
      <protection locked="0"/>
    </xf>
    <xf numFmtId="0" fontId="32" fillId="4" borderId="14" xfId="23" applyFont="1" applyFill="1" applyBorder="1" applyAlignment="1" applyProtection="1">
      <alignment horizontal="left" vertical="center"/>
      <protection locked="0"/>
    </xf>
    <xf numFmtId="0" fontId="21" fillId="8" borderId="43" xfId="23" applyFont="1" applyFill="1" applyBorder="1" applyAlignment="1" applyProtection="1">
      <alignment horizontal="left" vertical="center"/>
      <protection locked="0"/>
    </xf>
    <xf numFmtId="0" fontId="21" fillId="8" borderId="42" xfId="23" applyFont="1" applyFill="1" applyBorder="1" applyAlignment="1" applyProtection="1">
      <alignment horizontal="left" vertical="center"/>
      <protection locked="0"/>
    </xf>
    <xf numFmtId="0" fontId="16" fillId="0" borderId="0" xfId="23" applyFont="1" applyFill="1" applyBorder="1" applyAlignment="1" applyProtection="1">
      <alignment horizontal="center" vertical="center"/>
      <protection locked="0"/>
    </xf>
    <xf numFmtId="165" fontId="22" fillId="0" borderId="70" xfId="0" applyNumberFormat="1" applyFont="1" applyFill="1" applyBorder="1" applyAlignment="1" applyProtection="1">
      <alignment horizontal="justify" vertical="center" wrapText="1"/>
    </xf>
    <xf numFmtId="165" fontId="22" fillId="0" borderId="71" xfId="0" applyNumberFormat="1" applyFont="1" applyFill="1" applyBorder="1" applyAlignment="1" applyProtection="1">
      <alignment horizontal="justify" vertical="center" wrapText="1"/>
    </xf>
    <xf numFmtId="0" fontId="21" fillId="0" borderId="58" xfId="0" applyNumberFormat="1" applyFont="1" applyFill="1" applyBorder="1" applyAlignment="1" applyProtection="1">
      <alignment horizontal="justify" vertical="center" wrapText="1"/>
    </xf>
    <xf numFmtId="0" fontId="21" fillId="0" borderId="64" xfId="0" applyNumberFormat="1" applyFont="1" applyFill="1" applyBorder="1" applyAlignment="1" applyProtection="1">
      <alignment horizontal="justify" vertical="center" wrapText="1"/>
    </xf>
    <xf numFmtId="0" fontId="21" fillId="0" borderId="69" xfId="0" applyNumberFormat="1" applyFont="1" applyFill="1" applyBorder="1" applyAlignment="1" applyProtection="1">
      <alignment horizontal="justify" vertical="center" wrapText="1"/>
    </xf>
    <xf numFmtId="0" fontId="21" fillId="0" borderId="65" xfId="0" applyNumberFormat="1" applyFont="1" applyFill="1" applyBorder="1" applyAlignment="1" applyProtection="1">
      <alignment horizontal="justify" vertical="center" wrapText="1"/>
    </xf>
    <xf numFmtId="165" fontId="22" fillId="0" borderId="18" xfId="0" applyNumberFormat="1" applyFont="1" applyFill="1" applyBorder="1" applyAlignment="1" applyProtection="1">
      <alignment horizontal="justify" vertical="center" wrapText="1"/>
    </xf>
    <xf numFmtId="165" fontId="22" fillId="0" borderId="16" xfId="0" applyNumberFormat="1" applyFont="1" applyFill="1" applyBorder="1" applyAlignment="1" applyProtection="1">
      <alignment horizontal="justify" vertical="center" wrapText="1"/>
    </xf>
    <xf numFmtId="0" fontId="21" fillId="8" borderId="72" xfId="23" applyFont="1" applyFill="1" applyBorder="1" applyAlignment="1" applyProtection="1">
      <alignment horizontal="left" vertical="center"/>
      <protection locked="0"/>
    </xf>
    <xf numFmtId="0" fontId="21" fillId="8" borderId="73" xfId="23" applyFont="1" applyFill="1" applyBorder="1" applyAlignment="1" applyProtection="1">
      <alignment horizontal="left" vertical="center"/>
      <protection locked="0"/>
    </xf>
    <xf numFmtId="0" fontId="21" fillId="0" borderId="18" xfId="0" applyNumberFormat="1" applyFont="1" applyFill="1" applyBorder="1" applyAlignment="1" applyProtection="1">
      <alignment horizontal="justify" vertical="center" wrapText="1"/>
    </xf>
    <xf numFmtId="0" fontId="21" fillId="0" borderId="25" xfId="0" applyNumberFormat="1" applyFont="1" applyFill="1" applyBorder="1" applyAlignment="1" applyProtection="1">
      <alignment horizontal="justify" vertical="center" wrapText="1"/>
    </xf>
    <xf numFmtId="0" fontId="21" fillId="0" borderId="18" xfId="0" applyNumberFormat="1" applyFont="1" applyFill="1" applyBorder="1" applyAlignment="1" applyProtection="1">
      <alignment horizontal="left" vertical="center" wrapText="1"/>
    </xf>
    <xf numFmtId="0" fontId="21" fillId="0" borderId="16" xfId="0" applyNumberFormat="1" applyFont="1" applyFill="1" applyBorder="1" applyAlignment="1" applyProtection="1">
      <alignment horizontal="left" vertical="center" wrapText="1"/>
    </xf>
    <xf numFmtId="0" fontId="21" fillId="0" borderId="5"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2" fillId="0" borderId="25" xfId="0" applyNumberFormat="1" applyFont="1" applyFill="1" applyBorder="1" applyAlignment="1" applyProtection="1">
      <alignment horizontal="left" vertical="center" wrapText="1"/>
    </xf>
    <xf numFmtId="166" fontId="22" fillId="0" borderId="22" xfId="23" applyNumberFormat="1" applyFont="1" applyFill="1" applyBorder="1" applyAlignment="1" applyProtection="1">
      <alignment horizontal="right" vertical="center" wrapText="1"/>
      <protection locked="0"/>
    </xf>
    <xf numFmtId="166" fontId="22" fillId="0" borderId="0" xfId="23" applyNumberFormat="1" applyFont="1" applyFill="1" applyBorder="1" applyAlignment="1" applyProtection="1">
      <alignment horizontal="right" vertical="center" wrapText="1"/>
      <protection locked="0"/>
    </xf>
    <xf numFmtId="166" fontId="22" fillId="0" borderId="25" xfId="0" applyNumberFormat="1" applyFont="1" applyFill="1" applyBorder="1" applyAlignment="1" applyProtection="1">
      <alignment horizontal="right" vertical="center" wrapText="1"/>
      <protection locked="0"/>
    </xf>
    <xf numFmtId="166" fontId="22" fillId="0" borderId="47" xfId="23" applyNumberFormat="1" applyFont="1" applyFill="1" applyBorder="1" applyAlignment="1" applyProtection="1">
      <alignment horizontal="right" vertical="center" wrapText="1"/>
      <protection locked="0"/>
    </xf>
    <xf numFmtId="166" fontId="22" fillId="0" borderId="18" xfId="0" applyNumberFormat="1" applyFont="1" applyFill="1" applyBorder="1" applyAlignment="1" applyProtection="1">
      <alignment horizontal="right" vertical="center" wrapText="1"/>
      <protection locked="0"/>
    </xf>
    <xf numFmtId="166" fontId="22" fillId="0" borderId="16" xfId="0" applyNumberFormat="1" applyFont="1" applyFill="1" applyBorder="1" applyAlignment="1" applyProtection="1">
      <alignment horizontal="right" vertical="center" wrapText="1"/>
      <protection locked="0"/>
    </xf>
    <xf numFmtId="166" fontId="38" fillId="0" borderId="18" xfId="23" applyNumberFormat="1" applyFont="1" applyFill="1" applyBorder="1" applyAlignment="1" applyProtection="1">
      <alignment horizontal="right" vertical="center" wrapText="1"/>
      <protection locked="0"/>
    </xf>
    <xf numFmtId="166" fontId="38" fillId="0" borderId="25" xfId="23" applyNumberFormat="1" applyFont="1" applyFill="1" applyBorder="1" applyAlignment="1" applyProtection="1">
      <alignment horizontal="right" vertical="center" wrapText="1"/>
      <protection locked="0"/>
    </xf>
    <xf numFmtId="166" fontId="38" fillId="0" borderId="16" xfId="23" applyNumberFormat="1" applyFont="1" applyFill="1" applyBorder="1" applyAlignment="1" applyProtection="1">
      <alignment horizontal="right" vertical="center" wrapText="1"/>
      <protection locked="0"/>
    </xf>
    <xf numFmtId="0" fontId="32" fillId="4" borderId="23" xfId="23" applyFont="1" applyFill="1" applyBorder="1" applyAlignment="1" applyProtection="1">
      <alignment horizontal="left" vertical="center"/>
      <protection locked="0"/>
    </xf>
    <xf numFmtId="0" fontId="32" fillId="4" borderId="43" xfId="23" applyFont="1" applyFill="1" applyBorder="1" applyAlignment="1" applyProtection="1">
      <alignment horizontal="left" vertical="center"/>
      <protection locked="0"/>
    </xf>
    <xf numFmtId="0" fontId="32" fillId="4" borderId="42" xfId="23" applyFont="1" applyFill="1" applyBorder="1" applyAlignment="1" applyProtection="1">
      <alignment horizontal="left" vertical="center"/>
      <protection locked="0"/>
    </xf>
    <xf numFmtId="0" fontId="21" fillId="8" borderId="23" xfId="23" applyFont="1" applyFill="1" applyBorder="1" applyAlignment="1" applyProtection="1">
      <alignment horizontal="left" vertical="center"/>
      <protection locked="0"/>
    </xf>
    <xf numFmtId="0" fontId="21" fillId="8" borderId="22" xfId="23" applyFont="1" applyFill="1" applyBorder="1" applyAlignment="1" applyProtection="1">
      <alignment horizontal="left" vertical="center"/>
      <protection locked="0"/>
    </xf>
    <xf numFmtId="0" fontId="21" fillId="0" borderId="47" xfId="23" applyFont="1" applyFill="1" applyBorder="1" applyAlignment="1" applyProtection="1">
      <alignment horizontal="left" vertical="center"/>
      <protection locked="0"/>
    </xf>
    <xf numFmtId="0" fontId="21" fillId="5" borderId="17" xfId="23" applyFont="1" applyFill="1" applyBorder="1" applyAlignment="1" applyProtection="1">
      <alignment horizontal="center" vertical="center"/>
      <protection locked="0"/>
    </xf>
    <xf numFmtId="0" fontId="21" fillId="5" borderId="23" xfId="23" applyFont="1" applyFill="1" applyBorder="1" applyAlignment="1" applyProtection="1">
      <alignment horizontal="center" vertical="center"/>
      <protection locked="0"/>
    </xf>
    <xf numFmtId="0" fontId="21" fillId="5" borderId="43" xfId="23" applyFont="1" applyFill="1" applyBorder="1" applyAlignment="1" applyProtection="1">
      <alignment horizontal="center" vertical="center"/>
      <protection locked="0"/>
    </xf>
    <xf numFmtId="0" fontId="21" fillId="5" borderId="42" xfId="23" applyFont="1" applyFill="1" applyBorder="1" applyAlignment="1" applyProtection="1">
      <alignment horizontal="center" vertical="center"/>
      <protection locked="0"/>
    </xf>
    <xf numFmtId="0" fontId="21" fillId="5" borderId="16" xfId="23" applyFont="1" applyFill="1" applyBorder="1" applyAlignment="1" applyProtection="1">
      <alignment horizontal="center" vertical="center" wrapText="1"/>
      <protection locked="0"/>
    </xf>
    <xf numFmtId="164" fontId="21" fillId="5" borderId="18" xfId="23" applyNumberFormat="1" applyFont="1" applyFill="1" applyBorder="1" applyAlignment="1" applyProtection="1">
      <alignment horizontal="center" vertical="center" wrapText="1"/>
      <protection locked="0"/>
    </xf>
    <xf numFmtId="164" fontId="21" fillId="5" borderId="25" xfId="23" applyNumberFormat="1" applyFont="1" applyFill="1" applyBorder="1" applyAlignment="1" applyProtection="1">
      <alignment horizontal="center" vertical="center" wrapText="1"/>
      <protection locked="0"/>
    </xf>
    <xf numFmtId="0" fontId="22" fillId="0" borderId="58" xfId="23" applyFont="1" applyFill="1" applyBorder="1" applyAlignment="1" applyProtection="1">
      <alignment horizontal="center" vertical="center" wrapText="1"/>
    </xf>
    <xf numFmtId="0" fontId="22" fillId="0" borderId="65" xfId="23" applyFont="1" applyFill="1" applyBorder="1" applyAlignment="1" applyProtection="1">
      <alignment horizontal="center" vertical="center" wrapText="1"/>
    </xf>
    <xf numFmtId="164" fontId="22" fillId="0" borderId="18" xfId="23" applyNumberFormat="1" applyFont="1" applyFill="1" applyBorder="1" applyAlignment="1" applyProtection="1">
      <alignment horizontal="right" vertical="center" wrapText="1"/>
      <protection locked="0"/>
    </xf>
    <xf numFmtId="164" fontId="22" fillId="0" borderId="25" xfId="23" applyNumberFormat="1" applyFont="1" applyFill="1" applyBorder="1" applyAlignment="1" applyProtection="1">
      <alignment horizontal="right" vertical="center" wrapText="1"/>
      <protection locked="0"/>
    </xf>
    <xf numFmtId="166" fontId="22" fillId="0" borderId="31" xfId="0" applyNumberFormat="1" applyFont="1" applyFill="1" applyBorder="1" applyAlignment="1" applyProtection="1">
      <alignment horizontal="right" vertical="center" wrapText="1"/>
      <protection locked="0"/>
    </xf>
    <xf numFmtId="166" fontId="22" fillId="0" borderId="21" xfId="0" applyNumberFormat="1" applyFont="1" applyFill="1" applyBorder="1" applyAlignment="1" applyProtection="1">
      <alignment horizontal="right" vertical="center" wrapText="1"/>
      <protection locked="0"/>
    </xf>
    <xf numFmtId="166" fontId="22" fillId="0" borderId="36" xfId="0" applyNumberFormat="1" applyFont="1" applyFill="1" applyBorder="1" applyAlignment="1" applyProtection="1">
      <alignment horizontal="right" vertical="center" wrapText="1"/>
      <protection locked="0"/>
    </xf>
    <xf numFmtId="166" fontId="33" fillId="0" borderId="25" xfId="0" applyNumberFormat="1" applyFont="1" applyFill="1" applyBorder="1" applyAlignment="1" applyProtection="1">
      <alignment horizontal="right" vertical="center" wrapText="1"/>
      <protection locked="0"/>
    </xf>
    <xf numFmtId="166" fontId="22" fillId="0" borderId="19" xfId="0" applyNumberFormat="1" applyFont="1" applyFill="1" applyBorder="1" applyAlignment="1" applyProtection="1">
      <alignment horizontal="right" vertical="center" wrapText="1"/>
      <protection locked="0"/>
    </xf>
    <xf numFmtId="166" fontId="22" fillId="0" borderId="20" xfId="0" applyNumberFormat="1" applyFont="1" applyFill="1" applyBorder="1" applyAlignment="1" applyProtection="1">
      <alignment horizontal="right" vertical="center" wrapText="1"/>
      <protection locked="0"/>
    </xf>
    <xf numFmtId="166" fontId="22" fillId="0" borderId="41" xfId="0" applyNumberFormat="1" applyFont="1" applyFill="1" applyBorder="1" applyAlignment="1" applyProtection="1">
      <alignment horizontal="right" vertical="center" wrapText="1"/>
      <protection locked="0"/>
    </xf>
    <xf numFmtId="0" fontId="22" fillId="0" borderId="74" xfId="23" applyFont="1" applyFill="1" applyBorder="1" applyAlignment="1" applyProtection="1">
      <alignment horizontal="center" vertical="center" wrapText="1"/>
    </xf>
    <xf numFmtId="0" fontId="22" fillId="0" borderId="75" xfId="23" applyFont="1" applyFill="1" applyBorder="1" applyAlignment="1" applyProtection="1">
      <alignment horizontal="center" vertical="center" wrapText="1"/>
    </xf>
    <xf numFmtId="0" fontId="22" fillId="0" borderId="69" xfId="23" applyFont="1" applyFill="1" applyBorder="1" applyAlignment="1" applyProtection="1">
      <alignment horizontal="center" vertical="center" wrapText="1"/>
    </xf>
    <xf numFmtId="0" fontId="22" fillId="0" borderId="60" xfId="23" applyFont="1" applyFill="1" applyBorder="1" applyAlignment="1" applyProtection="1">
      <alignment horizontal="center" vertical="center" wrapText="1"/>
    </xf>
    <xf numFmtId="0" fontId="21" fillId="0" borderId="74" xfId="0" applyFont="1" applyFill="1" applyBorder="1" applyAlignment="1" applyProtection="1">
      <alignment horizontal="center" vertical="center" wrapText="1"/>
    </xf>
    <xf numFmtId="0" fontId="21" fillId="0" borderId="75" xfId="0" applyFont="1" applyFill="1" applyBorder="1" applyAlignment="1" applyProtection="1">
      <alignment horizontal="center" vertical="center" wrapText="1"/>
    </xf>
    <xf numFmtId="165" fontId="22" fillId="0" borderId="58" xfId="0" applyNumberFormat="1" applyFont="1" applyFill="1" applyBorder="1" applyAlignment="1" applyProtection="1">
      <alignment horizontal="justify" vertical="center" wrapText="1"/>
    </xf>
    <xf numFmtId="165" fontId="22" fillId="0" borderId="65" xfId="0" applyNumberFormat="1" applyFont="1" applyFill="1" applyBorder="1" applyAlignment="1" applyProtection="1">
      <alignment horizontal="justify" vertical="center" wrapText="1"/>
    </xf>
    <xf numFmtId="165" fontId="22" fillId="0" borderId="74" xfId="0" applyNumberFormat="1" applyFont="1" applyFill="1" applyBorder="1" applyAlignment="1" applyProtection="1">
      <alignment horizontal="justify" vertical="center" wrapText="1"/>
    </xf>
    <xf numFmtId="165" fontId="22" fillId="0" borderId="66" xfId="0" applyNumberFormat="1" applyFont="1" applyFill="1" applyBorder="1" applyAlignment="1" applyProtection="1">
      <alignment horizontal="justify" vertical="center" wrapText="1"/>
    </xf>
    <xf numFmtId="0" fontId="21" fillId="0" borderId="76" xfId="0" applyFont="1" applyFill="1" applyBorder="1" applyAlignment="1" applyProtection="1">
      <alignment horizontal="center" vertical="center" wrapText="1"/>
    </xf>
    <xf numFmtId="0" fontId="21" fillId="0" borderId="77" xfId="0" applyFont="1" applyFill="1" applyBorder="1" applyAlignment="1" applyProtection="1">
      <alignment horizontal="center" vertical="center" wrapText="1"/>
    </xf>
    <xf numFmtId="0" fontId="21" fillId="0" borderId="66" xfId="0" applyFont="1" applyFill="1" applyBorder="1" applyAlignment="1" applyProtection="1">
      <alignment horizontal="center" vertical="center" wrapText="1"/>
    </xf>
    <xf numFmtId="0" fontId="21" fillId="0" borderId="25" xfId="0" applyNumberFormat="1" applyFont="1" applyFill="1" applyBorder="1" applyAlignment="1" applyProtection="1">
      <alignment horizontal="left" vertical="center" wrapText="1"/>
    </xf>
    <xf numFmtId="0" fontId="22" fillId="0" borderId="70" xfId="0" applyNumberFormat="1" applyFont="1" applyFill="1" applyBorder="1" applyAlignment="1" applyProtection="1">
      <alignment horizontal="justify" vertical="center" wrapText="1"/>
    </xf>
    <xf numFmtId="0" fontId="22" fillId="0" borderId="78" xfId="0" applyNumberFormat="1" applyFont="1" applyFill="1" applyBorder="1" applyAlignment="1" applyProtection="1">
      <alignment horizontal="justify" vertical="center" wrapText="1"/>
    </xf>
    <xf numFmtId="3" fontId="22" fillId="0" borderId="79" xfId="0" applyNumberFormat="1" applyFont="1" applyFill="1" applyBorder="1" applyAlignment="1" applyProtection="1">
      <alignment horizontal="center" vertical="center" wrapText="1"/>
    </xf>
    <xf numFmtId="3" fontId="22" fillId="0" borderId="64" xfId="0" applyNumberFormat="1" applyFont="1" applyFill="1" applyBorder="1" applyAlignment="1" applyProtection="1">
      <alignment horizontal="center" vertical="center" wrapText="1"/>
    </xf>
    <xf numFmtId="3" fontId="22" fillId="0" borderId="65" xfId="0" applyNumberFormat="1" applyFont="1" applyFill="1" applyBorder="1" applyAlignment="1" applyProtection="1">
      <alignment horizontal="center" vertical="center" wrapText="1"/>
    </xf>
    <xf numFmtId="0" fontId="21" fillId="0" borderId="16" xfId="0" applyNumberFormat="1" applyFont="1" applyFill="1" applyBorder="1" applyAlignment="1" applyProtection="1">
      <alignment horizontal="justify" vertical="center" wrapText="1"/>
    </xf>
    <xf numFmtId="165" fontId="22" fillId="0" borderId="25" xfId="0" applyNumberFormat="1" applyFont="1" applyFill="1" applyBorder="1" applyAlignment="1" applyProtection="1">
      <alignment horizontal="justify" vertical="center" wrapText="1"/>
    </xf>
    <xf numFmtId="0" fontId="22" fillId="0" borderId="18" xfId="23" applyFont="1" applyFill="1" applyBorder="1" applyAlignment="1" applyProtection="1">
      <alignment horizontal="center" vertical="center" wrapText="1"/>
    </xf>
    <xf numFmtId="0" fontId="22" fillId="0" borderId="25" xfId="23" applyFont="1" applyFill="1" applyBorder="1" applyAlignment="1" applyProtection="1">
      <alignment horizontal="center" vertical="center" wrapText="1"/>
    </xf>
    <xf numFmtId="0" fontId="22" fillId="0" borderId="16" xfId="23" applyFont="1" applyFill="1" applyBorder="1" applyAlignment="1" applyProtection="1">
      <alignment horizontal="center" vertical="center" wrapText="1"/>
    </xf>
    <xf numFmtId="165" fontId="22" fillId="0" borderId="17" xfId="0" applyNumberFormat="1" applyFont="1" applyFill="1" applyBorder="1" applyAlignment="1" applyProtection="1">
      <alignment horizontal="justify" vertical="center" wrapText="1"/>
    </xf>
    <xf numFmtId="0" fontId="22" fillId="0" borderId="18" xfId="0" applyNumberFormat="1" applyFont="1" applyFill="1" applyBorder="1" applyAlignment="1" applyProtection="1">
      <alignment horizontal="justify" vertical="center" wrapText="1"/>
    </xf>
    <xf numFmtId="0" fontId="22" fillId="0" borderId="16" xfId="0" applyNumberFormat="1" applyFont="1" applyFill="1" applyBorder="1" applyAlignment="1" applyProtection="1">
      <alignment horizontal="justify" vertical="center" wrapText="1"/>
    </xf>
    <xf numFmtId="0" fontId="22" fillId="0" borderId="18" xfId="0" applyFont="1" applyFill="1" applyBorder="1" applyAlignment="1" applyProtection="1">
      <alignment horizontal="left" vertical="center" wrapText="1"/>
    </xf>
    <xf numFmtId="0" fontId="22" fillId="0" borderId="16" xfId="0" applyFont="1" applyFill="1" applyBorder="1" applyAlignment="1" applyProtection="1">
      <alignment horizontal="left" vertical="center" wrapText="1"/>
    </xf>
    <xf numFmtId="166" fontId="21" fillId="0" borderId="18" xfId="0" applyNumberFormat="1" applyFont="1" applyFill="1" applyBorder="1" applyAlignment="1" applyProtection="1">
      <alignment horizontal="right" vertical="center" wrapText="1"/>
      <protection locked="0"/>
    </xf>
    <xf numFmtId="166" fontId="21" fillId="0" borderId="25" xfId="0" applyNumberFormat="1" applyFont="1" applyFill="1" applyBorder="1" applyAlignment="1" applyProtection="1">
      <alignment horizontal="right" vertical="center" wrapText="1"/>
      <protection locked="0"/>
    </xf>
    <xf numFmtId="166" fontId="21" fillId="0" borderId="16" xfId="0" applyNumberFormat="1" applyFont="1" applyFill="1" applyBorder="1" applyAlignment="1" applyProtection="1">
      <alignment horizontal="right" vertical="center" wrapText="1"/>
      <protection locked="0"/>
    </xf>
    <xf numFmtId="0" fontId="21" fillId="8" borderId="36" xfId="23" applyFont="1" applyFill="1" applyBorder="1" applyAlignment="1" applyProtection="1">
      <alignment horizontal="left" vertical="center"/>
      <protection locked="0"/>
    </xf>
    <xf numFmtId="0" fontId="21" fillId="8" borderId="47" xfId="23" applyFont="1" applyFill="1" applyBorder="1" applyAlignment="1" applyProtection="1">
      <alignment horizontal="left" vertical="center"/>
      <protection locked="0"/>
    </xf>
    <xf numFmtId="0" fontId="21" fillId="8" borderId="41" xfId="23" applyFont="1" applyFill="1" applyBorder="1" applyAlignment="1" applyProtection="1">
      <alignment horizontal="left" vertical="center"/>
      <protection locked="0"/>
    </xf>
    <xf numFmtId="165" fontId="22" fillId="0" borderId="5" xfId="0" applyNumberFormat="1" applyFont="1" applyFill="1" applyBorder="1" applyAlignment="1" applyProtection="1">
      <alignment horizontal="justify" vertical="center" wrapText="1"/>
    </xf>
    <xf numFmtId="165" fontId="22" fillId="0" borderId="9" xfId="0" applyNumberFormat="1" applyFont="1" applyFill="1" applyBorder="1" applyAlignment="1" applyProtection="1">
      <alignment horizontal="justify" vertical="center" wrapText="1"/>
    </xf>
    <xf numFmtId="0" fontId="32" fillId="4" borderId="31" xfId="23" applyFont="1" applyFill="1" applyBorder="1" applyAlignment="1" applyProtection="1">
      <alignment horizontal="left" vertical="center"/>
      <protection locked="0"/>
    </xf>
    <xf numFmtId="0" fontId="32" fillId="4" borderId="22" xfId="23" applyFont="1" applyFill="1" applyBorder="1" applyAlignment="1" applyProtection="1">
      <alignment horizontal="left" vertical="center"/>
      <protection locked="0"/>
    </xf>
    <xf numFmtId="0" fontId="32" fillId="4" borderId="19" xfId="23" applyFont="1" applyFill="1" applyBorder="1" applyAlignment="1" applyProtection="1">
      <alignment horizontal="left" vertical="center"/>
      <protection locked="0"/>
    </xf>
    <xf numFmtId="0" fontId="22" fillId="0" borderId="18"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22" fillId="0" borderId="18" xfId="0"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166" fontId="22" fillId="0" borderId="17" xfId="0" applyNumberFormat="1" applyFont="1" applyFill="1" applyBorder="1" applyAlignment="1" applyProtection="1">
      <alignment horizontal="right" vertical="center" wrapText="1"/>
      <protection locked="0"/>
    </xf>
    <xf numFmtId="3" fontId="22" fillId="0" borderId="58" xfId="0" applyNumberFormat="1" applyFont="1" applyFill="1" applyBorder="1" applyAlignment="1" applyProtection="1">
      <alignment horizontal="center" vertical="center" wrapText="1"/>
    </xf>
    <xf numFmtId="3" fontId="22" fillId="0" borderId="69" xfId="0" applyNumberFormat="1" applyFont="1" applyFill="1" applyBorder="1" applyAlignment="1" applyProtection="1">
      <alignment horizontal="center" vertical="center" wrapText="1"/>
    </xf>
    <xf numFmtId="3" fontId="22" fillId="0" borderId="5" xfId="0" applyNumberFormat="1" applyFont="1" applyFill="1" applyBorder="1" applyAlignment="1" applyProtection="1">
      <alignment horizontal="center" vertical="center" wrapText="1"/>
    </xf>
    <xf numFmtId="3" fontId="22" fillId="0" borderId="9" xfId="0" applyNumberFormat="1" applyFont="1" applyFill="1" applyBorder="1" applyAlignment="1" applyProtection="1">
      <alignment horizontal="center" vertical="center" wrapText="1"/>
    </xf>
    <xf numFmtId="0" fontId="21" fillId="0" borderId="5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wrapText="1"/>
    </xf>
    <xf numFmtId="0" fontId="22" fillId="0" borderId="25" xfId="0" applyNumberFormat="1" applyFont="1" applyFill="1" applyBorder="1" applyAlignment="1" applyProtection="1">
      <alignment horizontal="justify" vertical="center" wrapText="1"/>
    </xf>
    <xf numFmtId="0" fontId="21" fillId="0" borderId="18" xfId="0" applyNumberFormat="1" applyFont="1" applyFill="1" applyBorder="1" applyAlignment="1" applyProtection="1">
      <alignment horizontal="center" vertical="center" wrapText="1"/>
    </xf>
    <xf numFmtId="0" fontId="21" fillId="0" borderId="25" xfId="0" applyNumberFormat="1" applyFont="1" applyFill="1" applyBorder="1" applyAlignment="1" applyProtection="1">
      <alignment horizontal="center" vertical="center" wrapText="1"/>
    </xf>
    <xf numFmtId="165" fontId="22" fillId="0" borderId="25" xfId="0" applyNumberFormat="1" applyFont="1" applyFill="1" applyBorder="1" applyAlignment="1" applyProtection="1">
      <alignment horizontal="center" vertical="center" wrapText="1"/>
    </xf>
    <xf numFmtId="3" fontId="22" fillId="0" borderId="19" xfId="0" applyNumberFormat="1" applyFont="1" applyFill="1" applyBorder="1" applyAlignment="1" applyProtection="1">
      <alignment horizontal="center" vertical="center" wrapText="1"/>
    </xf>
    <xf numFmtId="3" fontId="22" fillId="0" borderId="20" xfId="0" applyNumberFormat="1" applyFont="1" applyFill="1" applyBorder="1" applyAlignment="1" applyProtection="1">
      <alignment horizontal="center" vertical="center" wrapText="1"/>
    </xf>
    <xf numFmtId="166" fontId="33" fillId="0" borderId="0" xfId="0" applyNumberFormat="1" applyFont="1" applyFill="1" applyBorder="1" applyAlignment="1" applyProtection="1">
      <alignment horizontal="right" vertical="center" wrapText="1"/>
      <protection locked="0"/>
    </xf>
    <xf numFmtId="3" fontId="22" fillId="0" borderId="18" xfId="0" applyNumberFormat="1" applyFont="1" applyFill="1" applyBorder="1" applyAlignment="1" applyProtection="1">
      <alignment horizontal="center" vertical="center" wrapText="1"/>
      <protection locked="0"/>
    </xf>
    <xf numFmtId="3" fontId="22" fillId="0" borderId="16" xfId="0" applyNumberFormat="1" applyFont="1" applyFill="1" applyBorder="1" applyAlignment="1" applyProtection="1">
      <alignment horizontal="center" vertical="center" wrapText="1"/>
      <protection locked="0"/>
    </xf>
    <xf numFmtId="0" fontId="21" fillId="0" borderId="62" xfId="23" applyFont="1" applyFill="1" applyBorder="1" applyAlignment="1" applyProtection="1">
      <alignment horizontal="left" vertical="center"/>
      <protection locked="0"/>
    </xf>
    <xf numFmtId="0" fontId="32" fillId="4" borderId="80" xfId="23" applyFont="1" applyFill="1" applyBorder="1" applyAlignment="1" applyProtection="1">
      <alignment horizontal="left" vertical="center"/>
      <protection locked="0"/>
    </xf>
    <xf numFmtId="0" fontId="21" fillId="8" borderId="45" xfId="23" applyFont="1" applyFill="1" applyBorder="1" applyAlignment="1" applyProtection="1">
      <alignment horizontal="left" vertical="center"/>
      <protection locked="0"/>
    </xf>
    <xf numFmtId="166" fontId="13" fillId="0" borderId="18" xfId="0" applyNumberFormat="1" applyFont="1" applyFill="1" applyBorder="1" applyAlignment="1" applyProtection="1">
      <alignment horizontal="right" vertical="center" wrapText="1"/>
      <protection locked="0"/>
    </xf>
    <xf numFmtId="166" fontId="13" fillId="0" borderId="16" xfId="0" applyNumberFormat="1" applyFont="1" applyFill="1" applyBorder="1" applyAlignment="1" applyProtection="1">
      <alignment horizontal="right" vertical="center" wrapText="1"/>
      <protection locked="0"/>
    </xf>
    <xf numFmtId="166" fontId="22" fillId="0" borderId="22" xfId="0" applyNumberFormat="1" applyFont="1" applyFill="1" applyBorder="1" applyAlignment="1" applyProtection="1">
      <alignment horizontal="right" vertical="center" wrapText="1"/>
      <protection locked="0"/>
    </xf>
    <xf numFmtId="166" fontId="22" fillId="0" borderId="47" xfId="0" applyNumberFormat="1" applyFont="1" applyFill="1" applyBorder="1" applyAlignment="1" applyProtection="1">
      <alignment horizontal="right" vertical="center" wrapText="1"/>
      <protection locked="0"/>
    </xf>
    <xf numFmtId="0" fontId="21" fillId="6" borderId="18" xfId="23" applyFont="1" applyFill="1" applyBorder="1" applyAlignment="1" applyProtection="1">
      <alignment horizontal="left" vertical="center" wrapText="1"/>
      <protection locked="0"/>
    </xf>
    <xf numFmtId="0" fontId="21" fillId="6" borderId="25" xfId="23" applyFont="1" applyFill="1" applyBorder="1" applyAlignment="1" applyProtection="1">
      <alignment horizontal="left" vertical="center" wrapText="1"/>
      <protection locked="0"/>
    </xf>
    <xf numFmtId="165" fontId="22" fillId="0" borderId="22" xfId="0" applyNumberFormat="1" applyFont="1" applyFill="1" applyBorder="1" applyAlignment="1" applyProtection="1">
      <alignment horizontal="left" vertical="center" wrapText="1"/>
    </xf>
    <xf numFmtId="165" fontId="22" fillId="0" borderId="47" xfId="0" applyNumberFormat="1" applyFont="1" applyFill="1" applyBorder="1" applyAlignment="1" applyProtection="1">
      <alignment horizontal="left" vertical="center" wrapText="1"/>
    </xf>
    <xf numFmtId="1" fontId="22" fillId="0" borderId="18" xfId="33" applyNumberFormat="1" applyFont="1" applyFill="1" applyBorder="1" applyAlignment="1" applyProtection="1">
      <alignment horizontal="center" vertical="center" wrapText="1"/>
    </xf>
    <xf numFmtId="1" fontId="22" fillId="0" borderId="16" xfId="33" applyNumberFormat="1" applyFont="1" applyFill="1" applyBorder="1" applyAlignment="1" applyProtection="1">
      <alignment horizontal="center" vertical="center" wrapText="1"/>
    </xf>
    <xf numFmtId="166" fontId="22" fillId="0" borderId="31" xfId="23" applyNumberFormat="1" applyFont="1" applyFill="1" applyBorder="1" applyAlignment="1" applyProtection="1">
      <alignment horizontal="right" vertical="center" wrapText="1"/>
      <protection locked="0"/>
    </xf>
    <xf numFmtId="166" fontId="22" fillId="0" borderId="21" xfId="23" applyNumberFormat="1" applyFont="1" applyFill="1" applyBorder="1" applyAlignment="1" applyProtection="1">
      <alignment horizontal="right" vertical="center" wrapText="1"/>
      <protection locked="0"/>
    </xf>
    <xf numFmtId="0" fontId="22" fillId="0" borderId="58" xfId="0" applyNumberFormat="1" applyFont="1" applyFill="1" applyBorder="1" applyAlignment="1" applyProtection="1">
      <alignment horizontal="justify" vertical="center" wrapText="1"/>
    </xf>
    <xf numFmtId="0" fontId="22" fillId="0" borderId="69" xfId="0" applyNumberFormat="1" applyFont="1" applyFill="1" applyBorder="1" applyAlignment="1" applyProtection="1">
      <alignment horizontal="justify" vertical="center" wrapText="1"/>
    </xf>
    <xf numFmtId="0" fontId="21" fillId="0" borderId="17" xfId="0" applyNumberFormat="1" applyFont="1" applyFill="1" applyBorder="1" applyAlignment="1" applyProtection="1">
      <alignment horizontal="justify" vertical="center" wrapText="1"/>
    </xf>
    <xf numFmtId="0" fontId="32" fillId="4" borderId="48" xfId="0" applyFont="1" applyFill="1" applyBorder="1" applyAlignment="1">
      <alignment horizontal="center"/>
    </xf>
    <xf numFmtId="0" fontId="32" fillId="4" borderId="24" xfId="0" applyFont="1" applyFill="1" applyBorder="1" applyAlignment="1">
      <alignment horizontal="center"/>
    </xf>
    <xf numFmtId="0" fontId="32" fillId="4" borderId="26" xfId="0" applyFont="1" applyFill="1" applyBorder="1" applyAlignment="1">
      <alignment horizontal="center"/>
    </xf>
    <xf numFmtId="0" fontId="39" fillId="0" borderId="23" xfId="0" applyFont="1" applyBorder="1" applyAlignment="1">
      <alignment horizontal="center"/>
    </xf>
    <xf numFmtId="0" fontId="39" fillId="0" borderId="43" xfId="0" applyFont="1" applyBorder="1" applyAlignment="1">
      <alignment horizontal="center"/>
    </xf>
    <xf numFmtId="0" fontId="39" fillId="0" borderId="42" xfId="0" applyFont="1" applyBorder="1" applyAlignment="1">
      <alignment horizontal="center"/>
    </xf>
    <xf numFmtId="0" fontId="13" fillId="0" borderId="0" xfId="23" applyFont="1" applyFill="1" applyBorder="1" applyAlignment="1" applyProtection="1">
      <alignment horizontal="center" vertical="center"/>
      <protection locked="0"/>
    </xf>
    <xf numFmtId="0" fontId="13" fillId="0" borderId="0" xfId="23" applyFont="1" applyFill="1" applyAlignment="1" applyProtection="1">
      <alignment horizontal="center" vertical="center"/>
      <protection locked="0"/>
    </xf>
    <xf numFmtId="0" fontId="13" fillId="0" borderId="0" xfId="23" applyFont="1" applyAlignment="1" applyProtection="1">
      <alignment horizontal="center" vertical="center"/>
      <protection locked="0"/>
    </xf>
    <xf numFmtId="0" fontId="21" fillId="5" borderId="17" xfId="23" applyFont="1" applyFill="1" applyBorder="1" applyAlignment="1" applyProtection="1">
      <alignment horizontal="center" vertical="center" wrapText="1"/>
      <protection locked="0"/>
    </xf>
    <xf numFmtId="0" fontId="21" fillId="5" borderId="18" xfId="23" applyFont="1" applyFill="1" applyBorder="1" applyAlignment="1" applyProtection="1">
      <alignment horizontal="center" vertical="center" wrapText="1"/>
      <protection locked="0"/>
    </xf>
    <xf numFmtId="0" fontId="40" fillId="4" borderId="81" xfId="23" applyFont="1" applyFill="1" applyBorder="1" applyAlignment="1" applyProtection="1">
      <alignment horizontal="center"/>
      <protection locked="0"/>
    </xf>
    <xf numFmtId="0" fontId="40" fillId="4" borderId="82" xfId="23" applyFont="1" applyFill="1" applyBorder="1" applyAlignment="1" applyProtection="1">
      <alignment horizontal="center"/>
      <protection locked="0"/>
    </xf>
    <xf numFmtId="164" fontId="21" fillId="5" borderId="17" xfId="23" applyNumberFormat="1" applyFont="1" applyFill="1" applyBorder="1" applyAlignment="1" applyProtection="1">
      <alignment horizontal="center" vertical="center" wrapText="1"/>
      <protection locked="0"/>
    </xf>
    <xf numFmtId="0" fontId="4" fillId="0" borderId="0" xfId="23" applyFont="1" applyAlignment="1" applyProtection="1">
      <alignment horizontal="right" vertical="center"/>
      <protection locked="0"/>
    </xf>
    <xf numFmtId="0" fontId="4" fillId="0" borderId="0" xfId="23" applyFont="1" applyBorder="1" applyAlignment="1" applyProtection="1">
      <alignment horizontal="right" vertical="center"/>
      <protection locked="0"/>
    </xf>
    <xf numFmtId="0" fontId="30" fillId="4" borderId="0" xfId="23" applyFont="1" applyFill="1" applyAlignment="1" applyProtection="1">
      <alignment horizontal="right" vertical="center"/>
      <protection locked="0"/>
    </xf>
    <xf numFmtId="166" fontId="22" fillId="0" borderId="25" xfId="0" applyNumberFormat="1" applyFont="1" applyFill="1" applyBorder="1" applyAlignment="1" applyProtection="1">
      <alignment horizontal="center" vertical="center" wrapText="1"/>
      <protection locked="0"/>
    </xf>
    <xf numFmtId="0" fontId="21" fillId="5" borderId="23" xfId="23" applyFont="1" applyFill="1" applyBorder="1" applyAlignment="1" applyProtection="1">
      <alignment horizontal="center" vertical="center" wrapText="1"/>
      <protection locked="0"/>
    </xf>
    <xf numFmtId="0" fontId="21" fillId="5" borderId="43" xfId="23" applyFont="1" applyFill="1" applyBorder="1" applyAlignment="1" applyProtection="1">
      <alignment horizontal="center" vertical="center" wrapText="1"/>
      <protection locked="0"/>
    </xf>
    <xf numFmtId="0" fontId="40" fillId="4" borderId="45" xfId="23" applyFont="1" applyFill="1" applyBorder="1" applyAlignment="1" applyProtection="1">
      <alignment horizontal="center"/>
      <protection locked="0"/>
    </xf>
    <xf numFmtId="0" fontId="40" fillId="4" borderId="59" xfId="23" applyFont="1" applyFill="1" applyBorder="1" applyAlignment="1" applyProtection="1">
      <alignment horizontal="center"/>
      <protection locked="0"/>
    </xf>
    <xf numFmtId="0" fontId="40" fillId="4" borderId="67" xfId="23" applyFont="1" applyFill="1" applyBorder="1" applyAlignment="1" applyProtection="1">
      <alignment horizontal="center"/>
      <protection locked="0"/>
    </xf>
    <xf numFmtId="166" fontId="33" fillId="0" borderId="17" xfId="0" applyNumberFormat="1" applyFont="1" applyFill="1" applyBorder="1" applyAlignment="1" applyProtection="1">
      <alignment horizontal="right" vertical="center" wrapText="1"/>
      <protection locked="0"/>
    </xf>
    <xf numFmtId="0" fontId="21" fillId="0" borderId="0" xfId="23" applyFont="1" applyFill="1" applyBorder="1" applyAlignment="1" applyProtection="1">
      <alignment horizontal="right" vertical="center"/>
      <protection locked="0"/>
    </xf>
    <xf numFmtId="0" fontId="21" fillId="0" borderId="0" xfId="23" applyFont="1" applyFill="1" applyAlignment="1" applyProtection="1">
      <alignment horizontal="right" vertical="center"/>
      <protection locked="0"/>
    </xf>
    <xf numFmtId="0" fontId="32" fillId="4" borderId="0" xfId="23" applyFont="1" applyFill="1" applyAlignment="1" applyProtection="1">
      <alignment horizontal="right" vertical="center"/>
      <protection locked="0"/>
    </xf>
    <xf numFmtId="0" fontId="25" fillId="5" borderId="45" xfId="23" applyFont="1" applyFill="1" applyBorder="1" applyAlignment="1" applyProtection="1">
      <alignment horizontal="center" vertical="center"/>
      <protection locked="0"/>
    </xf>
    <xf numFmtId="0" fontId="25" fillId="5" borderId="59" xfId="23" applyFont="1" applyFill="1" applyBorder="1" applyAlignment="1" applyProtection="1">
      <alignment horizontal="center" vertical="center"/>
      <protection locked="0"/>
    </xf>
    <xf numFmtId="0" fontId="25" fillId="5" borderId="62" xfId="23" applyFont="1" applyFill="1" applyBorder="1" applyAlignment="1" applyProtection="1">
      <alignment horizontal="center" vertical="center"/>
      <protection locked="0"/>
    </xf>
    <xf numFmtId="166" fontId="26" fillId="0" borderId="18" xfId="0" applyNumberFormat="1" applyFont="1" applyFill="1" applyBorder="1" applyAlignment="1" applyProtection="1">
      <alignment horizontal="right" vertical="center" wrapText="1"/>
      <protection locked="0"/>
    </xf>
    <xf numFmtId="166" fontId="26" fillId="0" borderId="16" xfId="0" applyNumberFormat="1" applyFont="1" applyFill="1" applyBorder="1" applyAlignment="1" applyProtection="1">
      <alignment horizontal="right" vertical="center" wrapText="1"/>
      <protection locked="0"/>
    </xf>
    <xf numFmtId="165" fontId="26" fillId="0" borderId="18" xfId="0" applyNumberFormat="1" applyFont="1" applyFill="1" applyBorder="1" applyAlignment="1" applyProtection="1">
      <alignment horizontal="left" vertical="center" wrapText="1"/>
    </xf>
    <xf numFmtId="165" fontId="26" fillId="0" borderId="16" xfId="0" applyNumberFormat="1" applyFont="1" applyFill="1" applyBorder="1" applyAlignment="1" applyProtection="1">
      <alignment horizontal="left" vertical="center" wrapText="1"/>
    </xf>
    <xf numFmtId="0" fontId="25" fillId="0" borderId="18" xfId="0" applyNumberFormat="1" applyFont="1" applyFill="1" applyBorder="1" applyAlignment="1" applyProtection="1">
      <alignment horizontal="left" vertical="center" wrapText="1"/>
    </xf>
    <xf numFmtId="0" fontId="25" fillId="0" borderId="16" xfId="0" applyNumberFormat="1" applyFont="1" applyFill="1" applyBorder="1" applyAlignment="1" applyProtection="1">
      <alignment horizontal="left" vertical="center" wrapText="1"/>
    </xf>
    <xf numFmtId="0" fontId="26" fillId="0" borderId="18" xfId="0" applyFont="1" applyFill="1" applyBorder="1" applyAlignment="1" applyProtection="1">
      <alignment horizontal="center" vertical="center" wrapText="1"/>
    </xf>
    <xf numFmtId="0" fontId="26" fillId="0" borderId="16" xfId="0" applyFont="1" applyFill="1" applyBorder="1" applyAlignment="1" applyProtection="1">
      <alignment horizontal="center" vertical="center" wrapText="1"/>
    </xf>
    <xf numFmtId="165" fontId="26" fillId="0" borderId="25" xfId="0" applyNumberFormat="1" applyFont="1" applyFill="1" applyBorder="1" applyAlignment="1" applyProtection="1">
      <alignment horizontal="left" vertical="center" wrapText="1"/>
    </xf>
    <xf numFmtId="165" fontId="26" fillId="0" borderId="18" xfId="0" applyNumberFormat="1" applyFont="1" applyFill="1" applyBorder="1" applyAlignment="1" applyProtection="1">
      <alignment horizontal="center" vertical="center" wrapText="1"/>
    </xf>
    <xf numFmtId="165" fontId="26" fillId="0" borderId="25" xfId="0" applyNumberFormat="1" applyFont="1" applyFill="1" applyBorder="1" applyAlignment="1" applyProtection="1">
      <alignment horizontal="center" vertical="center" wrapText="1"/>
    </xf>
    <xf numFmtId="3" fontId="26" fillId="0" borderId="19" xfId="0" applyNumberFormat="1" applyFont="1" applyFill="1" applyBorder="1" applyAlignment="1" applyProtection="1">
      <alignment horizontal="center" vertical="center" wrapText="1"/>
    </xf>
    <xf numFmtId="3" fontId="26" fillId="0" borderId="20" xfId="0" applyNumberFormat="1" applyFont="1" applyFill="1" applyBorder="1" applyAlignment="1" applyProtection="1">
      <alignment horizontal="center" vertical="center" wrapText="1"/>
    </xf>
    <xf numFmtId="0" fontId="25" fillId="8" borderId="72" xfId="23" applyFont="1" applyFill="1" applyBorder="1" applyAlignment="1" applyProtection="1">
      <alignment horizontal="left" vertical="center"/>
      <protection locked="0"/>
    </xf>
    <xf numFmtId="0" fontId="25" fillId="8" borderId="73" xfId="23" applyFont="1" applyFill="1" applyBorder="1" applyAlignment="1" applyProtection="1">
      <alignment horizontal="left" vertical="center"/>
      <protection locked="0"/>
    </xf>
    <xf numFmtId="0" fontId="25" fillId="8" borderId="46" xfId="23" applyFont="1" applyFill="1" applyBorder="1" applyAlignment="1" applyProtection="1">
      <alignment horizontal="left" vertical="center"/>
      <protection locked="0"/>
    </xf>
    <xf numFmtId="164" fontId="25" fillId="5" borderId="74" xfId="23" applyNumberFormat="1" applyFont="1" applyFill="1" applyBorder="1" applyAlignment="1" applyProtection="1">
      <alignment horizontal="center" vertical="center" wrapText="1"/>
      <protection locked="0"/>
    </xf>
    <xf numFmtId="164" fontId="25" fillId="5" borderId="65" xfId="23" applyNumberFormat="1" applyFont="1" applyFill="1" applyBorder="1" applyAlignment="1" applyProtection="1">
      <alignment horizontal="center" vertical="center" wrapText="1"/>
      <protection locked="0"/>
    </xf>
    <xf numFmtId="0" fontId="25" fillId="5" borderId="45" xfId="23" applyFont="1" applyFill="1" applyBorder="1" applyAlignment="1" applyProtection="1">
      <alignment horizontal="center" vertical="center" wrapText="1"/>
      <protection locked="0"/>
    </xf>
    <xf numFmtId="0" fontId="25" fillId="5" borderId="59" xfId="23" applyFont="1" applyFill="1" applyBorder="1" applyAlignment="1" applyProtection="1">
      <alignment horizontal="center" vertical="center" wrapText="1"/>
      <protection locked="0"/>
    </xf>
    <xf numFmtId="0" fontId="25" fillId="5" borderId="62" xfId="23" applyFont="1" applyFill="1" applyBorder="1" applyAlignment="1" applyProtection="1">
      <alignment horizontal="center" vertical="center" wrapText="1"/>
      <protection locked="0"/>
    </xf>
    <xf numFmtId="0" fontId="25" fillId="5" borderId="83" xfId="23" applyFont="1" applyFill="1" applyBorder="1" applyAlignment="1" applyProtection="1">
      <alignment horizontal="center" vertical="center" wrapText="1"/>
      <protection locked="0"/>
    </xf>
    <xf numFmtId="0" fontId="25" fillId="5" borderId="73" xfId="23" applyFont="1" applyFill="1" applyBorder="1" applyAlignment="1" applyProtection="1">
      <alignment horizontal="center" vertical="center" wrapText="1"/>
      <protection locked="0"/>
    </xf>
    <xf numFmtId="0" fontId="25" fillId="5" borderId="84" xfId="23" applyFont="1" applyFill="1" applyBorder="1" applyAlignment="1" applyProtection="1">
      <alignment horizontal="center" vertical="center" wrapText="1"/>
      <protection locked="0"/>
    </xf>
    <xf numFmtId="166" fontId="35" fillId="0" borderId="0" xfId="0" applyNumberFormat="1" applyFont="1" applyFill="1" applyBorder="1" applyAlignment="1" applyProtection="1">
      <alignment horizontal="right" vertical="center" wrapText="1"/>
      <protection locked="0"/>
    </xf>
    <xf numFmtId="166" fontId="26" fillId="0" borderId="22" xfId="0" applyNumberFormat="1" applyFont="1" applyFill="1" applyBorder="1" applyAlignment="1" applyProtection="1">
      <alignment horizontal="right" vertical="center" wrapText="1"/>
      <protection locked="0"/>
    </xf>
    <xf numFmtId="166" fontId="26" fillId="0" borderId="47" xfId="0" applyNumberFormat="1" applyFont="1" applyFill="1" applyBorder="1" applyAlignment="1" applyProtection="1">
      <alignment horizontal="right" vertical="center" wrapText="1"/>
      <protection locked="0"/>
    </xf>
    <xf numFmtId="0" fontId="25" fillId="5" borderId="12" xfId="23" applyFont="1" applyFill="1" applyBorder="1" applyAlignment="1" applyProtection="1">
      <alignment horizontal="center" vertical="center" wrapText="1"/>
      <protection locked="0"/>
    </xf>
    <xf numFmtId="0" fontId="25" fillId="5" borderId="13" xfId="23" applyFont="1" applyFill="1" applyBorder="1" applyAlignment="1" applyProtection="1">
      <alignment horizontal="center" vertical="center" wrapText="1"/>
      <protection locked="0"/>
    </xf>
    <xf numFmtId="0" fontId="25" fillId="5" borderId="4" xfId="23" applyFont="1" applyFill="1" applyBorder="1" applyAlignment="1" applyProtection="1">
      <alignment horizontal="center" vertical="center" wrapText="1"/>
      <protection locked="0"/>
    </xf>
    <xf numFmtId="164" fontId="25" fillId="5" borderId="58" xfId="23" applyNumberFormat="1" applyFont="1" applyFill="1" applyBorder="1" applyAlignment="1" applyProtection="1">
      <alignment horizontal="center" vertical="center" wrapText="1"/>
      <protection locked="0"/>
    </xf>
    <xf numFmtId="164" fontId="25" fillId="5" borderId="69" xfId="23" applyNumberFormat="1" applyFont="1" applyFill="1" applyBorder="1" applyAlignment="1" applyProtection="1">
      <alignment horizontal="center" vertical="center" wrapText="1"/>
      <protection locked="0"/>
    </xf>
    <xf numFmtId="0" fontId="25" fillId="8" borderId="83" xfId="23" applyFont="1" applyFill="1" applyBorder="1" applyAlignment="1" applyProtection="1">
      <alignment horizontal="left" vertical="center"/>
      <protection locked="0"/>
    </xf>
    <xf numFmtId="0" fontId="25" fillId="8" borderId="85" xfId="23" applyFont="1" applyFill="1" applyBorder="1" applyAlignment="1" applyProtection="1">
      <alignment horizontal="left" vertical="center"/>
      <protection locked="0"/>
    </xf>
    <xf numFmtId="0" fontId="25" fillId="5" borderId="17" xfId="23" applyFont="1" applyFill="1" applyBorder="1" applyAlignment="1" applyProtection="1">
      <alignment horizontal="center" vertical="center"/>
      <protection locked="0"/>
    </xf>
    <xf numFmtId="0" fontId="25" fillId="5" borderId="23" xfId="23" applyFont="1" applyFill="1" applyBorder="1" applyAlignment="1" applyProtection="1">
      <alignment horizontal="center" vertical="center"/>
      <protection locked="0"/>
    </xf>
    <xf numFmtId="0" fontId="25" fillId="5" borderId="43" xfId="23" applyFont="1" applyFill="1" applyBorder="1" applyAlignment="1" applyProtection="1">
      <alignment horizontal="center" vertical="center"/>
      <protection locked="0"/>
    </xf>
    <xf numFmtId="0" fontId="25" fillId="5" borderId="42" xfId="23" applyFont="1" applyFill="1" applyBorder="1" applyAlignment="1" applyProtection="1">
      <alignment horizontal="center" vertical="center"/>
      <protection locked="0"/>
    </xf>
    <xf numFmtId="0" fontId="25" fillId="5" borderId="46" xfId="23" applyFont="1" applyFill="1" applyBorder="1" applyAlignment="1" applyProtection="1">
      <alignment horizontal="center" vertical="center"/>
      <protection locked="0"/>
    </xf>
    <xf numFmtId="0" fontId="25" fillId="5" borderId="83" xfId="23" applyFont="1" applyFill="1" applyBorder="1" applyAlignment="1" applyProtection="1">
      <alignment horizontal="center" vertical="center"/>
      <protection locked="0"/>
    </xf>
    <xf numFmtId="0" fontId="25" fillId="5" borderId="73" xfId="23" applyFont="1" applyFill="1" applyBorder="1" applyAlignment="1" applyProtection="1">
      <alignment horizontal="center" vertical="center"/>
      <protection locked="0"/>
    </xf>
    <xf numFmtId="0" fontId="25" fillId="5" borderId="85" xfId="23" applyFont="1" applyFill="1" applyBorder="1" applyAlignment="1" applyProtection="1">
      <alignment horizontal="center" vertical="center"/>
      <protection locked="0"/>
    </xf>
    <xf numFmtId="0" fontId="25" fillId="5" borderId="67" xfId="23" applyFont="1" applyFill="1" applyBorder="1" applyAlignment="1" applyProtection="1">
      <alignment horizontal="center" vertical="center"/>
      <protection locked="0"/>
    </xf>
    <xf numFmtId="0" fontId="36" fillId="4" borderId="80" xfId="23" applyFont="1" applyFill="1" applyBorder="1" applyAlignment="1" applyProtection="1">
      <alignment horizontal="left" vertical="center"/>
      <protection locked="0"/>
    </xf>
    <xf numFmtId="0" fontId="36" fillId="4" borderId="13" xfId="23" applyFont="1" applyFill="1" applyBorder="1" applyAlignment="1" applyProtection="1">
      <alignment horizontal="left" vertical="center"/>
      <protection locked="0"/>
    </xf>
    <xf numFmtId="0" fontId="36" fillId="4" borderId="86" xfId="23" applyFont="1" applyFill="1" applyBorder="1" applyAlignment="1" applyProtection="1">
      <alignment horizontal="left" vertical="center"/>
      <protection locked="0"/>
    </xf>
    <xf numFmtId="0" fontId="25" fillId="8" borderId="45" xfId="23" applyFont="1" applyFill="1" applyBorder="1" applyAlignment="1" applyProtection="1">
      <alignment horizontal="left" vertical="center"/>
      <protection locked="0"/>
    </xf>
    <xf numFmtId="0" fontId="25" fillId="8" borderId="59" xfId="23" applyFont="1" applyFill="1" applyBorder="1" applyAlignment="1" applyProtection="1">
      <alignment horizontal="left" vertical="center"/>
      <protection locked="0"/>
    </xf>
    <xf numFmtId="0" fontId="25" fillId="8" borderId="67" xfId="23" applyFont="1" applyFill="1" applyBorder="1" applyAlignment="1" applyProtection="1">
      <alignment horizontal="left" vertical="center"/>
      <protection locked="0"/>
    </xf>
    <xf numFmtId="0" fontId="25" fillId="0" borderId="45" xfId="23" applyFont="1" applyFill="1" applyBorder="1" applyAlignment="1" applyProtection="1">
      <alignment horizontal="left" vertical="center"/>
      <protection locked="0"/>
    </xf>
    <xf numFmtId="0" fontId="25" fillId="0" borderId="59" xfId="23" applyFont="1" applyFill="1" applyBorder="1" applyAlignment="1" applyProtection="1">
      <alignment horizontal="left" vertical="center"/>
      <protection locked="0"/>
    </xf>
    <xf numFmtId="0" fontId="25" fillId="0" borderId="67" xfId="23" applyFont="1" applyFill="1" applyBorder="1" applyAlignment="1" applyProtection="1">
      <alignment horizontal="left" vertical="center"/>
      <protection locked="0"/>
    </xf>
    <xf numFmtId="0" fontId="25" fillId="8" borderId="43" xfId="23" applyFont="1" applyFill="1" applyBorder="1" applyAlignment="1" applyProtection="1">
      <alignment horizontal="left" vertical="center"/>
      <protection locked="0"/>
    </xf>
    <xf numFmtId="0" fontId="25" fillId="8" borderId="68" xfId="23" applyFont="1" applyFill="1" applyBorder="1" applyAlignment="1" applyProtection="1">
      <alignment horizontal="left" vertical="center"/>
      <protection locked="0"/>
    </xf>
    <xf numFmtId="0" fontId="36" fillId="4" borderId="83" xfId="23" applyFont="1" applyFill="1" applyBorder="1" applyAlignment="1" applyProtection="1">
      <alignment horizontal="left" vertical="center"/>
      <protection locked="0"/>
    </xf>
    <xf numFmtId="0" fontId="36" fillId="4" borderId="73" xfId="23" applyFont="1" applyFill="1" applyBorder="1" applyAlignment="1" applyProtection="1">
      <alignment horizontal="left" vertical="center"/>
      <protection locked="0"/>
    </xf>
    <xf numFmtId="0" fontId="36" fillId="4" borderId="85" xfId="23" applyFont="1" applyFill="1" applyBorder="1" applyAlignment="1" applyProtection="1">
      <alignment horizontal="left" vertical="center"/>
      <protection locked="0"/>
    </xf>
    <xf numFmtId="0" fontId="25" fillId="0" borderId="18"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5" borderId="72" xfId="23" applyFont="1" applyFill="1" applyBorder="1" applyAlignment="1" applyProtection="1">
      <alignment horizontal="center" vertical="center" wrapText="1"/>
      <protection locked="0"/>
    </xf>
    <xf numFmtId="0" fontId="36" fillId="4" borderId="12" xfId="23" applyFont="1" applyFill="1" applyBorder="1" applyAlignment="1" applyProtection="1">
      <alignment horizontal="left" vertical="center"/>
      <protection locked="0"/>
    </xf>
    <xf numFmtId="0" fontId="4" fillId="0" borderId="0" xfId="23" applyFont="1" applyFill="1" applyAlignment="1" applyProtection="1">
      <alignment horizontal="right" vertical="center"/>
      <protection locked="0"/>
    </xf>
    <xf numFmtId="0" fontId="4" fillId="0" borderId="0" xfId="23" applyFont="1" applyFill="1" applyBorder="1" applyAlignment="1" applyProtection="1">
      <alignment horizontal="right" vertical="center"/>
      <protection locked="0"/>
    </xf>
    <xf numFmtId="0" fontId="25" fillId="0" borderId="23" xfId="23" applyFont="1" applyFill="1" applyBorder="1" applyAlignment="1" applyProtection="1">
      <alignment horizontal="left" vertical="center"/>
      <protection locked="0"/>
    </xf>
    <xf numFmtId="0" fontId="25" fillId="0" borderId="43" xfId="23" applyFont="1" applyFill="1" applyBorder="1" applyAlignment="1" applyProtection="1">
      <alignment horizontal="left" vertical="center"/>
      <protection locked="0"/>
    </xf>
    <xf numFmtId="0" fontId="25" fillId="0" borderId="42" xfId="23" applyFont="1" applyFill="1" applyBorder="1" applyAlignment="1" applyProtection="1">
      <alignment horizontal="left" vertical="center"/>
      <protection locked="0"/>
    </xf>
    <xf numFmtId="166" fontId="26" fillId="0" borderId="18" xfId="0" applyNumberFormat="1" applyFont="1" applyFill="1" applyBorder="1" applyAlignment="1" applyProtection="1">
      <alignment horizontal="center" vertical="center" wrapText="1"/>
      <protection locked="0"/>
    </xf>
    <xf numFmtId="166" fontId="26" fillId="0" borderId="16" xfId="0" applyNumberFormat="1" applyFont="1" applyFill="1" applyBorder="1" applyAlignment="1" applyProtection="1">
      <alignment horizontal="center" vertical="center" wrapText="1"/>
      <protection locked="0"/>
    </xf>
    <xf numFmtId="166" fontId="26" fillId="0" borderId="31" xfId="0" applyNumberFormat="1" applyFont="1" applyFill="1" applyBorder="1" applyAlignment="1" applyProtection="1">
      <alignment horizontal="center" vertical="center" wrapText="1"/>
      <protection locked="0"/>
    </xf>
    <xf numFmtId="166" fontId="26" fillId="0" borderId="36" xfId="0" applyNumberFormat="1" applyFont="1" applyFill="1" applyBorder="1" applyAlignment="1" applyProtection="1">
      <alignment horizontal="center" vertical="center" wrapText="1"/>
      <protection locked="0"/>
    </xf>
    <xf numFmtId="165" fontId="26" fillId="0" borderId="16" xfId="0" applyNumberFormat="1" applyFont="1" applyFill="1" applyBorder="1" applyAlignment="1" applyProtection="1">
      <alignment horizontal="center" vertical="center" wrapText="1"/>
    </xf>
    <xf numFmtId="1" fontId="26" fillId="0" borderId="18" xfId="23" applyNumberFormat="1" applyFont="1" applyFill="1" applyBorder="1" applyAlignment="1" applyProtection="1">
      <alignment horizontal="center" vertical="center" wrapText="1"/>
    </xf>
    <xf numFmtId="1" fontId="26" fillId="0" borderId="16" xfId="23" applyNumberFormat="1" applyFont="1" applyFill="1" applyBorder="1" applyAlignment="1" applyProtection="1">
      <alignment horizontal="center" vertical="center" wrapText="1"/>
    </xf>
    <xf numFmtId="166" fontId="35" fillId="0" borderId="18" xfId="0" applyNumberFormat="1" applyFont="1" applyFill="1" applyBorder="1" applyAlignment="1" applyProtection="1">
      <alignment horizontal="center" vertical="center" wrapText="1"/>
      <protection locked="0"/>
    </xf>
    <xf numFmtId="166" fontId="35" fillId="0" borderId="16" xfId="0" applyNumberFormat="1" applyFont="1" applyFill="1" applyBorder="1" applyAlignment="1" applyProtection="1">
      <alignment horizontal="center" vertical="center" wrapText="1"/>
      <protection locked="0"/>
    </xf>
    <xf numFmtId="164" fontId="21" fillId="5" borderId="16" xfId="23" applyNumberFormat="1" applyFont="1" applyFill="1" applyBorder="1" applyAlignment="1" applyProtection="1">
      <alignment horizontal="center" vertical="center" wrapText="1"/>
      <protection locked="0"/>
    </xf>
    <xf numFmtId="0" fontId="21" fillId="5" borderId="45" xfId="23" applyFont="1" applyFill="1" applyBorder="1" applyAlignment="1" applyProtection="1">
      <alignment horizontal="center" vertical="center"/>
      <protection locked="0"/>
    </xf>
    <xf numFmtId="0" fontId="21" fillId="5" borderId="59" xfId="23" applyFont="1" applyFill="1" applyBorder="1" applyAlignment="1" applyProtection="1">
      <alignment horizontal="center" vertical="center"/>
      <protection locked="0"/>
    </xf>
    <xf numFmtId="0" fontId="21" fillId="5" borderId="67" xfId="23" applyFont="1" applyFill="1" applyBorder="1" applyAlignment="1" applyProtection="1">
      <alignment horizontal="center" vertical="center"/>
      <protection locked="0"/>
    </xf>
    <xf numFmtId="0" fontId="21" fillId="5" borderId="12" xfId="23" applyFont="1" applyFill="1" applyBorder="1" applyAlignment="1" applyProtection="1">
      <alignment horizontal="center" vertical="center"/>
      <protection locked="0"/>
    </xf>
    <xf numFmtId="0" fontId="21" fillId="5" borderId="13" xfId="23" applyFont="1" applyFill="1" applyBorder="1" applyAlignment="1" applyProtection="1">
      <alignment horizontal="center" vertical="center"/>
      <protection locked="0"/>
    </xf>
    <xf numFmtId="0" fontId="21" fillId="5" borderId="13" xfId="23" applyFont="1" applyFill="1" applyBorder="1" applyAlignment="1" applyProtection="1">
      <alignment horizontal="center" vertical="center" wrapText="1"/>
      <protection locked="0"/>
    </xf>
    <xf numFmtId="0" fontId="21" fillId="5" borderId="14" xfId="23" applyFont="1" applyFill="1" applyBorder="1" applyAlignment="1" applyProtection="1">
      <alignment horizontal="center" vertical="center" wrapText="1"/>
      <protection locked="0"/>
    </xf>
    <xf numFmtId="164" fontId="21" fillId="5" borderId="74" xfId="23" applyNumberFormat="1" applyFont="1" applyFill="1" applyBorder="1" applyAlignment="1" applyProtection="1">
      <alignment horizontal="center" vertical="center" wrapText="1"/>
      <protection locked="0"/>
    </xf>
    <xf numFmtId="164" fontId="21" fillId="5" borderId="66" xfId="23" applyNumberFormat="1" applyFont="1" applyFill="1" applyBorder="1" applyAlignment="1" applyProtection="1">
      <alignment horizontal="center" vertical="center" wrapText="1"/>
      <protection locked="0"/>
    </xf>
    <xf numFmtId="0" fontId="21" fillId="0" borderId="65" xfId="0" applyFont="1" applyFill="1" applyBorder="1" applyAlignment="1" applyProtection="1">
      <alignment horizontal="center" vertical="center" wrapText="1"/>
    </xf>
    <xf numFmtId="165" fontId="22" fillId="0" borderId="31" xfId="0" applyNumberFormat="1" applyFont="1" applyFill="1" applyBorder="1" applyAlignment="1" applyProtection="1">
      <alignment horizontal="center" vertical="center" wrapText="1"/>
    </xf>
    <xf numFmtId="165" fontId="22" fillId="0" borderId="21" xfId="0" applyNumberFormat="1" applyFont="1" applyFill="1" applyBorder="1" applyAlignment="1" applyProtection="1">
      <alignment horizontal="center" vertical="center" wrapText="1"/>
    </xf>
    <xf numFmtId="165" fontId="22" fillId="0" borderId="36" xfId="0" applyNumberFormat="1" applyFont="1" applyFill="1" applyBorder="1" applyAlignment="1" applyProtection="1">
      <alignment horizontal="center" vertical="center" wrapText="1"/>
    </xf>
    <xf numFmtId="1" fontId="22" fillId="0" borderId="25" xfId="23" applyNumberFormat="1" applyFont="1" applyFill="1" applyBorder="1" applyAlignment="1" applyProtection="1">
      <alignment horizontal="center" vertical="center" wrapText="1"/>
    </xf>
    <xf numFmtId="1" fontId="21" fillId="0" borderId="25" xfId="0" applyNumberFormat="1" applyFont="1" applyFill="1" applyBorder="1" applyAlignment="1" applyProtection="1">
      <alignment horizontal="center" vertical="center" wrapText="1"/>
    </xf>
    <xf numFmtId="1" fontId="21" fillId="0" borderId="16" xfId="0" applyNumberFormat="1" applyFont="1" applyFill="1" applyBorder="1" applyAlignment="1" applyProtection="1">
      <alignment horizontal="center" vertical="center" wrapText="1"/>
    </xf>
    <xf numFmtId="0" fontId="32" fillId="4" borderId="48" xfId="23" applyFont="1" applyFill="1" applyBorder="1" applyAlignment="1" applyProtection="1">
      <alignment horizontal="center"/>
      <protection locked="0"/>
    </xf>
    <xf numFmtId="0" fontId="32" fillId="4" borderId="24" xfId="23" applyFont="1" applyFill="1" applyBorder="1" applyAlignment="1" applyProtection="1">
      <alignment horizontal="center"/>
      <protection locked="0"/>
    </xf>
    <xf numFmtId="0" fontId="32" fillId="4" borderId="26" xfId="23" applyFont="1" applyFill="1" applyBorder="1" applyAlignment="1" applyProtection="1">
      <alignment horizontal="center"/>
      <protection locked="0"/>
    </xf>
    <xf numFmtId="165" fontId="22" fillId="0" borderId="31" xfId="0" applyNumberFormat="1" applyFont="1" applyFill="1" applyBorder="1" applyAlignment="1" applyProtection="1">
      <alignment horizontal="left" vertical="center" wrapText="1"/>
    </xf>
    <xf numFmtId="165" fontId="37" fillId="0" borderId="58" xfId="0" applyNumberFormat="1" applyFont="1" applyFill="1" applyBorder="1" applyAlignment="1" applyProtection="1">
      <alignment horizontal="left" vertical="center" wrapText="1"/>
    </xf>
    <xf numFmtId="165" fontId="37" fillId="0" borderId="69" xfId="0" applyNumberFormat="1" applyFont="1" applyFill="1" applyBorder="1" applyAlignment="1" applyProtection="1">
      <alignment horizontal="left" vertical="center" wrapText="1"/>
    </xf>
    <xf numFmtId="166" fontId="38" fillId="0" borderId="58" xfId="23" applyNumberFormat="1" applyFont="1" applyFill="1" applyBorder="1" applyAlignment="1" applyProtection="1">
      <alignment horizontal="right" vertical="center" wrapText="1"/>
      <protection locked="0"/>
    </xf>
    <xf numFmtId="166" fontId="38" fillId="0" borderId="65" xfId="23" applyNumberFormat="1" applyFont="1" applyFill="1" applyBorder="1" applyAlignment="1" applyProtection="1">
      <alignment horizontal="right" vertical="center" wrapText="1"/>
      <protection locked="0"/>
    </xf>
    <xf numFmtId="166" fontId="22" fillId="0" borderId="36" xfId="23" applyNumberFormat="1" applyFont="1" applyFill="1" applyBorder="1" applyAlignment="1" applyProtection="1">
      <alignment horizontal="right" vertical="center" wrapText="1"/>
      <protection locked="0"/>
    </xf>
    <xf numFmtId="0" fontId="21" fillId="6" borderId="16" xfId="23" applyFont="1" applyFill="1" applyBorder="1" applyAlignment="1" applyProtection="1">
      <alignment horizontal="left" vertical="center" wrapText="1"/>
      <protection locked="0"/>
    </xf>
    <xf numFmtId="0" fontId="15" fillId="0" borderId="0" xfId="23" applyFont="1" applyAlignment="1" applyProtection="1">
      <alignment horizontal="right" vertical="center"/>
      <protection locked="0"/>
    </xf>
    <xf numFmtId="0" fontId="15" fillId="0" borderId="0" xfId="23" applyFont="1" applyBorder="1" applyAlignment="1" applyProtection="1">
      <alignment horizontal="right" vertical="center"/>
      <protection locked="0"/>
    </xf>
    <xf numFmtId="0" fontId="19" fillId="5" borderId="23" xfId="23" applyFont="1" applyFill="1" applyBorder="1" applyAlignment="1" applyProtection="1">
      <alignment horizontal="left" vertical="center"/>
      <protection locked="0"/>
    </xf>
    <xf numFmtId="0" fontId="19" fillId="5" borderId="43" xfId="23" applyFont="1" applyFill="1" applyBorder="1" applyAlignment="1" applyProtection="1">
      <alignment horizontal="left" vertical="center"/>
      <protection locked="0"/>
    </xf>
    <xf numFmtId="0" fontId="19" fillId="5" borderId="42" xfId="23" applyFont="1" applyFill="1" applyBorder="1" applyAlignment="1" applyProtection="1">
      <alignment horizontal="left" vertical="center"/>
      <protection locked="0"/>
    </xf>
    <xf numFmtId="0" fontId="31" fillId="4" borderId="0" xfId="23" applyFont="1" applyFill="1" applyAlignment="1" applyProtection="1">
      <alignment horizontal="right" vertical="center"/>
      <protection locked="0"/>
    </xf>
    <xf numFmtId="1" fontId="22" fillId="0" borderId="18" xfId="29" applyNumberFormat="1" applyFont="1" applyFill="1" applyBorder="1" applyAlignment="1" applyProtection="1">
      <alignment horizontal="center" vertical="center" wrapText="1"/>
    </xf>
    <xf numFmtId="1" fontId="22" fillId="0" borderId="16" xfId="29" applyNumberFormat="1" applyFont="1" applyFill="1" applyBorder="1" applyAlignment="1" applyProtection="1">
      <alignment horizontal="center" vertical="center" wrapText="1"/>
    </xf>
    <xf numFmtId="166" fontId="22" fillId="0" borderId="31" xfId="23" applyNumberFormat="1" applyFont="1" applyFill="1" applyBorder="1" applyAlignment="1" applyProtection="1">
      <alignment horizontal="center" vertical="center" wrapText="1"/>
      <protection locked="0"/>
    </xf>
    <xf numFmtId="166" fontId="22" fillId="0" borderId="36" xfId="23" applyNumberFormat="1" applyFont="1" applyFill="1" applyBorder="1" applyAlignment="1" applyProtection="1">
      <alignment horizontal="center" vertical="center" wrapText="1"/>
      <protection locked="0"/>
    </xf>
    <xf numFmtId="1" fontId="21" fillId="0" borderId="17" xfId="29" applyNumberFormat="1" applyFont="1" applyFill="1" applyBorder="1" applyAlignment="1" applyProtection="1">
      <alignment horizontal="center" vertical="center" wrapText="1"/>
    </xf>
    <xf numFmtId="1" fontId="22" fillId="0" borderId="25" xfId="29" applyNumberFormat="1" applyFont="1" applyFill="1" applyBorder="1" applyAlignment="1" applyProtection="1">
      <alignment horizontal="center" vertical="center" wrapText="1"/>
    </xf>
    <xf numFmtId="0" fontId="0" fillId="5" borderId="17" xfId="0" applyFill="1" applyBorder="1" applyAlignment="1">
      <alignment horizontal="left"/>
    </xf>
    <xf numFmtId="0" fontId="31" fillId="4" borderId="48" xfId="0" applyFont="1" applyFill="1" applyBorder="1" applyAlignment="1">
      <alignment horizontal="center"/>
    </xf>
    <xf numFmtId="0" fontId="31" fillId="4" borderId="24" xfId="0" applyFont="1" applyFill="1" applyBorder="1" applyAlignment="1">
      <alignment horizontal="center"/>
    </xf>
    <xf numFmtId="0" fontId="31" fillId="4" borderId="26" xfId="0" applyFont="1" applyFill="1" applyBorder="1" applyAlignment="1">
      <alignment horizontal="center"/>
    </xf>
    <xf numFmtId="0" fontId="31" fillId="4" borderId="22"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1" fillId="4" borderId="87" xfId="0" applyFont="1" applyFill="1" applyBorder="1" applyAlignment="1">
      <alignment horizontal="center" vertical="center" wrapText="1"/>
    </xf>
    <xf numFmtId="0" fontId="31" fillId="4" borderId="88" xfId="0" applyFont="1" applyFill="1" applyBorder="1" applyAlignment="1">
      <alignment horizontal="center" vertical="center" wrapText="1"/>
    </xf>
    <xf numFmtId="0" fontId="28" fillId="4" borderId="88" xfId="0" applyFont="1" applyFill="1" applyBorder="1" applyAlignment="1">
      <alignment horizontal="center" vertical="center" wrapText="1"/>
    </xf>
    <xf numFmtId="0" fontId="28" fillId="4" borderId="35" xfId="0" applyFont="1" applyFill="1" applyBorder="1" applyAlignment="1">
      <alignment horizontal="center" vertical="center" wrapText="1"/>
    </xf>
  </cellXfs>
  <cellStyles count="36">
    <cellStyle name="Coma 2" xfId="1"/>
    <cellStyle name="Coma 3" xfId="2"/>
    <cellStyle name="Millares" xfId="3" builtinId="3"/>
    <cellStyle name="Millares 2" xfId="4"/>
    <cellStyle name="Millares 2 2" xfId="5"/>
    <cellStyle name="Millares 2 3" xfId="6"/>
    <cellStyle name="Millares 3" xfId="7"/>
    <cellStyle name="Millares 4" xfId="8"/>
    <cellStyle name="Millares 5" xfId="9"/>
    <cellStyle name="Millares 6" xfId="10"/>
    <cellStyle name="Moneda" xfId="11" builtinId="4"/>
    <cellStyle name="Moneda 2" xfId="12"/>
    <cellStyle name="Moneda 3" xfId="13"/>
    <cellStyle name="Moneda 3 2" xfId="14"/>
    <cellStyle name="Moneda 4" xfId="15"/>
    <cellStyle name="Moneda 5" xfId="16"/>
    <cellStyle name="Moneda 6" xfId="17"/>
    <cellStyle name="Normal" xfId="0" builtinId="0"/>
    <cellStyle name="Normal 10" xfId="18"/>
    <cellStyle name="Normal 11" xfId="19"/>
    <cellStyle name="Normal 13" xfId="20"/>
    <cellStyle name="Normal 14" xfId="21"/>
    <cellStyle name="Normal 15" xfId="22"/>
    <cellStyle name="Normal 2" xfId="23"/>
    <cellStyle name="Normal 3" xfId="24"/>
    <cellStyle name="Normal 3 2" xfId="25"/>
    <cellStyle name="Normal 4" xfId="26"/>
    <cellStyle name="Normal 8" xfId="27"/>
    <cellStyle name="Normal 9" xfId="28"/>
    <cellStyle name="Porcentaje" xfId="29" builtinId="5"/>
    <cellStyle name="Porcentaje 2" xfId="30"/>
    <cellStyle name="Porcentaje 3" xfId="31"/>
    <cellStyle name="Porcentaje 4" xfId="32"/>
    <cellStyle name="Porcentual 2" xfId="33"/>
    <cellStyle name="Porcentual 3" xfId="34"/>
    <cellStyle name="TableStyleLight1" xfId="35"/>
  </cellStyles>
  <dxfs count="2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1196340</xdr:colOff>
      <xdr:row>3</xdr:row>
      <xdr:rowOff>37133</xdr:rowOff>
    </xdr:to>
    <xdr:pic>
      <xdr:nvPicPr>
        <xdr:cNvPr id="2" name="Imagen 1"/>
        <xdr:cNvPicPr>
          <a:picLocks noChangeAspect="1"/>
        </xdr:cNvPicPr>
      </xdr:nvPicPr>
      <xdr:blipFill>
        <a:blip xmlns:r="http://schemas.openxmlformats.org/officeDocument/2006/relationships" r:embed="rId1"/>
        <a:stretch>
          <a:fillRect/>
        </a:stretch>
      </xdr:blipFill>
      <xdr:spPr>
        <a:xfrm>
          <a:off x="335280" y="0"/>
          <a:ext cx="1196340" cy="669593"/>
        </a:xfrm>
        <a:prstGeom prst="rect">
          <a:avLst/>
        </a:prstGeom>
      </xdr:spPr>
    </xdr:pic>
    <xdr:clientData/>
  </xdr:twoCellAnchor>
  <xdr:twoCellAnchor editAs="oneCell">
    <xdr:from>
      <xdr:col>12</xdr:col>
      <xdr:colOff>1821180</xdr:colOff>
      <xdr:row>0</xdr:row>
      <xdr:rowOff>0</xdr:rowOff>
    </xdr:from>
    <xdr:to>
      <xdr:col>13</xdr:col>
      <xdr:colOff>1214735</xdr:colOff>
      <xdr:row>3</xdr:row>
      <xdr:rowOff>160089</xdr:rowOff>
    </xdr:to>
    <xdr:pic>
      <xdr:nvPicPr>
        <xdr:cNvPr id="3" name="Imagen 2"/>
        <xdr:cNvPicPr>
          <a:picLocks noChangeAspect="1"/>
        </xdr:cNvPicPr>
      </xdr:nvPicPr>
      <xdr:blipFill>
        <a:blip xmlns:r="http://schemas.openxmlformats.org/officeDocument/2006/relationships" r:embed="rId2"/>
        <a:stretch>
          <a:fillRect/>
        </a:stretch>
      </xdr:blipFill>
      <xdr:spPr>
        <a:xfrm>
          <a:off x="11864340" y="0"/>
          <a:ext cx="1237595" cy="792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251460</xdr:colOff>
      <xdr:row>0</xdr:row>
      <xdr:rowOff>0</xdr:rowOff>
    </xdr:from>
    <xdr:to>
      <xdr:col>7</xdr:col>
      <xdr:colOff>1203960</xdr:colOff>
      <xdr:row>2</xdr:row>
      <xdr:rowOff>259080</xdr:rowOff>
    </xdr:to>
    <xdr:pic>
      <xdr:nvPicPr>
        <xdr:cNvPr id="19863"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 y="0"/>
          <a:ext cx="952500" cy="74676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251460</xdr:colOff>
      <xdr:row>0</xdr:row>
      <xdr:rowOff>0</xdr:rowOff>
    </xdr:from>
    <xdr:to>
      <xdr:col>8</xdr:col>
      <xdr:colOff>1203960</xdr:colOff>
      <xdr:row>2</xdr:row>
      <xdr:rowOff>259080</xdr:rowOff>
    </xdr:to>
    <xdr:pic>
      <xdr:nvPicPr>
        <xdr:cNvPr id="20904"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2500" cy="74676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251460</xdr:colOff>
      <xdr:row>0</xdr:row>
      <xdr:rowOff>0</xdr:rowOff>
    </xdr:from>
    <xdr:to>
      <xdr:col>8</xdr:col>
      <xdr:colOff>1203960</xdr:colOff>
      <xdr:row>2</xdr:row>
      <xdr:rowOff>259080</xdr:rowOff>
    </xdr:to>
    <xdr:pic>
      <xdr:nvPicPr>
        <xdr:cNvPr id="3509"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952500" cy="71628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251460</xdr:colOff>
      <xdr:row>0</xdr:row>
      <xdr:rowOff>38100</xdr:rowOff>
    </xdr:from>
    <xdr:to>
      <xdr:col>8</xdr:col>
      <xdr:colOff>1203960</xdr:colOff>
      <xdr:row>3</xdr:row>
      <xdr:rowOff>259080</xdr:rowOff>
    </xdr:to>
    <xdr:pic>
      <xdr:nvPicPr>
        <xdr:cNvPr id="12717"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680" y="38100"/>
          <a:ext cx="952500" cy="83820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251460</xdr:colOff>
      <xdr:row>0</xdr:row>
      <xdr:rowOff>38100</xdr:rowOff>
    </xdr:from>
    <xdr:to>
      <xdr:col>8</xdr:col>
      <xdr:colOff>1203960</xdr:colOff>
      <xdr:row>3</xdr:row>
      <xdr:rowOff>259080</xdr:rowOff>
    </xdr:to>
    <xdr:pic>
      <xdr:nvPicPr>
        <xdr:cNvPr id="24981"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38100"/>
          <a:ext cx="952500" cy="83820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251460</xdr:colOff>
      <xdr:row>0</xdr:row>
      <xdr:rowOff>38100</xdr:rowOff>
    </xdr:from>
    <xdr:to>
      <xdr:col>8</xdr:col>
      <xdr:colOff>1203960</xdr:colOff>
      <xdr:row>3</xdr:row>
      <xdr:rowOff>259080</xdr:rowOff>
    </xdr:to>
    <xdr:pic>
      <xdr:nvPicPr>
        <xdr:cNvPr id="27035"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 y="38100"/>
          <a:ext cx="952500" cy="78486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251460</xdr:colOff>
      <xdr:row>0</xdr:row>
      <xdr:rowOff>38100</xdr:rowOff>
    </xdr:from>
    <xdr:to>
      <xdr:col>7</xdr:col>
      <xdr:colOff>1203960</xdr:colOff>
      <xdr:row>3</xdr:row>
      <xdr:rowOff>259080</xdr:rowOff>
    </xdr:to>
    <xdr:pic>
      <xdr:nvPicPr>
        <xdr:cNvPr id="28042"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38100"/>
          <a:ext cx="952500" cy="83820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251460</xdr:colOff>
      <xdr:row>0</xdr:row>
      <xdr:rowOff>38100</xdr:rowOff>
    </xdr:from>
    <xdr:to>
      <xdr:col>8</xdr:col>
      <xdr:colOff>1203960</xdr:colOff>
      <xdr:row>3</xdr:row>
      <xdr:rowOff>259080</xdr:rowOff>
    </xdr:to>
    <xdr:pic>
      <xdr:nvPicPr>
        <xdr:cNvPr id="25982" name="Picture 47" descr="IdeamSoloBaj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38100"/>
          <a:ext cx="952500" cy="83820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ES%20DE%20CONTRATACION%202011\Plan_Contratacion_Ecosistema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A%202015/POA%20MODIFICACIONES%20MENSUALES/POA%20AGOSTO%202015/POA%20A%20Agost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A ENTIDAD"/>
      <sheetName val="2. CONTROL POA DEPENDENCIA"/>
      <sheetName val="3. DETALLE PLAN DE CONTRATACION"/>
      <sheetName val="4. SOLICITUD CDP"/>
      <sheetName val="Copia"/>
    </sheetNames>
    <sheetDataSet>
      <sheetData sheetId="0"/>
      <sheetData sheetId="1"/>
      <sheetData sheetId="2" refreshError="1">
        <row r="493">
          <cell r="L493" t="str">
            <v>C.D. - Convenio Interadministrativo</v>
          </cell>
        </row>
        <row r="494">
          <cell r="L494" t="str">
            <v>C.D. - Proveedor exclusivo</v>
          </cell>
        </row>
        <row r="495">
          <cell r="L495" t="str">
            <v>C.D. - Prestación de Servicios</v>
          </cell>
        </row>
        <row r="496">
          <cell r="L496" t="str">
            <v>C.D. - Ciencia y Tecnología - Convenios de asociación</v>
          </cell>
        </row>
        <row r="497">
          <cell r="L497" t="str">
            <v>Selección abreviada - 10% menor cuantía</v>
          </cell>
        </row>
        <row r="498">
          <cell r="L498" t="str">
            <v>Selección abreviada de menor cuantía</v>
          </cell>
        </row>
        <row r="499">
          <cell r="L499" t="str">
            <v>Selección abreviada - Subasta Inversa</v>
          </cell>
        </row>
        <row r="500">
          <cell r="L500" t="str">
            <v>Licitación Pública</v>
          </cell>
        </row>
        <row r="501">
          <cell r="L501" t="str">
            <v>Concurso de Méritos</v>
          </cell>
        </row>
        <row r="502">
          <cell r="L502" t="str">
            <v>- No Requiere -</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5"/>
      <sheetName val="Meteorología"/>
      <sheetName val="Hidrología"/>
      <sheetName val="Ecosistemas"/>
      <sheetName val="Estudios Ambientales"/>
      <sheetName val="Secretaría General"/>
      <sheetName val="Grupo Operación de Redes"/>
      <sheetName val="Planeación"/>
      <sheetName val="Informática"/>
      <sheetName val="Pronósticos"/>
      <sheetName val="Asignación"/>
      <sheetName val="Desagregado funcionamient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W149"/>
  <sheetViews>
    <sheetView tabSelected="1" workbookViewId="0">
      <selection activeCell="B2" sqref="B2:M2"/>
    </sheetView>
  </sheetViews>
  <sheetFormatPr baseColWidth="10" defaultRowHeight="15" x14ac:dyDescent="0.25"/>
  <cols>
    <col min="1" max="1" width="4.85546875" customWidth="1"/>
    <col min="2" max="2" width="27.7109375" customWidth="1"/>
    <col min="3" max="3" width="22.140625" customWidth="1"/>
    <col min="4" max="4" width="18.85546875" customWidth="1"/>
    <col min="5" max="5" width="5.5703125" customWidth="1"/>
    <col min="6" max="7" width="5" customWidth="1"/>
    <col min="8" max="8" width="5.140625" customWidth="1"/>
    <col min="9" max="9" width="10.28515625" customWidth="1"/>
    <col min="10" max="10" width="13.42578125" customWidth="1"/>
    <col min="11" max="11" width="23.5703125" customWidth="1"/>
    <col min="12" max="12" width="4.85546875" customWidth="1"/>
    <col min="13" max="13" width="26.85546875" customWidth="1"/>
    <col min="14" max="14" width="21.140625" customWidth="1"/>
    <col min="15" max="15" width="11" customWidth="1"/>
    <col min="16" max="16" width="29.7109375" customWidth="1"/>
    <col min="17" max="17" width="15.85546875" customWidth="1"/>
    <col min="18" max="18" width="18.7109375" customWidth="1"/>
    <col min="19" max="19" width="19.140625" customWidth="1"/>
    <col min="20" max="20" width="17.42578125" customWidth="1"/>
    <col min="21" max="21" width="19.28515625" customWidth="1"/>
    <col min="22" max="22" width="11.5703125" bestFit="1" customWidth="1"/>
    <col min="23" max="23" width="14.7109375" customWidth="1"/>
    <col min="25" max="25" width="12" bestFit="1" customWidth="1"/>
  </cols>
  <sheetData>
    <row r="2" spans="2:23" ht="20.25" x14ac:dyDescent="0.25">
      <c r="B2" s="692" t="s">
        <v>365</v>
      </c>
      <c r="C2" s="692"/>
      <c r="D2" s="692"/>
      <c r="E2" s="692"/>
      <c r="F2" s="692"/>
      <c r="G2" s="692"/>
      <c r="H2" s="692"/>
      <c r="I2" s="692"/>
      <c r="J2" s="692"/>
      <c r="K2" s="692"/>
      <c r="L2" s="692"/>
      <c r="M2" s="692"/>
    </row>
    <row r="4" spans="2:23" x14ac:dyDescent="0.25">
      <c r="E4" s="144"/>
    </row>
    <row r="5" spans="2:23" x14ac:dyDescent="0.25">
      <c r="B5" s="684" t="s">
        <v>92</v>
      </c>
      <c r="C5" s="685"/>
      <c r="D5" s="685"/>
      <c r="E5" s="685"/>
      <c r="F5" s="685"/>
      <c r="G5" s="685"/>
      <c r="H5" s="685"/>
      <c r="I5" s="685"/>
      <c r="J5" s="685"/>
      <c r="K5" s="685"/>
      <c r="L5" s="685"/>
      <c r="M5" s="685"/>
      <c r="N5" s="685"/>
      <c r="O5" s="685"/>
      <c r="P5" s="685"/>
      <c r="Q5" s="685"/>
      <c r="R5" s="685"/>
      <c r="S5" s="685"/>
      <c r="T5" s="685"/>
      <c r="U5" s="686"/>
      <c r="V5" s="188"/>
      <c r="W5" s="188"/>
    </row>
    <row r="6" spans="2:23" x14ac:dyDescent="0.25">
      <c r="B6" s="719" t="s">
        <v>94</v>
      </c>
      <c r="C6" s="720"/>
      <c r="D6" s="720"/>
      <c r="E6" s="720"/>
      <c r="F6" s="720"/>
      <c r="G6" s="720"/>
      <c r="H6" s="720"/>
      <c r="I6" s="720"/>
      <c r="J6" s="720"/>
      <c r="K6" s="720"/>
      <c r="L6" s="720"/>
      <c r="M6" s="720"/>
      <c r="N6" s="720"/>
      <c r="O6" s="720"/>
      <c r="P6" s="720"/>
      <c r="Q6" s="720"/>
      <c r="R6" s="720"/>
      <c r="S6" s="720"/>
      <c r="T6" s="720"/>
      <c r="U6" s="721"/>
      <c r="V6" s="188"/>
      <c r="W6" s="188"/>
    </row>
    <row r="7" spans="2:23" x14ac:dyDescent="0.25">
      <c r="B7" s="722" t="s">
        <v>95</v>
      </c>
      <c r="C7" s="690"/>
      <c r="D7" s="690"/>
      <c r="E7" s="690"/>
      <c r="F7" s="690"/>
      <c r="G7" s="690"/>
      <c r="H7" s="690"/>
      <c r="I7" s="690"/>
      <c r="J7" s="690"/>
      <c r="K7" s="690"/>
      <c r="L7" s="690"/>
      <c r="M7" s="690"/>
      <c r="N7" s="690"/>
      <c r="O7" s="690"/>
      <c r="P7" s="690"/>
      <c r="Q7" s="690"/>
      <c r="R7" s="690"/>
      <c r="S7" s="690"/>
      <c r="T7" s="690"/>
      <c r="U7" s="691"/>
      <c r="V7" s="188"/>
      <c r="W7" s="188"/>
    </row>
    <row r="8" spans="2:23" x14ac:dyDescent="0.25">
      <c r="B8" s="725" t="s">
        <v>3</v>
      </c>
      <c r="C8" s="725"/>
      <c r="D8" s="725"/>
      <c r="E8" s="725"/>
      <c r="F8" s="725"/>
      <c r="G8" s="725"/>
      <c r="H8" s="725"/>
      <c r="I8" s="725"/>
      <c r="J8" s="725"/>
      <c r="K8" s="189"/>
      <c r="L8" s="726" t="s">
        <v>78</v>
      </c>
      <c r="M8" s="727"/>
      <c r="N8" s="727"/>
      <c r="O8" s="727"/>
      <c r="P8" s="728"/>
      <c r="Q8" s="729" t="s">
        <v>4</v>
      </c>
      <c r="R8" s="729"/>
      <c r="S8" s="729"/>
      <c r="T8" s="729"/>
      <c r="U8" s="730" t="s">
        <v>115</v>
      </c>
      <c r="V8" s="188"/>
      <c r="W8" s="188"/>
    </row>
    <row r="9" spans="2:23" ht="30.75" customHeight="1" x14ac:dyDescent="0.25">
      <c r="B9" s="161" t="s">
        <v>228</v>
      </c>
      <c r="C9" s="161" t="s">
        <v>12</v>
      </c>
      <c r="D9" s="161" t="s">
        <v>229</v>
      </c>
      <c r="E9" s="161" t="s">
        <v>38</v>
      </c>
      <c r="F9" s="161" t="s">
        <v>39</v>
      </c>
      <c r="G9" s="161" t="s">
        <v>40</v>
      </c>
      <c r="H9" s="161" t="s">
        <v>41</v>
      </c>
      <c r="I9" s="161" t="s">
        <v>42</v>
      </c>
      <c r="J9" s="161" t="s">
        <v>43</v>
      </c>
      <c r="K9" s="162" t="s">
        <v>205</v>
      </c>
      <c r="L9" s="163" t="s">
        <v>14</v>
      </c>
      <c r="M9" s="163" t="s">
        <v>72</v>
      </c>
      <c r="N9" s="163" t="s">
        <v>15</v>
      </c>
      <c r="O9" s="163" t="s">
        <v>16</v>
      </c>
      <c r="P9" s="164" t="s">
        <v>206</v>
      </c>
      <c r="Q9" s="190" t="s">
        <v>17</v>
      </c>
      <c r="R9" s="163" t="s">
        <v>18</v>
      </c>
      <c r="S9" s="163" t="s">
        <v>19</v>
      </c>
      <c r="T9" s="163" t="s">
        <v>20</v>
      </c>
      <c r="U9" s="731"/>
      <c r="V9" s="188"/>
      <c r="W9" s="188"/>
    </row>
    <row r="10" spans="2:23" ht="96" customHeight="1" x14ac:dyDescent="0.25">
      <c r="B10" s="705" t="s">
        <v>147</v>
      </c>
      <c r="C10" s="191" t="s">
        <v>165</v>
      </c>
      <c r="D10" s="307" t="s">
        <v>351</v>
      </c>
      <c r="E10" s="192">
        <v>24</v>
      </c>
      <c r="F10" s="193">
        <v>24</v>
      </c>
      <c r="G10" s="194">
        <v>24</v>
      </c>
      <c r="H10" s="194">
        <v>24</v>
      </c>
      <c r="I10" s="195">
        <f>SUM(E10:H10)</f>
        <v>96</v>
      </c>
      <c r="J10" s="172" t="s">
        <v>75</v>
      </c>
      <c r="K10" s="650" t="s">
        <v>45</v>
      </c>
      <c r="L10" s="647">
        <v>1</v>
      </c>
      <c r="M10" s="671" t="s">
        <v>148</v>
      </c>
      <c r="N10" s="650" t="s">
        <v>352</v>
      </c>
      <c r="O10" s="732">
        <v>24</v>
      </c>
      <c r="P10" s="650" t="s">
        <v>50</v>
      </c>
      <c r="Q10" s="676">
        <f>SUM(R10:T10)</f>
        <v>111035392</v>
      </c>
      <c r="R10" s="714">
        <f>220000000-77000000+3432000-3140608-12288000-19456000-512000</f>
        <v>111035392</v>
      </c>
      <c r="S10" s="714">
        <v>0</v>
      </c>
      <c r="T10" s="714">
        <v>0</v>
      </c>
      <c r="U10" s="734">
        <v>0</v>
      </c>
      <c r="V10" s="188"/>
      <c r="W10" s="188"/>
    </row>
    <row r="11" spans="2:23" ht="69.75" customHeight="1" x14ac:dyDescent="0.25">
      <c r="B11" s="706"/>
      <c r="C11" s="535" t="s">
        <v>263</v>
      </c>
      <c r="D11" s="172" t="s">
        <v>350</v>
      </c>
      <c r="E11" s="192">
        <v>0</v>
      </c>
      <c r="F11" s="536">
        <v>0.25</v>
      </c>
      <c r="G11" s="383">
        <v>0.25</v>
      </c>
      <c r="H11" s="536">
        <v>0.5</v>
      </c>
      <c r="I11" s="251">
        <v>1</v>
      </c>
      <c r="J11" s="196" t="s">
        <v>75</v>
      </c>
      <c r="K11" s="660"/>
      <c r="L11" s="649"/>
      <c r="M11" s="672"/>
      <c r="N11" s="660"/>
      <c r="O11" s="733"/>
      <c r="P11" s="660"/>
      <c r="Q11" s="677"/>
      <c r="R11" s="712"/>
      <c r="S11" s="712"/>
      <c r="T11" s="712"/>
      <c r="U11" s="735"/>
      <c r="V11" s="188"/>
      <c r="W11" s="188"/>
    </row>
    <row r="12" spans="2:23" x14ac:dyDescent="0.25">
      <c r="B12" s="684" t="s">
        <v>37</v>
      </c>
      <c r="C12" s="685"/>
      <c r="D12" s="685"/>
      <c r="E12" s="685"/>
      <c r="F12" s="685"/>
      <c r="G12" s="685"/>
      <c r="H12" s="685"/>
      <c r="I12" s="685"/>
      <c r="J12" s="685"/>
      <c r="K12" s="685"/>
      <c r="L12" s="685"/>
      <c r="M12" s="685"/>
      <c r="N12" s="685"/>
      <c r="O12" s="685"/>
      <c r="P12" s="685"/>
      <c r="Q12" s="685"/>
      <c r="R12" s="685"/>
      <c r="S12" s="685"/>
      <c r="T12" s="685"/>
      <c r="U12" s="686"/>
      <c r="V12" s="188"/>
      <c r="W12" s="188"/>
    </row>
    <row r="13" spans="2:23" x14ac:dyDescent="0.25">
      <c r="B13" s="719" t="s">
        <v>201</v>
      </c>
      <c r="C13" s="720"/>
      <c r="D13" s="720"/>
      <c r="E13" s="720"/>
      <c r="F13" s="720"/>
      <c r="G13" s="720"/>
      <c r="H13" s="720"/>
      <c r="I13" s="720"/>
      <c r="J13" s="720"/>
      <c r="K13" s="720"/>
      <c r="L13" s="720"/>
      <c r="M13" s="720"/>
      <c r="N13" s="720"/>
      <c r="O13" s="720"/>
      <c r="P13" s="720"/>
      <c r="Q13" s="720"/>
      <c r="R13" s="720"/>
      <c r="S13" s="720"/>
      <c r="T13" s="720"/>
      <c r="U13" s="720"/>
      <c r="V13" s="188"/>
      <c r="W13" s="188"/>
    </row>
    <row r="14" spans="2:23" x14ac:dyDescent="0.25">
      <c r="B14" s="722" t="s">
        <v>106</v>
      </c>
      <c r="C14" s="690"/>
      <c r="D14" s="723"/>
      <c r="E14" s="690"/>
      <c r="F14" s="690"/>
      <c r="G14" s="690"/>
      <c r="H14" s="690"/>
      <c r="I14" s="690"/>
      <c r="J14" s="690"/>
      <c r="K14" s="690"/>
      <c r="L14" s="690"/>
      <c r="M14" s="690"/>
      <c r="N14" s="690"/>
      <c r="O14" s="690"/>
      <c r="P14" s="690"/>
      <c r="Q14" s="690"/>
      <c r="R14" s="690"/>
      <c r="S14" s="690"/>
      <c r="T14" s="690"/>
      <c r="U14" s="691"/>
      <c r="V14" s="188"/>
      <c r="W14" s="188"/>
    </row>
    <row r="15" spans="2:23" ht="81" customHeight="1" x14ac:dyDescent="0.25">
      <c r="B15" s="703" t="s">
        <v>234</v>
      </c>
      <c r="C15" s="296" t="s">
        <v>112</v>
      </c>
      <c r="D15" s="307" t="s">
        <v>318</v>
      </c>
      <c r="E15" s="390">
        <v>1</v>
      </c>
      <c r="F15" s="198">
        <v>1</v>
      </c>
      <c r="G15" s="198">
        <v>1</v>
      </c>
      <c r="H15" s="198">
        <v>1</v>
      </c>
      <c r="I15" s="199">
        <f>SUM(E15:H15)</f>
        <v>4</v>
      </c>
      <c r="J15" s="168" t="s">
        <v>75</v>
      </c>
      <c r="K15" s="168" t="s">
        <v>45</v>
      </c>
      <c r="L15" s="200">
        <v>2</v>
      </c>
      <c r="M15" s="321" t="s">
        <v>164</v>
      </c>
      <c r="N15" s="330" t="s">
        <v>318</v>
      </c>
      <c r="O15" s="318">
        <v>1</v>
      </c>
      <c r="P15" s="202" t="s">
        <v>48</v>
      </c>
      <c r="Q15" s="203">
        <f>SUM(R15:T15)</f>
        <v>0</v>
      </c>
      <c r="R15" s="204">
        <v>0</v>
      </c>
      <c r="S15" s="204">
        <v>0</v>
      </c>
      <c r="T15" s="204">
        <v>0</v>
      </c>
      <c r="U15" s="204">
        <f>140230000-26977280-12288000-19456000-23140720</f>
        <v>58368000</v>
      </c>
      <c r="V15" s="188"/>
      <c r="W15" s="188"/>
    </row>
    <row r="16" spans="2:23" ht="59.25" customHeight="1" x14ac:dyDescent="0.25">
      <c r="B16" s="704"/>
      <c r="C16" s="307" t="s">
        <v>235</v>
      </c>
      <c r="D16" s="307" t="s">
        <v>319</v>
      </c>
      <c r="E16" s="205">
        <v>27</v>
      </c>
      <c r="F16" s="206">
        <v>27</v>
      </c>
      <c r="G16" s="315">
        <v>27</v>
      </c>
      <c r="H16" s="315">
        <v>27</v>
      </c>
      <c r="I16" s="289">
        <v>27</v>
      </c>
      <c r="J16" s="168" t="s">
        <v>75</v>
      </c>
      <c r="K16" s="197" t="s">
        <v>111</v>
      </c>
      <c r="L16" s="200">
        <v>3</v>
      </c>
      <c r="M16" s="330" t="s">
        <v>154</v>
      </c>
      <c r="N16" s="330" t="s">
        <v>319</v>
      </c>
      <c r="O16" s="207">
        <f>E16</f>
        <v>27</v>
      </c>
      <c r="P16" s="169" t="s">
        <v>48</v>
      </c>
      <c r="Q16" s="203">
        <f>SUM(R16:T16)</f>
        <v>0</v>
      </c>
      <c r="R16" s="176">
        <v>0</v>
      </c>
      <c r="S16" s="204">
        <v>0</v>
      </c>
      <c r="T16" s="204">
        <v>0</v>
      </c>
      <c r="U16" s="176">
        <v>0</v>
      </c>
      <c r="V16" s="188"/>
      <c r="W16" s="188"/>
    </row>
    <row r="17" spans="2:23" ht="75.75" customHeight="1" x14ac:dyDescent="0.25">
      <c r="B17" s="705" t="s">
        <v>236</v>
      </c>
      <c r="C17" s="307" t="s">
        <v>113</v>
      </c>
      <c r="D17" s="307" t="s">
        <v>320</v>
      </c>
      <c r="E17" s="208">
        <v>0</v>
      </c>
      <c r="F17" s="208">
        <v>1</v>
      </c>
      <c r="G17" s="205">
        <v>1</v>
      </c>
      <c r="H17" s="314">
        <v>1</v>
      </c>
      <c r="I17" s="537">
        <f>SUM(E17:H17)</f>
        <v>3</v>
      </c>
      <c r="J17" s="168" t="s">
        <v>75</v>
      </c>
      <c r="K17" s="168" t="s">
        <v>45</v>
      </c>
      <c r="L17" s="707">
        <v>4</v>
      </c>
      <c r="M17" s="650" t="s">
        <v>362</v>
      </c>
      <c r="N17" s="650" t="s">
        <v>353</v>
      </c>
      <c r="O17" s="674">
        <v>1</v>
      </c>
      <c r="P17" s="650" t="s">
        <v>49</v>
      </c>
      <c r="Q17" s="676">
        <f>SUM(R18:T18)</f>
        <v>0</v>
      </c>
      <c r="R17" s="714">
        <v>0</v>
      </c>
      <c r="S17" s="714">
        <v>0</v>
      </c>
      <c r="T17" s="714">
        <v>0</v>
      </c>
      <c r="U17" s="714">
        <f>46200000+26977280-26977280-2629-6776000</f>
        <v>39421371</v>
      </c>
      <c r="V17" s="188"/>
      <c r="W17" s="188"/>
    </row>
    <row r="18" spans="2:23" ht="96" customHeight="1" x14ac:dyDescent="0.25">
      <c r="B18" s="706"/>
      <c r="C18" s="187" t="s">
        <v>354</v>
      </c>
      <c r="D18" s="269" t="s">
        <v>353</v>
      </c>
      <c r="E18" s="238">
        <v>1</v>
      </c>
      <c r="F18" s="209">
        <v>0</v>
      </c>
      <c r="G18" s="210">
        <v>0</v>
      </c>
      <c r="H18" s="210">
        <v>0</v>
      </c>
      <c r="I18" s="507">
        <f>SUM(E18:H18)</f>
        <v>1</v>
      </c>
      <c r="J18" s="196" t="s">
        <v>75</v>
      </c>
      <c r="K18" s="168" t="s">
        <v>45</v>
      </c>
      <c r="L18" s="708"/>
      <c r="M18" s="660"/>
      <c r="N18" s="660"/>
      <c r="O18" s="675"/>
      <c r="P18" s="660"/>
      <c r="Q18" s="677"/>
      <c r="R18" s="712"/>
      <c r="S18" s="712"/>
      <c r="T18" s="712"/>
      <c r="U18" s="712"/>
      <c r="V18" s="188"/>
      <c r="W18" s="188"/>
    </row>
    <row r="19" spans="2:23" x14ac:dyDescent="0.25">
      <c r="B19" s="684" t="s">
        <v>93</v>
      </c>
      <c r="C19" s="685"/>
      <c r="D19" s="724"/>
      <c r="E19" s="685"/>
      <c r="F19" s="685"/>
      <c r="G19" s="685"/>
      <c r="H19" s="685"/>
      <c r="I19" s="685"/>
      <c r="J19" s="685"/>
      <c r="K19" s="685"/>
      <c r="L19" s="685"/>
      <c r="M19" s="685"/>
      <c r="N19" s="685"/>
      <c r="O19" s="685"/>
      <c r="P19" s="685"/>
      <c r="Q19" s="685"/>
      <c r="R19" s="685"/>
      <c r="S19" s="685"/>
      <c r="T19" s="685"/>
      <c r="U19" s="686"/>
      <c r="V19" s="188"/>
      <c r="W19" s="188"/>
    </row>
    <row r="20" spans="2:23" x14ac:dyDescent="0.25">
      <c r="B20" s="719" t="s">
        <v>104</v>
      </c>
      <c r="C20" s="720"/>
      <c r="D20" s="720"/>
      <c r="E20" s="720"/>
      <c r="F20" s="720"/>
      <c r="G20" s="720"/>
      <c r="H20" s="720"/>
      <c r="I20" s="720"/>
      <c r="J20" s="720"/>
      <c r="K20" s="720"/>
      <c r="L20" s="720"/>
      <c r="M20" s="720"/>
      <c r="N20" s="720"/>
      <c r="O20" s="720"/>
      <c r="P20" s="720"/>
      <c r="Q20" s="720"/>
      <c r="R20" s="720"/>
      <c r="S20" s="720"/>
      <c r="T20" s="720"/>
      <c r="U20" s="721"/>
      <c r="V20" s="188"/>
      <c r="W20" s="188"/>
    </row>
    <row r="21" spans="2:23" x14ac:dyDescent="0.25">
      <c r="B21" s="722" t="s">
        <v>110</v>
      </c>
      <c r="C21" s="690"/>
      <c r="D21" s="690"/>
      <c r="E21" s="690"/>
      <c r="F21" s="690"/>
      <c r="G21" s="690"/>
      <c r="H21" s="690"/>
      <c r="I21" s="690"/>
      <c r="J21" s="690"/>
      <c r="K21" s="690"/>
      <c r="L21" s="690"/>
      <c r="M21" s="690"/>
      <c r="N21" s="690"/>
      <c r="O21" s="690"/>
      <c r="P21" s="690"/>
      <c r="Q21" s="690"/>
      <c r="R21" s="690"/>
      <c r="S21" s="690"/>
      <c r="T21" s="690"/>
      <c r="U21" s="691"/>
      <c r="V21" s="188"/>
      <c r="W21" s="188"/>
    </row>
    <row r="22" spans="2:23" ht="27" customHeight="1" x14ac:dyDescent="0.25">
      <c r="B22" s="705" t="s">
        <v>343</v>
      </c>
      <c r="C22" s="757" t="s">
        <v>270</v>
      </c>
      <c r="D22" s="749" t="s">
        <v>344</v>
      </c>
      <c r="E22" s="743">
        <v>4</v>
      </c>
      <c r="F22" s="743">
        <v>0</v>
      </c>
      <c r="G22" s="732">
        <v>0</v>
      </c>
      <c r="H22" s="746">
        <v>0</v>
      </c>
      <c r="I22" s="747">
        <f>SUM(E22:H22)</f>
        <v>4</v>
      </c>
      <c r="J22" s="749" t="s">
        <v>75</v>
      </c>
      <c r="K22" s="751" t="s">
        <v>45</v>
      </c>
      <c r="L22" s="753">
        <v>5</v>
      </c>
      <c r="M22" s="650" t="s">
        <v>149</v>
      </c>
      <c r="N22" s="330" t="s">
        <v>150</v>
      </c>
      <c r="O22" s="207">
        <v>100</v>
      </c>
      <c r="P22" s="650" t="s">
        <v>207</v>
      </c>
      <c r="Q22" s="676">
        <f>SUM(R22:T22)</f>
        <v>674964608</v>
      </c>
      <c r="R22" s="740">
        <f>566000000+77000000-3432000+3140608+12288000+19456000+512000</f>
        <v>674964608</v>
      </c>
      <c r="S22" s="736">
        <v>0</v>
      </c>
      <c r="T22" s="736">
        <v>0</v>
      </c>
      <c r="U22" s="714">
        <v>0</v>
      </c>
      <c r="V22" s="188"/>
      <c r="W22" s="188"/>
    </row>
    <row r="23" spans="2:23" ht="15" customHeight="1" x14ac:dyDescent="0.25">
      <c r="B23" s="756"/>
      <c r="C23" s="758"/>
      <c r="D23" s="750"/>
      <c r="E23" s="744"/>
      <c r="F23" s="744"/>
      <c r="G23" s="745"/>
      <c r="H23" s="675"/>
      <c r="I23" s="748"/>
      <c r="J23" s="750"/>
      <c r="K23" s="752"/>
      <c r="L23" s="754"/>
      <c r="M23" s="651"/>
      <c r="N23" s="650" t="s">
        <v>346</v>
      </c>
      <c r="O23" s="759">
        <v>4</v>
      </c>
      <c r="P23" s="651"/>
      <c r="Q23" s="739"/>
      <c r="R23" s="741"/>
      <c r="S23" s="737"/>
      <c r="T23" s="737"/>
      <c r="U23" s="712"/>
      <c r="V23" s="188"/>
      <c r="W23" s="188"/>
    </row>
    <row r="24" spans="2:23" ht="84" customHeight="1" x14ac:dyDescent="0.25">
      <c r="B24" s="756"/>
      <c r="C24" s="538" t="s">
        <v>237</v>
      </c>
      <c r="D24" s="269" t="s">
        <v>345</v>
      </c>
      <c r="E24" s="539">
        <v>0</v>
      </c>
      <c r="F24" s="540">
        <v>0.25</v>
      </c>
      <c r="G24" s="540">
        <v>0.25</v>
      </c>
      <c r="H24" s="540">
        <v>0.5</v>
      </c>
      <c r="I24" s="540">
        <v>1</v>
      </c>
      <c r="J24" s="508" t="s">
        <v>75</v>
      </c>
      <c r="K24" s="172" t="s">
        <v>45</v>
      </c>
      <c r="L24" s="754"/>
      <c r="M24" s="651"/>
      <c r="N24" s="651"/>
      <c r="O24" s="760"/>
      <c r="P24" s="651"/>
      <c r="Q24" s="739"/>
      <c r="R24" s="741"/>
      <c r="S24" s="737"/>
      <c r="T24" s="737"/>
      <c r="U24" s="712"/>
      <c r="V24" s="188"/>
      <c r="W24" s="188"/>
    </row>
    <row r="25" spans="2:23" ht="60" customHeight="1" x14ac:dyDescent="0.25">
      <c r="B25" s="756"/>
      <c r="C25" s="269" t="s">
        <v>238</v>
      </c>
      <c r="D25" s="269" t="s">
        <v>345</v>
      </c>
      <c r="E25" s="541">
        <v>0</v>
      </c>
      <c r="F25" s="542">
        <v>0.25</v>
      </c>
      <c r="G25" s="540">
        <v>0.25</v>
      </c>
      <c r="H25" s="540">
        <v>0.5</v>
      </c>
      <c r="I25" s="540">
        <v>1</v>
      </c>
      <c r="J25" s="508" t="s">
        <v>75</v>
      </c>
      <c r="K25" s="211" t="s">
        <v>45</v>
      </c>
      <c r="L25" s="754"/>
      <c r="M25" s="651"/>
      <c r="N25" s="651"/>
      <c r="O25" s="760"/>
      <c r="P25" s="651"/>
      <c r="Q25" s="739"/>
      <c r="R25" s="741"/>
      <c r="S25" s="737"/>
      <c r="T25" s="737"/>
      <c r="U25" s="712"/>
      <c r="V25" s="188"/>
      <c r="W25" s="188"/>
    </row>
    <row r="26" spans="2:23" ht="66" customHeight="1" x14ac:dyDescent="0.25">
      <c r="B26" s="706"/>
      <c r="C26" s="269" t="s">
        <v>239</v>
      </c>
      <c r="D26" s="543" t="s">
        <v>345</v>
      </c>
      <c r="E26" s="544">
        <v>0</v>
      </c>
      <c r="F26" s="545">
        <v>0.25</v>
      </c>
      <c r="G26" s="546">
        <v>0.25</v>
      </c>
      <c r="H26" s="547">
        <v>0.5</v>
      </c>
      <c r="I26" s="545">
        <v>1</v>
      </c>
      <c r="J26" s="510" t="s">
        <v>75</v>
      </c>
      <c r="K26" s="211" t="s">
        <v>45</v>
      </c>
      <c r="L26" s="755"/>
      <c r="M26" s="660"/>
      <c r="N26" s="660"/>
      <c r="O26" s="761"/>
      <c r="P26" s="660"/>
      <c r="Q26" s="677"/>
      <c r="R26" s="742"/>
      <c r="S26" s="738"/>
      <c r="T26" s="738"/>
      <c r="U26" s="715"/>
      <c r="V26" s="188"/>
      <c r="W26" s="188"/>
    </row>
    <row r="27" spans="2:23" x14ac:dyDescent="0.25">
      <c r="B27" s="684" t="s">
        <v>37</v>
      </c>
      <c r="C27" s="685"/>
      <c r="D27" s="685"/>
      <c r="E27" s="685"/>
      <c r="F27" s="685"/>
      <c r="G27" s="685"/>
      <c r="H27" s="685"/>
      <c r="I27" s="685"/>
      <c r="J27" s="685"/>
      <c r="K27" s="685"/>
      <c r="L27" s="685"/>
      <c r="M27" s="685"/>
      <c r="N27" s="685"/>
      <c r="O27" s="685"/>
      <c r="P27" s="685"/>
      <c r="Q27" s="685"/>
      <c r="R27" s="685"/>
      <c r="S27" s="685"/>
      <c r="T27" s="685"/>
      <c r="U27" s="686"/>
      <c r="V27" s="188"/>
      <c r="W27" s="188"/>
    </row>
    <row r="28" spans="2:23" x14ac:dyDescent="0.25">
      <c r="B28" s="719" t="s">
        <v>101</v>
      </c>
      <c r="C28" s="720"/>
      <c r="D28" s="720"/>
      <c r="E28" s="720"/>
      <c r="F28" s="720"/>
      <c r="G28" s="720"/>
      <c r="H28" s="720"/>
      <c r="I28" s="720"/>
      <c r="J28" s="720"/>
      <c r="K28" s="720"/>
      <c r="L28" s="720"/>
      <c r="M28" s="720"/>
      <c r="N28" s="720"/>
      <c r="O28" s="720"/>
      <c r="P28" s="720"/>
      <c r="Q28" s="720"/>
      <c r="R28" s="720"/>
      <c r="S28" s="720"/>
      <c r="T28" s="720"/>
      <c r="U28" s="721"/>
      <c r="V28" s="188"/>
      <c r="W28" s="188"/>
    </row>
    <row r="29" spans="2:23" x14ac:dyDescent="0.25">
      <c r="B29" s="722" t="s">
        <v>108</v>
      </c>
      <c r="C29" s="690"/>
      <c r="D29" s="690"/>
      <c r="E29" s="690"/>
      <c r="F29" s="690"/>
      <c r="G29" s="690"/>
      <c r="H29" s="690"/>
      <c r="I29" s="690"/>
      <c r="J29" s="690"/>
      <c r="K29" s="690"/>
      <c r="L29" s="690"/>
      <c r="M29" s="690"/>
      <c r="N29" s="690"/>
      <c r="O29" s="690"/>
      <c r="P29" s="690"/>
      <c r="Q29" s="690"/>
      <c r="R29" s="690"/>
      <c r="S29" s="690"/>
      <c r="T29" s="690"/>
      <c r="U29" s="691"/>
      <c r="V29" s="188"/>
      <c r="W29" s="188"/>
    </row>
    <row r="30" spans="2:23" ht="40.5" x14ac:dyDescent="0.25">
      <c r="B30" s="703" t="s">
        <v>80</v>
      </c>
      <c r="C30" s="212" t="s">
        <v>129</v>
      </c>
      <c r="D30" s="212" t="s">
        <v>305</v>
      </c>
      <c r="E30" s="213">
        <v>0</v>
      </c>
      <c r="F30" s="213">
        <v>0</v>
      </c>
      <c r="G30" s="213">
        <v>0</v>
      </c>
      <c r="H30" s="205">
        <v>1</v>
      </c>
      <c r="I30" s="312">
        <f>SUM(E30:H30)</f>
        <v>1</v>
      </c>
      <c r="J30" s="307" t="s">
        <v>74</v>
      </c>
      <c r="K30" s="168" t="s">
        <v>111</v>
      </c>
      <c r="L30" s="647">
        <v>1</v>
      </c>
      <c r="M30" s="699" t="s">
        <v>273</v>
      </c>
      <c r="N30" s="699" t="s">
        <v>305</v>
      </c>
      <c r="O30" s="764">
        <v>1</v>
      </c>
      <c r="P30" s="767" t="s">
        <v>57</v>
      </c>
      <c r="Q30" s="676">
        <f>SUM(R30:T30)</f>
        <v>500000000</v>
      </c>
      <c r="R30" s="714">
        <v>500000000</v>
      </c>
      <c r="S30" s="714"/>
      <c r="T30" s="714"/>
      <c r="U30" s="714">
        <v>0</v>
      </c>
      <c r="V30" s="188"/>
      <c r="W30" s="188"/>
    </row>
    <row r="31" spans="2:23" ht="40.5" x14ac:dyDescent="0.25">
      <c r="B31" s="704"/>
      <c r="C31" s="212" t="s">
        <v>273</v>
      </c>
      <c r="D31" s="212" t="s">
        <v>305</v>
      </c>
      <c r="E31" s="213">
        <v>1</v>
      </c>
      <c r="F31" s="213">
        <v>0</v>
      </c>
      <c r="G31" s="213">
        <v>0</v>
      </c>
      <c r="H31" s="205">
        <v>0</v>
      </c>
      <c r="I31" s="511">
        <v>1</v>
      </c>
      <c r="J31" s="307" t="s">
        <v>74</v>
      </c>
      <c r="K31" s="168" t="s">
        <v>111</v>
      </c>
      <c r="L31" s="648"/>
      <c r="M31" s="763"/>
      <c r="N31" s="763"/>
      <c r="O31" s="765"/>
      <c r="P31" s="767"/>
      <c r="Q31" s="739"/>
      <c r="R31" s="712"/>
      <c r="S31" s="712"/>
      <c r="T31" s="712"/>
      <c r="U31" s="712"/>
      <c r="V31" s="188"/>
      <c r="W31" s="188"/>
    </row>
    <row r="32" spans="2:23" ht="67.5" x14ac:dyDescent="0.25">
      <c r="B32" s="762"/>
      <c r="C32" s="212" t="s">
        <v>272</v>
      </c>
      <c r="D32" s="212" t="s">
        <v>306</v>
      </c>
      <c r="E32" s="205">
        <v>0</v>
      </c>
      <c r="F32" s="205">
        <v>2</v>
      </c>
      <c r="G32" s="205">
        <v>2</v>
      </c>
      <c r="H32" s="205">
        <v>2</v>
      </c>
      <c r="I32" s="511">
        <f>SUM(E32:H32)</f>
        <v>6</v>
      </c>
      <c r="J32" s="307" t="s">
        <v>74</v>
      </c>
      <c r="K32" s="168" t="s">
        <v>47</v>
      </c>
      <c r="L32" s="649"/>
      <c r="M32" s="700"/>
      <c r="N32" s="700"/>
      <c r="O32" s="766"/>
      <c r="P32" s="767"/>
      <c r="Q32" s="677"/>
      <c r="R32" s="715"/>
      <c r="S32" s="715"/>
      <c r="T32" s="715"/>
      <c r="U32" s="715"/>
      <c r="V32" s="188"/>
      <c r="W32" s="188"/>
    </row>
    <row r="33" spans="2:23" ht="54" x14ac:dyDescent="0.25">
      <c r="B33" s="703" t="s">
        <v>81</v>
      </c>
      <c r="C33" s="768" t="s">
        <v>133</v>
      </c>
      <c r="D33" s="212" t="s">
        <v>130</v>
      </c>
      <c r="E33" s="215">
        <v>1</v>
      </c>
      <c r="F33" s="215">
        <v>1</v>
      </c>
      <c r="G33" s="215">
        <v>1</v>
      </c>
      <c r="H33" s="215">
        <v>1</v>
      </c>
      <c r="I33" s="216">
        <v>1</v>
      </c>
      <c r="J33" s="307" t="s">
        <v>74</v>
      </c>
      <c r="K33" s="168" t="s">
        <v>111</v>
      </c>
      <c r="L33" s="200">
        <v>2</v>
      </c>
      <c r="M33" s="330" t="s">
        <v>134</v>
      </c>
      <c r="N33" s="212" t="s">
        <v>135</v>
      </c>
      <c r="O33" s="215">
        <v>1</v>
      </c>
      <c r="P33" s="168" t="s">
        <v>58</v>
      </c>
      <c r="Q33" s="203">
        <f>SUM(R33:T33)</f>
        <v>0</v>
      </c>
      <c r="R33" s="204">
        <v>0</v>
      </c>
      <c r="S33" s="204"/>
      <c r="T33" s="204"/>
      <c r="U33" s="204">
        <f>150000000-21240875</f>
        <v>128759125</v>
      </c>
      <c r="V33" s="188"/>
      <c r="W33" s="188"/>
    </row>
    <row r="34" spans="2:23" ht="40.5" x14ac:dyDescent="0.25">
      <c r="B34" s="704"/>
      <c r="C34" s="769"/>
      <c r="D34" s="212" t="s">
        <v>131</v>
      </c>
      <c r="E34" s="213">
        <v>1</v>
      </c>
      <c r="F34" s="213">
        <v>0</v>
      </c>
      <c r="G34" s="213">
        <v>0</v>
      </c>
      <c r="H34" s="213">
        <v>0</v>
      </c>
      <c r="I34" s="312">
        <f t="shared" ref="I34:I44" si="0">SUM(E34:H34)</f>
        <v>1</v>
      </c>
      <c r="J34" s="307" t="s">
        <v>74</v>
      </c>
      <c r="K34" s="168" t="s">
        <v>47</v>
      </c>
      <c r="L34" s="200">
        <v>3</v>
      </c>
      <c r="M34" s="330" t="s">
        <v>136</v>
      </c>
      <c r="N34" s="212" t="s">
        <v>308</v>
      </c>
      <c r="O34" s="205">
        <v>1</v>
      </c>
      <c r="P34" s="168" t="s">
        <v>58</v>
      </c>
      <c r="Q34" s="217">
        <f>SUM(R34:T34)</f>
        <v>665900000</v>
      </c>
      <c r="R34" s="218">
        <v>100000000</v>
      </c>
      <c r="S34" s="219">
        <f>521600000+44300000</f>
        <v>565900000</v>
      </c>
      <c r="T34" s="220"/>
      <c r="U34" s="204">
        <v>0</v>
      </c>
      <c r="V34" s="188"/>
      <c r="W34" s="188"/>
    </row>
    <row r="35" spans="2:23" ht="40.5" x14ac:dyDescent="0.25">
      <c r="B35" s="704"/>
      <c r="C35" s="515" t="s">
        <v>277</v>
      </c>
      <c r="D35" s="212" t="s">
        <v>307</v>
      </c>
      <c r="E35" s="213">
        <v>1</v>
      </c>
      <c r="F35" s="213">
        <v>1</v>
      </c>
      <c r="G35" s="213">
        <v>1</v>
      </c>
      <c r="H35" s="213">
        <v>1</v>
      </c>
      <c r="I35" s="511">
        <f t="shared" si="0"/>
        <v>4</v>
      </c>
      <c r="J35" s="510" t="s">
        <v>74</v>
      </c>
      <c r="K35" s="168" t="s">
        <v>47</v>
      </c>
      <c r="L35" s="200">
        <v>4</v>
      </c>
      <c r="M35" s="515" t="s">
        <v>363</v>
      </c>
      <c r="N35" s="212" t="s">
        <v>309</v>
      </c>
      <c r="O35" s="205">
        <v>1</v>
      </c>
      <c r="P35" s="168" t="s">
        <v>58</v>
      </c>
      <c r="Q35" s="203">
        <f>SUM(R35:T35)</f>
        <v>70000000</v>
      </c>
      <c r="R35" s="183">
        <v>70000000</v>
      </c>
      <c r="S35" s="221">
        <v>0</v>
      </c>
      <c r="T35" s="204">
        <v>0</v>
      </c>
      <c r="U35" s="222">
        <v>0</v>
      </c>
      <c r="V35" s="188"/>
      <c r="W35" s="188"/>
    </row>
    <row r="36" spans="2:23" ht="54" x14ac:dyDescent="0.25">
      <c r="B36" s="704"/>
      <c r="C36" s="308" t="s">
        <v>281</v>
      </c>
      <c r="D36" s="212" t="s">
        <v>132</v>
      </c>
      <c r="E36" s="213">
        <v>2</v>
      </c>
      <c r="F36" s="213">
        <v>2</v>
      </c>
      <c r="G36" s="213">
        <v>2</v>
      </c>
      <c r="H36" s="213">
        <v>2</v>
      </c>
      <c r="I36" s="312">
        <f>SUM(E36:H36)</f>
        <v>8</v>
      </c>
      <c r="J36" s="307" t="s">
        <v>74</v>
      </c>
      <c r="K36" s="223" t="s">
        <v>47</v>
      </c>
      <c r="L36" s="647">
        <v>5</v>
      </c>
      <c r="M36" s="650" t="s">
        <v>209</v>
      </c>
      <c r="N36" s="770" t="s">
        <v>132</v>
      </c>
      <c r="O36" s="764">
        <v>2</v>
      </c>
      <c r="P36" s="650" t="s">
        <v>58</v>
      </c>
      <c r="Q36" s="654">
        <f>SUM(R36:T36)</f>
        <v>329292000</v>
      </c>
      <c r="R36" s="714">
        <f>65000000+7500000</f>
        <v>72500000</v>
      </c>
      <c r="S36" s="714">
        <f>25622000+624622000+169059500+127196500+256792000-946500000+680000000-680000000</f>
        <v>256792000</v>
      </c>
      <c r="T36" s="663"/>
      <c r="U36" s="714">
        <f>142000000-61512875-7683840+21240875+29118925</f>
        <v>123163085</v>
      </c>
      <c r="V36" s="188"/>
      <c r="W36" s="188"/>
    </row>
    <row r="37" spans="2:23" ht="40.5" x14ac:dyDescent="0.25">
      <c r="B37" s="704"/>
      <c r="C37" s="548" t="s">
        <v>355</v>
      </c>
      <c r="D37" s="549" t="s">
        <v>310</v>
      </c>
      <c r="E37" s="213">
        <v>0</v>
      </c>
      <c r="F37" s="213">
        <v>1</v>
      </c>
      <c r="G37" s="213">
        <v>1</v>
      </c>
      <c r="H37" s="213">
        <v>1</v>
      </c>
      <c r="I37" s="511">
        <f t="shared" si="0"/>
        <v>3</v>
      </c>
      <c r="J37" s="307" t="s">
        <v>74</v>
      </c>
      <c r="K37" s="168" t="s">
        <v>47</v>
      </c>
      <c r="L37" s="649"/>
      <c r="M37" s="660"/>
      <c r="N37" s="771"/>
      <c r="O37" s="766"/>
      <c r="P37" s="660"/>
      <c r="Q37" s="656"/>
      <c r="R37" s="715"/>
      <c r="S37" s="715"/>
      <c r="T37" s="664"/>
      <c r="U37" s="715"/>
      <c r="V37" s="188"/>
      <c r="W37" s="188"/>
    </row>
    <row r="38" spans="2:23" ht="40.5" x14ac:dyDescent="0.25">
      <c r="B38" s="704"/>
      <c r="C38" s="548" t="s">
        <v>278</v>
      </c>
      <c r="D38" s="549" t="s">
        <v>311</v>
      </c>
      <c r="E38" s="213">
        <v>0</v>
      </c>
      <c r="F38" s="213">
        <v>1</v>
      </c>
      <c r="G38" s="213">
        <v>1</v>
      </c>
      <c r="H38" s="213">
        <v>1</v>
      </c>
      <c r="I38" s="511">
        <v>3</v>
      </c>
      <c r="J38" s="307" t="s">
        <v>74</v>
      </c>
      <c r="K38" s="168" t="s">
        <v>47</v>
      </c>
      <c r="L38" s="647">
        <v>6</v>
      </c>
      <c r="M38" s="671" t="s">
        <v>274</v>
      </c>
      <c r="N38" s="770" t="s">
        <v>312</v>
      </c>
      <c r="O38" s="661">
        <v>1</v>
      </c>
      <c r="P38" s="650" t="s">
        <v>58</v>
      </c>
      <c r="Q38" s="676">
        <f>SUM(R39:T39)</f>
        <v>0</v>
      </c>
      <c r="R38" s="714">
        <v>0</v>
      </c>
      <c r="S38" s="714">
        <v>0</v>
      </c>
      <c r="T38" s="714">
        <v>0</v>
      </c>
      <c r="U38" s="714">
        <v>0</v>
      </c>
      <c r="V38" s="188"/>
      <c r="W38" s="188"/>
    </row>
    <row r="39" spans="2:23" ht="81" x14ac:dyDescent="0.25">
      <c r="B39" s="762"/>
      <c r="C39" s="515" t="s">
        <v>274</v>
      </c>
      <c r="D39" s="212" t="s">
        <v>312</v>
      </c>
      <c r="E39" s="213">
        <v>1</v>
      </c>
      <c r="F39" s="213">
        <v>1</v>
      </c>
      <c r="G39" s="213">
        <v>1</v>
      </c>
      <c r="H39" s="213">
        <v>1</v>
      </c>
      <c r="I39" s="511">
        <f t="shared" si="0"/>
        <v>4</v>
      </c>
      <c r="J39" s="307" t="s">
        <v>74</v>
      </c>
      <c r="K39" s="168" t="s">
        <v>45</v>
      </c>
      <c r="L39" s="649"/>
      <c r="M39" s="672"/>
      <c r="N39" s="771"/>
      <c r="O39" s="662"/>
      <c r="P39" s="660"/>
      <c r="Q39" s="677"/>
      <c r="R39" s="715"/>
      <c r="S39" s="715"/>
      <c r="T39" s="715"/>
      <c r="U39" s="715"/>
      <c r="V39" s="188"/>
      <c r="W39" s="188"/>
    </row>
    <row r="40" spans="2:23" ht="40.5" customHeight="1" x14ac:dyDescent="0.25">
      <c r="B40" s="703" t="s">
        <v>82</v>
      </c>
      <c r="C40" s="212" t="s">
        <v>275</v>
      </c>
      <c r="D40" s="212" t="s">
        <v>313</v>
      </c>
      <c r="E40" s="213">
        <v>0</v>
      </c>
      <c r="F40" s="213">
        <v>2</v>
      </c>
      <c r="G40" s="213">
        <v>2</v>
      </c>
      <c r="H40" s="213">
        <v>2</v>
      </c>
      <c r="I40" s="511">
        <f t="shared" si="0"/>
        <v>6</v>
      </c>
      <c r="J40" s="307" t="s">
        <v>74</v>
      </c>
      <c r="K40" s="168" t="s">
        <v>47</v>
      </c>
      <c r="L40" s="647">
        <v>7</v>
      </c>
      <c r="M40" s="650" t="s">
        <v>171</v>
      </c>
      <c r="N40" s="650" t="s">
        <v>210</v>
      </c>
      <c r="O40" s="764">
        <v>1</v>
      </c>
      <c r="P40" s="650" t="s">
        <v>57</v>
      </c>
      <c r="Q40" s="654">
        <f>SUM(R40:T40)</f>
        <v>1117500000</v>
      </c>
      <c r="R40" s="714">
        <f>1000000000+17500000+100000000</f>
        <v>1117500000</v>
      </c>
      <c r="S40" s="772">
        <v>0</v>
      </c>
      <c r="T40" s="772">
        <v>0</v>
      </c>
      <c r="U40" s="714">
        <v>0</v>
      </c>
      <c r="V40" s="188"/>
      <c r="W40" s="188"/>
    </row>
    <row r="41" spans="2:23" ht="40.5" x14ac:dyDescent="0.25">
      <c r="B41" s="704"/>
      <c r="C41" s="212" t="s">
        <v>282</v>
      </c>
      <c r="D41" s="212" t="s">
        <v>283</v>
      </c>
      <c r="E41" s="192">
        <v>1</v>
      </c>
      <c r="F41" s="192">
        <v>1</v>
      </c>
      <c r="G41" s="192">
        <v>1</v>
      </c>
      <c r="H41" s="192">
        <v>1</v>
      </c>
      <c r="I41" s="312">
        <f>SUM(E41:H41)</f>
        <v>4</v>
      </c>
      <c r="J41" s="223" t="s">
        <v>74</v>
      </c>
      <c r="K41" s="223" t="s">
        <v>47</v>
      </c>
      <c r="L41" s="648"/>
      <c r="M41" s="651"/>
      <c r="N41" s="651"/>
      <c r="O41" s="765"/>
      <c r="P41" s="651"/>
      <c r="Q41" s="655"/>
      <c r="R41" s="712"/>
      <c r="S41" s="773"/>
      <c r="T41" s="773"/>
      <c r="U41" s="712"/>
      <c r="V41" s="188"/>
      <c r="W41" s="188"/>
    </row>
    <row r="42" spans="2:23" ht="40.5" x14ac:dyDescent="0.25">
      <c r="B42" s="704"/>
      <c r="C42" s="212" t="s">
        <v>276</v>
      </c>
      <c r="D42" s="212" t="s">
        <v>314</v>
      </c>
      <c r="E42" s="213">
        <v>0</v>
      </c>
      <c r="F42" s="213">
        <v>1</v>
      </c>
      <c r="G42" s="213">
        <v>1</v>
      </c>
      <c r="H42" s="213">
        <v>1</v>
      </c>
      <c r="I42" s="511">
        <v>3</v>
      </c>
      <c r="J42" s="307" t="s">
        <v>74</v>
      </c>
      <c r="K42" s="168" t="s">
        <v>47</v>
      </c>
      <c r="L42" s="648"/>
      <c r="M42" s="651"/>
      <c r="N42" s="651"/>
      <c r="O42" s="765"/>
      <c r="P42" s="651"/>
      <c r="Q42" s="655"/>
      <c r="R42" s="712"/>
      <c r="S42" s="773"/>
      <c r="T42" s="773"/>
      <c r="U42" s="712"/>
      <c r="V42" s="188"/>
      <c r="W42" s="188"/>
    </row>
    <row r="43" spans="2:23" ht="40.5" x14ac:dyDescent="0.25">
      <c r="B43" s="704"/>
      <c r="C43" s="212" t="s">
        <v>244</v>
      </c>
      <c r="D43" s="212" t="s">
        <v>244</v>
      </c>
      <c r="E43" s="192">
        <v>0</v>
      </c>
      <c r="F43" s="192">
        <v>3</v>
      </c>
      <c r="G43" s="192">
        <v>4</v>
      </c>
      <c r="H43" s="192">
        <v>3</v>
      </c>
      <c r="I43" s="511">
        <f t="shared" si="0"/>
        <v>10</v>
      </c>
      <c r="J43" s="307" t="s">
        <v>74</v>
      </c>
      <c r="K43" s="168" t="s">
        <v>47</v>
      </c>
      <c r="L43" s="649"/>
      <c r="M43" s="660"/>
      <c r="N43" s="660"/>
      <c r="O43" s="766"/>
      <c r="P43" s="660"/>
      <c r="Q43" s="656"/>
      <c r="R43" s="715"/>
      <c r="S43" s="774"/>
      <c r="T43" s="774"/>
      <c r="U43" s="715"/>
      <c r="V43" s="188"/>
      <c r="W43" s="188"/>
    </row>
    <row r="44" spans="2:23" ht="40.5" x14ac:dyDescent="0.25">
      <c r="B44" s="762"/>
      <c r="C44" s="212" t="s">
        <v>169</v>
      </c>
      <c r="D44" s="212" t="s">
        <v>137</v>
      </c>
      <c r="E44" s="192">
        <v>2</v>
      </c>
      <c r="F44" s="192">
        <v>2</v>
      </c>
      <c r="G44" s="192">
        <v>2</v>
      </c>
      <c r="H44" s="192">
        <v>2</v>
      </c>
      <c r="I44" s="511">
        <f t="shared" si="0"/>
        <v>8</v>
      </c>
      <c r="J44" s="307" t="s">
        <v>74</v>
      </c>
      <c r="K44" s="168" t="s">
        <v>47</v>
      </c>
      <c r="L44" s="200">
        <v>8</v>
      </c>
      <c r="M44" s="212" t="s">
        <v>169</v>
      </c>
      <c r="N44" s="212" t="s">
        <v>137</v>
      </c>
      <c r="O44" s="192">
        <v>2</v>
      </c>
      <c r="P44" s="168" t="s">
        <v>57</v>
      </c>
      <c r="Q44" s="203">
        <f>SUM(R44:T44)</f>
        <v>75000000</v>
      </c>
      <c r="R44" s="204">
        <f>140000000-65000000</f>
        <v>75000000</v>
      </c>
      <c r="S44" s="224">
        <v>0</v>
      </c>
      <c r="T44" s="224">
        <v>0</v>
      </c>
      <c r="U44" s="204">
        <v>0</v>
      </c>
      <c r="V44" s="188"/>
      <c r="W44" s="188"/>
    </row>
    <row r="45" spans="2:23" x14ac:dyDescent="0.25">
      <c r="B45" s="719" t="s">
        <v>200</v>
      </c>
      <c r="C45" s="720"/>
      <c r="D45" s="720"/>
      <c r="E45" s="720"/>
      <c r="F45" s="720"/>
      <c r="G45" s="720"/>
      <c r="H45" s="720"/>
      <c r="I45" s="720"/>
      <c r="J45" s="720"/>
      <c r="K45" s="720"/>
      <c r="L45" s="720"/>
      <c r="M45" s="720"/>
      <c r="N45" s="720"/>
      <c r="O45" s="720"/>
      <c r="P45" s="720"/>
      <c r="Q45" s="720"/>
      <c r="R45" s="720"/>
      <c r="S45" s="720"/>
      <c r="T45" s="720"/>
      <c r="U45" s="720"/>
      <c r="V45" s="188"/>
      <c r="W45" s="188"/>
    </row>
    <row r="46" spans="2:23" x14ac:dyDescent="0.25">
      <c r="B46" s="722" t="s">
        <v>105</v>
      </c>
      <c r="C46" s="690"/>
      <c r="D46" s="690"/>
      <c r="E46" s="690"/>
      <c r="F46" s="690"/>
      <c r="G46" s="690"/>
      <c r="H46" s="690"/>
      <c r="I46" s="690"/>
      <c r="J46" s="690"/>
      <c r="K46" s="690"/>
      <c r="L46" s="690"/>
      <c r="M46" s="690"/>
      <c r="N46" s="690"/>
      <c r="O46" s="690"/>
      <c r="P46" s="690"/>
      <c r="Q46" s="690"/>
      <c r="R46" s="690"/>
      <c r="S46" s="690"/>
      <c r="T46" s="690"/>
      <c r="U46" s="691"/>
      <c r="V46" s="188"/>
      <c r="W46" s="188"/>
    </row>
    <row r="47" spans="2:23" ht="40.5" customHeight="1" x14ac:dyDescent="0.25">
      <c r="B47" s="704" t="s">
        <v>83</v>
      </c>
      <c r="C47" s="296" t="s">
        <v>168</v>
      </c>
      <c r="D47" s="296" t="s">
        <v>322</v>
      </c>
      <c r="E47" s="315">
        <v>5</v>
      </c>
      <c r="F47" s="506">
        <v>5</v>
      </c>
      <c r="G47" s="506">
        <v>5</v>
      </c>
      <c r="H47" s="506">
        <v>5</v>
      </c>
      <c r="I47" s="511">
        <f>SUM(E47:H47)</f>
        <v>20</v>
      </c>
      <c r="J47" s="168" t="s">
        <v>74</v>
      </c>
      <c r="K47" s="168" t="s">
        <v>47</v>
      </c>
      <c r="L47" s="200">
        <v>9</v>
      </c>
      <c r="M47" s="197" t="s">
        <v>139</v>
      </c>
      <c r="N47" s="197" t="s">
        <v>138</v>
      </c>
      <c r="O47" s="201">
        <v>5</v>
      </c>
      <c r="P47" s="168" t="s">
        <v>52</v>
      </c>
      <c r="Q47" s="178">
        <f>SUM(R47:T47)</f>
        <v>432704000</v>
      </c>
      <c r="R47" s="183">
        <f>60000000-55000000+1104000+10000000-10000000</f>
        <v>6104000</v>
      </c>
      <c r="S47" s="183">
        <f>424900000-44300000</f>
        <v>380600000</v>
      </c>
      <c r="T47" s="183">
        <f>50000000-4000000</f>
        <v>46000000</v>
      </c>
      <c r="U47" s="183">
        <v>0</v>
      </c>
      <c r="V47" s="188"/>
      <c r="W47" s="188"/>
    </row>
    <row r="48" spans="2:23" ht="54" x14ac:dyDescent="0.25">
      <c r="B48" s="762"/>
      <c r="C48" s="296" t="s">
        <v>167</v>
      </c>
      <c r="D48" s="296" t="s">
        <v>323</v>
      </c>
      <c r="E48" s="315">
        <v>5</v>
      </c>
      <c r="F48" s="506">
        <v>5</v>
      </c>
      <c r="G48" s="506">
        <v>5</v>
      </c>
      <c r="H48" s="506">
        <v>5</v>
      </c>
      <c r="I48" s="511">
        <f>SUM(E48:H48)</f>
        <v>20</v>
      </c>
      <c r="J48" s="168" t="s">
        <v>74</v>
      </c>
      <c r="K48" s="168" t="s">
        <v>47</v>
      </c>
      <c r="L48" s="200">
        <v>10</v>
      </c>
      <c r="M48" s="321" t="s">
        <v>170</v>
      </c>
      <c r="N48" s="321" t="s">
        <v>323</v>
      </c>
      <c r="O48" s="318">
        <v>5</v>
      </c>
      <c r="P48" s="168" t="s">
        <v>52</v>
      </c>
      <c r="Q48" s="178">
        <f>SUM(R48:T48)</f>
        <v>239833000</v>
      </c>
      <c r="R48" s="183">
        <f>60000000-7500000-17500000+3233000+10000000</f>
        <v>48233000</v>
      </c>
      <c r="S48" s="183">
        <v>0</v>
      </c>
      <c r="T48" s="183">
        <f>187600000+4000000</f>
        <v>191600000</v>
      </c>
      <c r="U48" s="183">
        <v>0</v>
      </c>
      <c r="V48" s="188"/>
      <c r="W48" s="188"/>
    </row>
    <row r="49" spans="2:23" ht="67.5" x14ac:dyDescent="0.25">
      <c r="B49" s="313" t="s">
        <v>85</v>
      </c>
      <c r="C49" s="307" t="s">
        <v>166</v>
      </c>
      <c r="D49" s="307" t="s">
        <v>141</v>
      </c>
      <c r="E49" s="205">
        <v>1</v>
      </c>
      <c r="F49" s="205">
        <v>0</v>
      </c>
      <c r="G49" s="205">
        <v>0</v>
      </c>
      <c r="H49" s="205">
        <v>0</v>
      </c>
      <c r="I49" s="312">
        <f>SUM(E49:H49)</f>
        <v>1</v>
      </c>
      <c r="J49" s="168" t="s">
        <v>74</v>
      </c>
      <c r="K49" s="197" t="s">
        <v>46</v>
      </c>
      <c r="L49" s="200">
        <v>11</v>
      </c>
      <c r="M49" s="330" t="s">
        <v>140</v>
      </c>
      <c r="N49" s="330" t="s">
        <v>141</v>
      </c>
      <c r="O49" s="207">
        <v>1</v>
      </c>
      <c r="P49" s="168" t="s">
        <v>57</v>
      </c>
      <c r="Q49" s="203">
        <f>SUM(R49:T49)</f>
        <v>60000000</v>
      </c>
      <c r="R49" s="183">
        <v>60000000</v>
      </c>
      <c r="S49" s="225">
        <v>0</v>
      </c>
      <c r="T49" s="225">
        <v>0</v>
      </c>
      <c r="U49" s="183">
        <v>0</v>
      </c>
      <c r="V49" s="188"/>
      <c r="W49" s="188"/>
    </row>
    <row r="50" spans="2:23" x14ac:dyDescent="0.25">
      <c r="B50" s="684" t="s">
        <v>37</v>
      </c>
      <c r="C50" s="685"/>
      <c r="D50" s="685"/>
      <c r="E50" s="685"/>
      <c r="F50" s="685"/>
      <c r="G50" s="685"/>
      <c r="H50" s="685"/>
      <c r="I50" s="685"/>
      <c r="J50" s="685"/>
      <c r="K50" s="685"/>
      <c r="L50" s="685"/>
      <c r="M50" s="685"/>
      <c r="N50" s="685"/>
      <c r="O50" s="685"/>
      <c r="P50" s="685"/>
      <c r="Q50" s="685"/>
      <c r="R50" s="685"/>
      <c r="S50" s="685"/>
      <c r="T50" s="685"/>
      <c r="U50" s="686"/>
      <c r="V50" s="188"/>
      <c r="W50" s="188"/>
    </row>
    <row r="51" spans="2:23" x14ac:dyDescent="0.25">
      <c r="B51" s="719" t="s">
        <v>96</v>
      </c>
      <c r="C51" s="720"/>
      <c r="D51" s="720"/>
      <c r="E51" s="720"/>
      <c r="F51" s="720"/>
      <c r="G51" s="720"/>
      <c r="H51" s="720"/>
      <c r="I51" s="720"/>
      <c r="J51" s="720"/>
      <c r="K51" s="720"/>
      <c r="L51" s="720"/>
      <c r="M51" s="720"/>
      <c r="N51" s="720"/>
      <c r="O51" s="720"/>
      <c r="P51" s="720"/>
      <c r="Q51" s="720"/>
      <c r="R51" s="720"/>
      <c r="S51" s="720"/>
      <c r="T51" s="720"/>
      <c r="U51" s="721"/>
      <c r="V51" s="188"/>
      <c r="W51" s="188"/>
    </row>
    <row r="52" spans="2:23" x14ac:dyDescent="0.25">
      <c r="B52" s="722" t="s">
        <v>97</v>
      </c>
      <c r="C52" s="690"/>
      <c r="D52" s="690"/>
      <c r="E52" s="690"/>
      <c r="F52" s="690"/>
      <c r="G52" s="690"/>
      <c r="H52" s="690"/>
      <c r="I52" s="690"/>
      <c r="J52" s="690"/>
      <c r="K52" s="690"/>
      <c r="L52" s="690"/>
      <c r="M52" s="690"/>
      <c r="N52" s="690"/>
      <c r="O52" s="690"/>
      <c r="P52" s="690"/>
      <c r="Q52" s="690"/>
      <c r="R52" s="690"/>
      <c r="S52" s="690"/>
      <c r="T52" s="690"/>
      <c r="U52" s="691"/>
      <c r="V52" s="188"/>
      <c r="W52" s="188"/>
    </row>
    <row r="53" spans="2:23" ht="53.25" customHeight="1" x14ac:dyDescent="0.25">
      <c r="B53" s="703" t="s">
        <v>224</v>
      </c>
      <c r="C53" s="783" t="s">
        <v>213</v>
      </c>
      <c r="D53" s="783" t="s">
        <v>347</v>
      </c>
      <c r="E53" s="785">
        <v>4</v>
      </c>
      <c r="F53" s="785">
        <v>4</v>
      </c>
      <c r="G53" s="785">
        <v>4</v>
      </c>
      <c r="H53" s="785">
        <v>4</v>
      </c>
      <c r="I53" s="647">
        <f>SUM(E53:H53)</f>
        <v>16</v>
      </c>
      <c r="J53" s="699" t="s">
        <v>73</v>
      </c>
      <c r="K53" s="699" t="s">
        <v>111</v>
      </c>
      <c r="L53" s="795">
        <v>1</v>
      </c>
      <c r="M53" s="768" t="s">
        <v>202</v>
      </c>
      <c r="N53" s="320" t="s">
        <v>349</v>
      </c>
      <c r="O53" s="317">
        <v>5</v>
      </c>
      <c r="P53" s="699" t="s">
        <v>61</v>
      </c>
      <c r="Q53" s="676">
        <f>SUM(R53:S55)</f>
        <v>2779667421</v>
      </c>
      <c r="R53" s="714">
        <f>674807527+740000000-19499548-6000000-17308897-12063161</f>
        <v>1359935921</v>
      </c>
      <c r="S53" s="714">
        <f>1399468500+19808000+455000</f>
        <v>1419731500</v>
      </c>
      <c r="T53" s="714">
        <v>0</v>
      </c>
      <c r="U53" s="714">
        <f>128000000-56000000-2057148</f>
        <v>69942852</v>
      </c>
      <c r="V53" s="188"/>
      <c r="W53" s="188"/>
    </row>
    <row r="54" spans="2:23" ht="78.75" customHeight="1" x14ac:dyDescent="0.25">
      <c r="B54" s="762"/>
      <c r="C54" s="784"/>
      <c r="D54" s="784"/>
      <c r="E54" s="786"/>
      <c r="F54" s="787"/>
      <c r="G54" s="786"/>
      <c r="H54" s="786"/>
      <c r="I54" s="649"/>
      <c r="J54" s="700"/>
      <c r="K54" s="700"/>
      <c r="L54" s="795"/>
      <c r="M54" s="796"/>
      <c r="N54" s="330" t="s">
        <v>347</v>
      </c>
      <c r="O54" s="205">
        <v>4</v>
      </c>
      <c r="P54" s="763"/>
      <c r="Q54" s="739"/>
      <c r="R54" s="712"/>
      <c r="S54" s="712"/>
      <c r="T54" s="712"/>
      <c r="U54" s="712"/>
      <c r="V54" s="188"/>
      <c r="W54" s="188"/>
    </row>
    <row r="55" spans="2:23" ht="85.5" customHeight="1" x14ac:dyDescent="0.25">
      <c r="B55" s="305" t="s">
        <v>225</v>
      </c>
      <c r="C55" s="310" t="s">
        <v>303</v>
      </c>
      <c r="D55" s="212" t="s">
        <v>348</v>
      </c>
      <c r="E55" s="259">
        <v>0.1</v>
      </c>
      <c r="F55" s="550">
        <v>0.15</v>
      </c>
      <c r="G55" s="259">
        <v>0.15</v>
      </c>
      <c r="H55" s="551">
        <v>0.1</v>
      </c>
      <c r="I55" s="251">
        <f>SUM(E55:H55)</f>
        <v>0.5</v>
      </c>
      <c r="J55" s="226" t="s">
        <v>73</v>
      </c>
      <c r="K55" s="169" t="s">
        <v>111</v>
      </c>
      <c r="L55" s="795"/>
      <c r="M55" s="796"/>
      <c r="N55" s="320" t="s">
        <v>348</v>
      </c>
      <c r="O55" s="227">
        <v>0.1</v>
      </c>
      <c r="P55" s="763"/>
      <c r="Q55" s="677"/>
      <c r="R55" s="712"/>
      <c r="S55" s="712"/>
      <c r="T55" s="712"/>
      <c r="U55" s="715"/>
      <c r="V55" s="188"/>
      <c r="W55" s="188"/>
    </row>
    <row r="56" spans="2:23" x14ac:dyDescent="0.25">
      <c r="B56" s="228" t="s">
        <v>99</v>
      </c>
      <c r="C56" s="229"/>
      <c r="D56" s="229"/>
      <c r="E56" s="229"/>
      <c r="F56" s="229"/>
      <c r="G56" s="229"/>
      <c r="H56" s="229"/>
      <c r="I56" s="229"/>
      <c r="J56" s="229"/>
      <c r="K56" s="229"/>
      <c r="L56" s="229"/>
      <c r="M56" s="229"/>
      <c r="N56" s="229"/>
      <c r="O56" s="229"/>
      <c r="P56" s="229"/>
      <c r="Q56" s="229"/>
      <c r="R56" s="229"/>
      <c r="S56" s="229"/>
      <c r="T56" s="229"/>
      <c r="U56" s="230"/>
      <c r="V56" s="188"/>
      <c r="W56" s="188"/>
    </row>
    <row r="57" spans="2:23" x14ac:dyDescent="0.25">
      <c r="B57" s="722" t="s">
        <v>100</v>
      </c>
      <c r="C57" s="690"/>
      <c r="D57" s="690"/>
      <c r="E57" s="690"/>
      <c r="F57" s="690"/>
      <c r="G57" s="690"/>
      <c r="H57" s="690"/>
      <c r="I57" s="690"/>
      <c r="J57" s="690"/>
      <c r="K57" s="690"/>
      <c r="L57" s="690"/>
      <c r="M57" s="690"/>
      <c r="N57" s="690"/>
      <c r="O57" s="690"/>
      <c r="P57" s="690"/>
      <c r="Q57" s="690"/>
      <c r="R57" s="690"/>
      <c r="S57" s="690"/>
      <c r="T57" s="690"/>
      <c r="U57" s="691"/>
      <c r="V57" s="188"/>
      <c r="W57" s="188"/>
    </row>
    <row r="58" spans="2:23" ht="103.5" customHeight="1" x14ac:dyDescent="0.25">
      <c r="B58" s="514" t="s">
        <v>240</v>
      </c>
      <c r="C58" s="552" t="s">
        <v>241</v>
      </c>
      <c r="D58" s="187" t="s">
        <v>326</v>
      </c>
      <c r="E58" s="505">
        <v>1</v>
      </c>
      <c r="F58" s="314">
        <v>1</v>
      </c>
      <c r="G58" s="314">
        <v>1</v>
      </c>
      <c r="H58" s="314">
        <v>1</v>
      </c>
      <c r="I58" s="288">
        <f>SUM(E58:H58)</f>
        <v>4</v>
      </c>
      <c r="J58" s="169" t="s">
        <v>73</v>
      </c>
      <c r="K58" s="169" t="s">
        <v>111</v>
      </c>
      <c r="L58" s="180">
        <v>3</v>
      </c>
      <c r="M58" s="320" t="s">
        <v>145</v>
      </c>
      <c r="N58" s="322" t="s">
        <v>327</v>
      </c>
      <c r="O58" s="317">
        <v>1</v>
      </c>
      <c r="P58" s="169" t="s">
        <v>61</v>
      </c>
      <c r="Q58" s="177">
        <f>SUM(R58:T58)</f>
        <v>1396083776</v>
      </c>
      <c r="R58" s="181">
        <f>418250000+76434228+19499548+14100000</f>
        <v>528283776</v>
      </c>
      <c r="S58" s="181">
        <f>863459500+280940500-256792000-19808000</f>
        <v>867800000</v>
      </c>
      <c r="T58" s="181">
        <v>0</v>
      </c>
      <c r="U58" s="182">
        <v>0</v>
      </c>
      <c r="V58" s="188"/>
      <c r="W58" s="188"/>
    </row>
    <row r="59" spans="2:23" x14ac:dyDescent="0.25">
      <c r="B59" s="684" t="s">
        <v>37</v>
      </c>
      <c r="C59" s="685"/>
      <c r="D59" s="685"/>
      <c r="E59" s="685"/>
      <c r="F59" s="685"/>
      <c r="G59" s="685"/>
      <c r="H59" s="685"/>
      <c r="I59" s="685"/>
      <c r="J59" s="685"/>
      <c r="K59" s="685"/>
      <c r="L59" s="685"/>
      <c r="M59" s="685"/>
      <c r="N59" s="685"/>
      <c r="O59" s="685"/>
      <c r="P59" s="685"/>
      <c r="Q59" s="685"/>
      <c r="R59" s="685"/>
      <c r="S59" s="685"/>
      <c r="T59" s="685"/>
      <c r="U59" s="686"/>
      <c r="V59" s="188"/>
      <c r="W59" s="188"/>
    </row>
    <row r="60" spans="2:23" x14ac:dyDescent="0.25">
      <c r="B60" s="780" t="s">
        <v>200</v>
      </c>
      <c r="C60" s="781"/>
      <c r="D60" s="781"/>
      <c r="E60" s="781"/>
      <c r="F60" s="781"/>
      <c r="G60" s="781"/>
      <c r="H60" s="781"/>
      <c r="I60" s="781"/>
      <c r="J60" s="781"/>
      <c r="K60" s="781"/>
      <c r="L60" s="781"/>
      <c r="M60" s="781"/>
      <c r="N60" s="781"/>
      <c r="O60" s="781"/>
      <c r="P60" s="781"/>
      <c r="Q60" s="781"/>
      <c r="R60" s="781"/>
      <c r="S60" s="781"/>
      <c r="T60" s="781"/>
      <c r="U60" s="782"/>
      <c r="V60" s="188"/>
      <c r="W60" s="188"/>
    </row>
    <row r="61" spans="2:23" x14ac:dyDescent="0.25">
      <c r="B61" s="775" t="s">
        <v>105</v>
      </c>
      <c r="C61" s="776"/>
      <c r="D61" s="776"/>
      <c r="E61" s="776"/>
      <c r="F61" s="776"/>
      <c r="G61" s="776"/>
      <c r="H61" s="776"/>
      <c r="I61" s="776"/>
      <c r="J61" s="776"/>
      <c r="K61" s="776"/>
      <c r="L61" s="776"/>
      <c r="M61" s="776"/>
      <c r="N61" s="776"/>
      <c r="O61" s="776"/>
      <c r="P61" s="776"/>
      <c r="Q61" s="776"/>
      <c r="R61" s="776"/>
      <c r="S61" s="776"/>
      <c r="T61" s="776"/>
      <c r="U61" s="777"/>
      <c r="V61" s="188"/>
      <c r="W61" s="188"/>
    </row>
    <row r="62" spans="2:23" ht="63.75" customHeight="1" x14ac:dyDescent="0.25">
      <c r="B62" s="705" t="s">
        <v>83</v>
      </c>
      <c r="C62" s="671" t="s">
        <v>204</v>
      </c>
      <c r="D62" s="295" t="s">
        <v>324</v>
      </c>
      <c r="E62" s="231">
        <v>3</v>
      </c>
      <c r="F62" s="207">
        <v>3</v>
      </c>
      <c r="G62" s="207">
        <v>3</v>
      </c>
      <c r="H62" s="232">
        <v>3</v>
      </c>
      <c r="I62" s="195">
        <f>SUM(E62:H62)</f>
        <v>12</v>
      </c>
      <c r="J62" s="172" t="s">
        <v>73</v>
      </c>
      <c r="K62" s="699" t="s">
        <v>47</v>
      </c>
      <c r="L62" s="795">
        <v>4</v>
      </c>
      <c r="M62" s="767" t="s">
        <v>203</v>
      </c>
      <c r="N62" s="330" t="s">
        <v>324</v>
      </c>
      <c r="O62" s="207">
        <v>3</v>
      </c>
      <c r="P62" s="699" t="s">
        <v>226</v>
      </c>
      <c r="Q62" s="676">
        <f>SUM(R62:T62)</f>
        <v>1098351098</v>
      </c>
      <c r="R62" s="714">
        <f>1174513268-76434228+6000000-3691103-14100000+12063161</f>
        <v>1098351098</v>
      </c>
      <c r="S62" s="714">
        <v>0</v>
      </c>
      <c r="T62" s="714">
        <v>0</v>
      </c>
      <c r="U62" s="788">
        <v>0</v>
      </c>
      <c r="V62" s="188"/>
      <c r="W62" s="188"/>
    </row>
    <row r="63" spans="2:23" ht="40.5" x14ac:dyDescent="0.25">
      <c r="B63" s="756"/>
      <c r="C63" s="709"/>
      <c r="D63" s="749" t="s">
        <v>325</v>
      </c>
      <c r="E63" s="789">
        <v>3</v>
      </c>
      <c r="F63" s="759">
        <v>0</v>
      </c>
      <c r="G63" s="759">
        <v>3</v>
      </c>
      <c r="H63" s="791">
        <v>2</v>
      </c>
      <c r="I63" s="793">
        <f>SUM(E63:H63)</f>
        <v>8</v>
      </c>
      <c r="J63" s="778" t="s">
        <v>73</v>
      </c>
      <c r="K63" s="763"/>
      <c r="L63" s="795"/>
      <c r="M63" s="767"/>
      <c r="N63" s="330" t="s">
        <v>325</v>
      </c>
      <c r="O63" s="207">
        <v>3</v>
      </c>
      <c r="P63" s="763"/>
      <c r="Q63" s="739"/>
      <c r="R63" s="712"/>
      <c r="S63" s="712"/>
      <c r="T63" s="712"/>
      <c r="U63" s="788"/>
      <c r="V63" s="188"/>
      <c r="W63" s="188"/>
    </row>
    <row r="64" spans="2:23" ht="34.5" customHeight="1" x14ac:dyDescent="0.25">
      <c r="B64" s="706"/>
      <c r="C64" s="672"/>
      <c r="D64" s="750"/>
      <c r="E64" s="790"/>
      <c r="F64" s="790"/>
      <c r="G64" s="790"/>
      <c r="H64" s="792"/>
      <c r="I64" s="794"/>
      <c r="J64" s="779"/>
      <c r="K64" s="763"/>
      <c r="L64" s="647"/>
      <c r="M64" s="767"/>
      <c r="N64" s="330" t="s">
        <v>328</v>
      </c>
      <c r="O64" s="207">
        <v>100</v>
      </c>
      <c r="P64" s="763"/>
      <c r="Q64" s="739"/>
      <c r="R64" s="712"/>
      <c r="S64" s="712"/>
      <c r="T64" s="712"/>
      <c r="U64" s="714"/>
      <c r="V64" s="188"/>
      <c r="W64" s="188"/>
    </row>
    <row r="65" spans="1:23" x14ac:dyDescent="0.25">
      <c r="B65" s="684" t="s">
        <v>93</v>
      </c>
      <c r="C65" s="685"/>
      <c r="D65" s="685"/>
      <c r="E65" s="685"/>
      <c r="F65" s="685"/>
      <c r="G65" s="685"/>
      <c r="H65" s="685"/>
      <c r="I65" s="685"/>
      <c r="J65" s="685"/>
      <c r="K65" s="685"/>
      <c r="L65" s="685"/>
      <c r="M65" s="685"/>
      <c r="N65" s="685"/>
      <c r="O65" s="685"/>
      <c r="P65" s="685"/>
      <c r="Q65" s="685"/>
      <c r="R65" s="685"/>
      <c r="S65" s="685"/>
      <c r="T65" s="685"/>
      <c r="U65" s="686"/>
      <c r="V65" s="188"/>
      <c r="W65" s="188"/>
    </row>
    <row r="66" spans="1:23" x14ac:dyDescent="0.25">
      <c r="B66" s="719" t="s">
        <v>104</v>
      </c>
      <c r="C66" s="720"/>
      <c r="D66" s="720"/>
      <c r="E66" s="720"/>
      <c r="F66" s="720"/>
      <c r="G66" s="720"/>
      <c r="H66" s="720"/>
      <c r="I66" s="720"/>
      <c r="J66" s="720"/>
      <c r="K66" s="720"/>
      <c r="L66" s="720"/>
      <c r="M66" s="720"/>
      <c r="N66" s="720"/>
      <c r="O66" s="720"/>
      <c r="P66" s="720"/>
      <c r="Q66" s="720"/>
      <c r="R66" s="720"/>
      <c r="S66" s="720"/>
      <c r="T66" s="720"/>
      <c r="U66" s="721"/>
      <c r="V66" s="188"/>
      <c r="W66" s="188"/>
    </row>
    <row r="67" spans="1:23" x14ac:dyDescent="0.25">
      <c r="B67" s="722" t="s">
        <v>110</v>
      </c>
      <c r="C67" s="690"/>
      <c r="D67" s="690"/>
      <c r="E67" s="690"/>
      <c r="F67" s="690"/>
      <c r="G67" s="690"/>
      <c r="H67" s="690"/>
      <c r="I67" s="690"/>
      <c r="J67" s="690"/>
      <c r="K67" s="690"/>
      <c r="L67" s="690"/>
      <c r="M67" s="690"/>
      <c r="N67" s="690"/>
      <c r="O67" s="690"/>
      <c r="P67" s="690"/>
      <c r="Q67" s="690"/>
      <c r="R67" s="690"/>
      <c r="S67" s="690"/>
      <c r="T67" s="690"/>
      <c r="U67" s="691"/>
      <c r="V67" s="188"/>
      <c r="W67" s="188"/>
    </row>
    <row r="68" spans="1:23" ht="49.5" customHeight="1" x14ac:dyDescent="0.25">
      <c r="B68" s="797" t="s">
        <v>214</v>
      </c>
      <c r="C68" s="233" t="s">
        <v>215</v>
      </c>
      <c r="D68" s="553" t="s">
        <v>242</v>
      </c>
      <c r="E68" s="554">
        <v>1</v>
      </c>
      <c r="F68" s="554">
        <v>1</v>
      </c>
      <c r="G68" s="208">
        <v>1</v>
      </c>
      <c r="H68" s="208">
        <v>1</v>
      </c>
      <c r="I68" s="511">
        <f>SUM(E68:H68)</f>
        <v>4</v>
      </c>
      <c r="J68" s="650" t="s">
        <v>73</v>
      </c>
      <c r="K68" s="650" t="s">
        <v>111</v>
      </c>
      <c r="L68" s="647">
        <v>2</v>
      </c>
      <c r="M68" s="650" t="s">
        <v>128</v>
      </c>
      <c r="N68" s="650" t="s">
        <v>242</v>
      </c>
      <c r="O68" s="803">
        <v>1</v>
      </c>
      <c r="P68" s="650" t="s">
        <v>62</v>
      </c>
      <c r="Q68" s="654">
        <f>SUM(R68:T68)</f>
        <v>722000000</v>
      </c>
      <c r="R68" s="638">
        <f>501000000+17308897+3691103</f>
        <v>522000000</v>
      </c>
      <c r="S68" s="638">
        <v>200000000</v>
      </c>
      <c r="T68" s="635">
        <v>0</v>
      </c>
      <c r="U68" s="714">
        <f>110933955-55000000</f>
        <v>55933955</v>
      </c>
      <c r="V68" s="188"/>
      <c r="W68" s="188"/>
    </row>
    <row r="69" spans="1:23" ht="40.5" x14ac:dyDescent="0.25">
      <c r="B69" s="798"/>
      <c r="C69" s="234" t="s">
        <v>243</v>
      </c>
      <c r="D69" s="166" t="s">
        <v>356</v>
      </c>
      <c r="E69" s="555">
        <v>0</v>
      </c>
      <c r="F69" s="554">
        <v>0</v>
      </c>
      <c r="G69" s="208">
        <v>0</v>
      </c>
      <c r="H69" s="208">
        <v>1</v>
      </c>
      <c r="I69" s="239">
        <f>H69</f>
        <v>1</v>
      </c>
      <c r="J69" s="660"/>
      <c r="K69" s="660"/>
      <c r="L69" s="649"/>
      <c r="M69" s="660"/>
      <c r="N69" s="660"/>
      <c r="O69" s="804"/>
      <c r="P69" s="660"/>
      <c r="Q69" s="656"/>
      <c r="R69" s="640"/>
      <c r="S69" s="640"/>
      <c r="T69" s="637"/>
      <c r="U69" s="715"/>
      <c r="V69" s="188"/>
      <c r="W69" s="188"/>
    </row>
    <row r="70" spans="1:23" x14ac:dyDescent="0.25">
      <c r="B70" s="684" t="s">
        <v>37</v>
      </c>
      <c r="C70" s="685"/>
      <c r="D70" s="685"/>
      <c r="E70" s="685"/>
      <c r="F70" s="685"/>
      <c r="G70" s="685"/>
      <c r="H70" s="685"/>
      <c r="I70" s="685"/>
      <c r="J70" s="685"/>
      <c r="K70" s="685"/>
      <c r="L70" s="685"/>
      <c r="M70" s="685"/>
      <c r="N70" s="685"/>
      <c r="O70" s="685"/>
      <c r="P70" s="685"/>
      <c r="Q70" s="685"/>
      <c r="R70" s="685"/>
      <c r="S70" s="685"/>
      <c r="T70" s="685"/>
      <c r="U70" s="686"/>
      <c r="V70" s="188"/>
      <c r="W70" s="188"/>
    </row>
    <row r="71" spans="1:23" x14ac:dyDescent="0.25">
      <c r="B71" s="665" t="s">
        <v>96</v>
      </c>
      <c r="C71" s="666"/>
      <c r="D71" s="666"/>
      <c r="E71" s="666"/>
      <c r="F71" s="666"/>
      <c r="G71" s="666"/>
      <c r="H71" s="666"/>
      <c r="I71" s="666"/>
      <c r="J71" s="666"/>
      <c r="K71" s="666"/>
      <c r="L71" s="666"/>
      <c r="M71" s="666"/>
      <c r="N71" s="666"/>
      <c r="O71" s="666"/>
      <c r="P71" s="666"/>
      <c r="Q71" s="666"/>
      <c r="R71" s="666"/>
      <c r="S71" s="666"/>
      <c r="T71" s="666"/>
      <c r="U71" s="667"/>
      <c r="V71" s="235"/>
      <c r="W71" s="188"/>
    </row>
    <row r="72" spans="1:23" x14ac:dyDescent="0.25">
      <c r="A72" s="143"/>
      <c r="B72" s="236" t="s">
        <v>97</v>
      </c>
      <c r="C72" s="237"/>
      <c r="D72" s="681"/>
      <c r="E72" s="681"/>
      <c r="F72" s="681"/>
      <c r="G72" s="681"/>
      <c r="H72" s="681"/>
      <c r="I72" s="681"/>
      <c r="J72" s="681"/>
      <c r="K72" s="681"/>
      <c r="L72" s="681"/>
      <c r="M72" s="681"/>
      <c r="N72" s="681"/>
      <c r="O72" s="681"/>
      <c r="P72" s="681"/>
      <c r="Q72" s="681"/>
      <c r="R72" s="681"/>
      <c r="S72" s="681"/>
      <c r="T72" s="681"/>
      <c r="U72" s="681"/>
      <c r="V72" s="235"/>
      <c r="W72" s="188"/>
    </row>
    <row r="73" spans="1:23" ht="63" customHeight="1" x14ac:dyDescent="0.25">
      <c r="B73" s="305" t="s">
        <v>196</v>
      </c>
      <c r="C73" s="310" t="s">
        <v>223</v>
      </c>
      <c r="D73" s="246" t="s">
        <v>359</v>
      </c>
      <c r="E73" s="238">
        <v>3</v>
      </c>
      <c r="F73" s="238">
        <v>3</v>
      </c>
      <c r="G73" s="238">
        <v>3</v>
      </c>
      <c r="H73" s="238">
        <v>3</v>
      </c>
      <c r="I73" s="288">
        <f>SUM(E73:H73)</f>
        <v>12</v>
      </c>
      <c r="J73" s="234" t="s">
        <v>36</v>
      </c>
      <c r="K73" s="187" t="s">
        <v>45</v>
      </c>
      <c r="L73" s="239">
        <v>1</v>
      </c>
      <c r="M73" s="187" t="s">
        <v>212</v>
      </c>
      <c r="N73" s="187" t="s">
        <v>304</v>
      </c>
      <c r="O73" s="205">
        <v>3</v>
      </c>
      <c r="P73" s="168" t="s">
        <v>69</v>
      </c>
      <c r="Q73" s="203">
        <f>SUM(R73:T73)</f>
        <v>30000000</v>
      </c>
      <c r="R73" s="204">
        <f>150000000-120000000</f>
        <v>30000000</v>
      </c>
      <c r="S73" s="182">
        <v>0</v>
      </c>
      <c r="T73" s="204">
        <v>0</v>
      </c>
      <c r="U73" s="204">
        <f>60000000-6342400</f>
        <v>53657600</v>
      </c>
      <c r="V73" s="188"/>
      <c r="W73" s="188"/>
    </row>
    <row r="74" spans="1:23" ht="22.5" customHeight="1" x14ac:dyDescent="0.25">
      <c r="B74" s="684" t="s">
        <v>259</v>
      </c>
      <c r="C74" s="685"/>
      <c r="D74" s="685"/>
      <c r="E74" s="685"/>
      <c r="F74" s="685"/>
      <c r="G74" s="685"/>
      <c r="H74" s="685"/>
      <c r="I74" s="685"/>
      <c r="J74" s="685"/>
      <c r="K74" s="685"/>
      <c r="L74" s="685"/>
      <c r="M74" s="685"/>
      <c r="N74" s="685"/>
      <c r="O74" s="685"/>
      <c r="P74" s="685"/>
      <c r="Q74" s="685"/>
      <c r="R74" s="685"/>
      <c r="S74" s="685"/>
      <c r="T74" s="685"/>
      <c r="U74" s="686"/>
      <c r="V74" s="235"/>
      <c r="W74" s="188"/>
    </row>
    <row r="75" spans="1:23" x14ac:dyDescent="0.25">
      <c r="B75" s="687" t="s">
        <v>254</v>
      </c>
      <c r="C75" s="688"/>
      <c r="D75" s="688"/>
      <c r="E75" s="688"/>
      <c r="F75" s="688"/>
      <c r="G75" s="688"/>
      <c r="H75" s="688"/>
      <c r="I75" s="688"/>
      <c r="J75" s="688"/>
      <c r="K75" s="688"/>
      <c r="L75" s="688"/>
      <c r="M75" s="688"/>
      <c r="N75" s="688"/>
      <c r="O75" s="688"/>
      <c r="P75" s="688"/>
      <c r="Q75" s="688"/>
      <c r="R75" s="688"/>
      <c r="S75" s="688"/>
      <c r="T75" s="688"/>
      <c r="U75" s="689"/>
      <c r="V75" s="235"/>
      <c r="W75" s="188"/>
    </row>
    <row r="76" spans="1:23" ht="18" customHeight="1" x14ac:dyDescent="0.25">
      <c r="B76" s="690" t="s">
        <v>102</v>
      </c>
      <c r="C76" s="690"/>
      <c r="D76" s="690"/>
      <c r="E76" s="690"/>
      <c r="F76" s="690"/>
      <c r="G76" s="690"/>
      <c r="H76" s="690"/>
      <c r="I76" s="690"/>
      <c r="J76" s="690"/>
      <c r="K76" s="690"/>
      <c r="L76" s="690"/>
      <c r="M76" s="690"/>
      <c r="N76" s="690"/>
      <c r="O76" s="690"/>
      <c r="P76" s="690"/>
      <c r="Q76" s="690"/>
      <c r="R76" s="690"/>
      <c r="S76" s="690"/>
      <c r="T76" s="690"/>
      <c r="U76" s="691"/>
      <c r="V76" s="235"/>
      <c r="W76" s="188"/>
    </row>
    <row r="77" spans="1:23" ht="81" x14ac:dyDescent="0.25">
      <c r="B77" s="556" t="s">
        <v>357</v>
      </c>
      <c r="C77" s="557" t="s">
        <v>258</v>
      </c>
      <c r="D77" s="212" t="s">
        <v>358</v>
      </c>
      <c r="E77" s="205">
        <v>0</v>
      </c>
      <c r="F77" s="380">
        <v>1</v>
      </c>
      <c r="G77" s="268">
        <v>2</v>
      </c>
      <c r="H77" s="268">
        <v>3</v>
      </c>
      <c r="I77" s="195">
        <f>SUM(F77:H77)</f>
        <v>6</v>
      </c>
      <c r="J77" s="240" t="s">
        <v>36</v>
      </c>
      <c r="K77" s="240" t="s">
        <v>45</v>
      </c>
      <c r="L77" s="241"/>
      <c r="M77" s="196"/>
      <c r="N77" s="197"/>
      <c r="O77" s="201"/>
      <c r="P77" s="197"/>
      <c r="Q77" s="242"/>
      <c r="R77" s="243"/>
      <c r="S77" s="183"/>
      <c r="T77" s="244"/>
      <c r="U77" s="245"/>
      <c r="V77" s="235"/>
      <c r="W77" s="188"/>
    </row>
    <row r="78" spans="1:23" x14ac:dyDescent="0.25">
      <c r="B78" s="678" t="s">
        <v>259</v>
      </c>
      <c r="C78" s="679"/>
      <c r="D78" s="679"/>
      <c r="E78" s="679"/>
      <c r="F78" s="679"/>
      <c r="G78" s="679"/>
      <c r="H78" s="679"/>
      <c r="I78" s="679"/>
      <c r="J78" s="679"/>
      <c r="K78" s="679"/>
      <c r="L78" s="679"/>
      <c r="M78" s="679"/>
      <c r="N78" s="679"/>
      <c r="O78" s="679"/>
      <c r="P78" s="679"/>
      <c r="Q78" s="679"/>
      <c r="R78" s="679"/>
      <c r="S78" s="679"/>
      <c r="T78" s="679"/>
      <c r="U78" s="680"/>
      <c r="V78" s="188"/>
      <c r="W78" s="188"/>
    </row>
    <row r="79" spans="1:23" ht="18" customHeight="1" x14ac:dyDescent="0.25">
      <c r="B79" s="665" t="s">
        <v>260</v>
      </c>
      <c r="C79" s="666"/>
      <c r="D79" s="666"/>
      <c r="E79" s="666"/>
      <c r="F79" s="666"/>
      <c r="G79" s="666"/>
      <c r="H79" s="666"/>
      <c r="I79" s="666"/>
      <c r="J79" s="666"/>
      <c r="K79" s="666"/>
      <c r="L79" s="666"/>
      <c r="M79" s="666"/>
      <c r="N79" s="666"/>
      <c r="O79" s="666"/>
      <c r="P79" s="666"/>
      <c r="Q79" s="666"/>
      <c r="R79" s="666"/>
      <c r="S79" s="666"/>
      <c r="T79" s="666"/>
      <c r="U79" s="667"/>
      <c r="V79" s="235"/>
      <c r="W79" s="188"/>
    </row>
    <row r="80" spans="1:23" x14ac:dyDescent="0.25">
      <c r="A80" s="142"/>
      <c r="B80" s="668" t="s">
        <v>261</v>
      </c>
      <c r="C80" s="669"/>
      <c r="D80" s="669"/>
      <c r="E80" s="669"/>
      <c r="F80" s="669"/>
      <c r="G80" s="669"/>
      <c r="H80" s="669"/>
      <c r="I80" s="669"/>
      <c r="J80" s="669"/>
      <c r="K80" s="669"/>
      <c r="L80" s="669"/>
      <c r="M80" s="669"/>
      <c r="N80" s="669"/>
      <c r="O80" s="669"/>
      <c r="P80" s="669"/>
      <c r="Q80" s="669"/>
      <c r="R80" s="669"/>
      <c r="S80" s="669"/>
      <c r="T80" s="669"/>
      <c r="U80" s="670"/>
      <c r="V80" s="235"/>
      <c r="W80" s="188"/>
    </row>
    <row r="81" spans="2:23" ht="81" customHeight="1" x14ac:dyDescent="0.25">
      <c r="B81" s="306" t="s">
        <v>155</v>
      </c>
      <c r="C81" s="246" t="s">
        <v>199</v>
      </c>
      <c r="D81" s="212" t="s">
        <v>315</v>
      </c>
      <c r="E81" s="205">
        <v>12000</v>
      </c>
      <c r="F81" s="247">
        <v>12000</v>
      </c>
      <c r="G81" s="205">
        <v>12000</v>
      </c>
      <c r="H81" s="248">
        <v>12000</v>
      </c>
      <c r="I81" s="312">
        <v>12000</v>
      </c>
      <c r="J81" s="234" t="s">
        <v>36</v>
      </c>
      <c r="K81" s="187" t="s">
        <v>45</v>
      </c>
      <c r="L81" s="647">
        <v>2</v>
      </c>
      <c r="M81" s="682" t="s">
        <v>221</v>
      </c>
      <c r="N81" s="650" t="s">
        <v>315</v>
      </c>
      <c r="O81" s="661">
        <v>12000</v>
      </c>
      <c r="P81" s="650" t="s">
        <v>69</v>
      </c>
      <c r="Q81" s="654">
        <f>SUM(R81:U81)</f>
        <v>981777885</v>
      </c>
      <c r="R81" s="663">
        <v>499377885</v>
      </c>
      <c r="S81" s="663">
        <f>25622000-25622000</f>
        <v>0</v>
      </c>
      <c r="T81" s="663">
        <v>482400000</v>
      </c>
      <c r="U81" s="663">
        <v>0</v>
      </c>
      <c r="V81" s="188"/>
      <c r="W81" s="188"/>
    </row>
    <row r="82" spans="2:23" ht="63" customHeight="1" x14ac:dyDescent="0.25">
      <c r="B82" s="504" t="s">
        <v>252</v>
      </c>
      <c r="C82" s="558" t="s">
        <v>253</v>
      </c>
      <c r="D82" s="559" t="s">
        <v>316</v>
      </c>
      <c r="E82" s="505">
        <v>0</v>
      </c>
      <c r="F82" s="560">
        <v>2</v>
      </c>
      <c r="G82" s="505">
        <v>6</v>
      </c>
      <c r="H82" s="505">
        <v>12</v>
      </c>
      <c r="I82" s="537">
        <f>SUM(E82:H82)</f>
        <v>20</v>
      </c>
      <c r="J82" s="169" t="s">
        <v>36</v>
      </c>
      <c r="K82" s="234" t="s">
        <v>45</v>
      </c>
      <c r="L82" s="649"/>
      <c r="M82" s="683"/>
      <c r="N82" s="660"/>
      <c r="O82" s="662"/>
      <c r="P82" s="660"/>
      <c r="Q82" s="656"/>
      <c r="R82" s="664"/>
      <c r="S82" s="664"/>
      <c r="T82" s="664"/>
      <c r="U82" s="664"/>
      <c r="V82" s="188"/>
      <c r="W82" s="188"/>
    </row>
    <row r="83" spans="2:23" x14ac:dyDescent="0.25">
      <c r="B83" s="701" t="s">
        <v>103</v>
      </c>
      <c r="C83" s="702"/>
      <c r="D83" s="702"/>
      <c r="E83" s="702"/>
      <c r="F83" s="702"/>
      <c r="G83" s="702"/>
      <c r="H83" s="702"/>
      <c r="I83" s="702"/>
      <c r="J83" s="702"/>
      <c r="K83" s="702"/>
      <c r="L83" s="702"/>
      <c r="M83" s="702"/>
      <c r="N83" s="702"/>
      <c r="O83" s="702"/>
      <c r="P83" s="702"/>
      <c r="Q83" s="702"/>
      <c r="R83" s="702"/>
      <c r="S83" s="702"/>
      <c r="T83" s="702"/>
      <c r="U83" s="702"/>
      <c r="V83" s="188"/>
      <c r="W83" s="188"/>
    </row>
    <row r="84" spans="2:23" ht="130.5" customHeight="1" x14ac:dyDescent="0.25">
      <c r="B84" s="504" t="s">
        <v>79</v>
      </c>
      <c r="C84" s="561" t="s">
        <v>251</v>
      </c>
      <c r="D84" s="212" t="s">
        <v>264</v>
      </c>
      <c r="E84" s="205">
        <v>180</v>
      </c>
      <c r="F84" s="205">
        <v>200</v>
      </c>
      <c r="G84" s="205">
        <v>220</v>
      </c>
      <c r="H84" s="205">
        <v>250</v>
      </c>
      <c r="I84" s="511">
        <f>+H84</f>
        <v>250</v>
      </c>
      <c r="J84" s="226" t="s">
        <v>36</v>
      </c>
      <c r="K84" s="187" t="s">
        <v>45</v>
      </c>
      <c r="L84" s="239">
        <v>3</v>
      </c>
      <c r="M84" s="187" t="s">
        <v>265</v>
      </c>
      <c r="N84" s="510" t="s">
        <v>266</v>
      </c>
      <c r="O84" s="248">
        <v>180</v>
      </c>
      <c r="P84" s="196" t="s">
        <v>227</v>
      </c>
      <c r="Q84" s="178">
        <f>SUM(R84:U84)</f>
        <v>2825378000</v>
      </c>
      <c r="R84" s="287">
        <f>300000000-150000000-100000000-50000000</f>
        <v>0</v>
      </c>
      <c r="S84" s="465">
        <f>3450000000-624622000-680000000+680000000</f>
        <v>2825378000</v>
      </c>
      <c r="T84" s="204">
        <v>0</v>
      </c>
      <c r="U84" s="204">
        <v>0</v>
      </c>
      <c r="V84" s="188"/>
      <c r="W84" s="188"/>
    </row>
    <row r="85" spans="2:23" x14ac:dyDescent="0.25">
      <c r="B85" s="678" t="s">
        <v>262</v>
      </c>
      <c r="C85" s="679"/>
      <c r="D85" s="679"/>
      <c r="E85" s="679"/>
      <c r="F85" s="679"/>
      <c r="G85" s="679"/>
      <c r="H85" s="679"/>
      <c r="I85" s="679"/>
      <c r="J85" s="679"/>
      <c r="K85" s="679"/>
      <c r="L85" s="679"/>
      <c r="M85" s="679"/>
      <c r="N85" s="679"/>
      <c r="O85" s="679"/>
      <c r="P85" s="679"/>
      <c r="Q85" s="679"/>
      <c r="R85" s="679"/>
      <c r="S85" s="679"/>
      <c r="T85" s="679"/>
      <c r="U85" s="805"/>
      <c r="V85" s="235"/>
      <c r="W85" s="188"/>
    </row>
    <row r="86" spans="2:23" x14ac:dyDescent="0.25">
      <c r="B86" s="806" t="s">
        <v>201</v>
      </c>
      <c r="C86" s="688"/>
      <c r="D86" s="688"/>
      <c r="E86" s="688"/>
      <c r="F86" s="688"/>
      <c r="G86" s="688"/>
      <c r="H86" s="688"/>
      <c r="I86" s="688"/>
      <c r="J86" s="688"/>
      <c r="K86" s="688"/>
      <c r="L86" s="688"/>
      <c r="M86" s="688"/>
      <c r="N86" s="688"/>
      <c r="O86" s="688"/>
      <c r="P86" s="688"/>
      <c r="Q86" s="688"/>
      <c r="R86" s="688"/>
      <c r="S86" s="688"/>
      <c r="T86" s="688"/>
      <c r="U86" s="689"/>
      <c r="V86" s="235"/>
      <c r="W86" s="188"/>
    </row>
    <row r="87" spans="2:23" x14ac:dyDescent="0.25">
      <c r="B87" s="807" t="s">
        <v>107</v>
      </c>
      <c r="C87" s="669"/>
      <c r="D87" s="669"/>
      <c r="E87" s="669"/>
      <c r="F87" s="669"/>
      <c r="G87" s="669"/>
      <c r="H87" s="669"/>
      <c r="I87" s="669"/>
      <c r="J87" s="669"/>
      <c r="K87" s="669"/>
      <c r="L87" s="669"/>
      <c r="M87" s="669"/>
      <c r="N87" s="669"/>
      <c r="O87" s="669"/>
      <c r="P87" s="669"/>
      <c r="Q87" s="669"/>
      <c r="R87" s="669"/>
      <c r="S87" s="669"/>
      <c r="T87" s="669"/>
      <c r="U87" s="670"/>
      <c r="V87" s="188"/>
      <c r="W87" s="188"/>
    </row>
    <row r="88" spans="2:23" ht="24" customHeight="1" x14ac:dyDescent="0.25">
      <c r="B88" s="705" t="s">
        <v>248</v>
      </c>
      <c r="C88" s="510" t="s">
        <v>198</v>
      </c>
      <c r="D88" s="211" t="s">
        <v>321</v>
      </c>
      <c r="E88" s="205">
        <v>5</v>
      </c>
      <c r="F88" s="205">
        <v>10</v>
      </c>
      <c r="G88" s="205">
        <v>1</v>
      </c>
      <c r="H88" s="380">
        <v>0</v>
      </c>
      <c r="I88" s="511">
        <f>SUM(E88:H88)</f>
        <v>16</v>
      </c>
      <c r="J88" s="650" t="s">
        <v>36</v>
      </c>
      <c r="K88" s="650" t="s">
        <v>45</v>
      </c>
      <c r="L88" s="785">
        <v>4</v>
      </c>
      <c r="M88" s="650" t="s">
        <v>220</v>
      </c>
      <c r="N88" s="682" t="s">
        <v>361</v>
      </c>
      <c r="O88" s="800">
        <v>5</v>
      </c>
      <c r="P88" s="650" t="s">
        <v>68</v>
      </c>
      <c r="Q88" s="802">
        <f>SUM(R88:U88)</f>
        <v>0</v>
      </c>
      <c r="R88" s="808">
        <f>400000000-400000000</f>
        <v>0</v>
      </c>
      <c r="S88" s="810">
        <v>0</v>
      </c>
      <c r="T88" s="714">
        <v>0</v>
      </c>
      <c r="U88" s="714">
        <v>0</v>
      </c>
      <c r="V88" s="188"/>
      <c r="W88" s="188"/>
    </row>
    <row r="89" spans="2:23" ht="66" customHeight="1" x14ac:dyDescent="0.25">
      <c r="B89" s="706"/>
      <c r="C89" s="510" t="s">
        <v>249</v>
      </c>
      <c r="D89" s="211" t="s">
        <v>250</v>
      </c>
      <c r="E89" s="205">
        <v>0</v>
      </c>
      <c r="F89" s="205">
        <v>2</v>
      </c>
      <c r="G89" s="562">
        <v>2</v>
      </c>
      <c r="H89" s="205">
        <v>2</v>
      </c>
      <c r="I89" s="267">
        <f>SUM(E89:H89)</f>
        <v>6</v>
      </c>
      <c r="J89" s="660"/>
      <c r="K89" s="660"/>
      <c r="L89" s="787"/>
      <c r="M89" s="651"/>
      <c r="N89" s="799"/>
      <c r="O89" s="801"/>
      <c r="P89" s="660"/>
      <c r="Q89" s="802"/>
      <c r="R89" s="809"/>
      <c r="S89" s="811"/>
      <c r="T89" s="715"/>
      <c r="U89" s="715"/>
      <c r="V89" s="188"/>
      <c r="W89" s="188"/>
    </row>
    <row r="90" spans="2:23" ht="16.5" customHeight="1" x14ac:dyDescent="0.25">
      <c r="B90" s="684" t="s">
        <v>37</v>
      </c>
      <c r="C90" s="685"/>
      <c r="D90" s="685"/>
      <c r="E90" s="685"/>
      <c r="F90" s="685"/>
      <c r="G90" s="685"/>
      <c r="H90" s="685"/>
      <c r="I90" s="685"/>
      <c r="J90" s="685"/>
      <c r="K90" s="685"/>
      <c r="L90" s="685"/>
      <c r="M90" s="685"/>
      <c r="N90" s="685"/>
      <c r="O90" s="685"/>
      <c r="P90" s="685"/>
      <c r="Q90" s="685"/>
      <c r="R90" s="685"/>
      <c r="S90" s="685"/>
      <c r="T90" s="685"/>
      <c r="U90" s="686"/>
      <c r="V90" s="188"/>
      <c r="W90" s="188"/>
    </row>
    <row r="91" spans="2:23" x14ac:dyDescent="0.25">
      <c r="B91" s="719" t="s">
        <v>200</v>
      </c>
      <c r="C91" s="720"/>
      <c r="D91" s="720"/>
      <c r="E91" s="720"/>
      <c r="F91" s="720"/>
      <c r="G91" s="720"/>
      <c r="H91" s="720"/>
      <c r="I91" s="720"/>
      <c r="J91" s="720"/>
      <c r="K91" s="720"/>
      <c r="L91" s="720"/>
      <c r="M91" s="720"/>
      <c r="N91" s="720"/>
      <c r="O91" s="720"/>
      <c r="P91" s="720"/>
      <c r="Q91" s="720"/>
      <c r="R91" s="720"/>
      <c r="S91" s="720"/>
      <c r="T91" s="720"/>
      <c r="U91" s="721"/>
      <c r="V91" s="188"/>
      <c r="W91" s="188"/>
    </row>
    <row r="92" spans="2:23" x14ac:dyDescent="0.25">
      <c r="B92" s="722" t="s">
        <v>105</v>
      </c>
      <c r="C92" s="690"/>
      <c r="D92" s="690"/>
      <c r="E92" s="690"/>
      <c r="F92" s="690"/>
      <c r="G92" s="690"/>
      <c r="H92" s="690"/>
      <c r="I92" s="690"/>
      <c r="J92" s="690"/>
      <c r="K92" s="690"/>
      <c r="L92" s="690"/>
      <c r="M92" s="690"/>
      <c r="N92" s="690"/>
      <c r="O92" s="690"/>
      <c r="P92" s="690"/>
      <c r="Q92" s="690"/>
      <c r="R92" s="690"/>
      <c r="S92" s="690"/>
      <c r="T92" s="690"/>
      <c r="U92" s="691"/>
      <c r="V92" s="188"/>
      <c r="W92" s="188"/>
    </row>
    <row r="93" spans="2:23" ht="37.5" customHeight="1" x14ac:dyDescent="0.25">
      <c r="B93" s="812" t="s">
        <v>84</v>
      </c>
      <c r="C93" s="671" t="s">
        <v>152</v>
      </c>
      <c r="D93" s="510" t="s">
        <v>333</v>
      </c>
      <c r="E93" s="563">
        <v>1</v>
      </c>
      <c r="F93" s="564">
        <v>0</v>
      </c>
      <c r="G93" s="563">
        <v>0</v>
      </c>
      <c r="H93" s="563">
        <v>0</v>
      </c>
      <c r="I93" s="565">
        <f t="shared" ref="I93:I98" si="1">SUM(E93:H93)</f>
        <v>1</v>
      </c>
      <c r="J93" s="510" t="s">
        <v>90</v>
      </c>
      <c r="K93" s="623"/>
      <c r="L93" s="647">
        <v>1</v>
      </c>
      <c r="M93" s="650" t="s">
        <v>151</v>
      </c>
      <c r="N93" s="814" t="s">
        <v>246</v>
      </c>
      <c r="O93" s="816">
        <v>1</v>
      </c>
      <c r="P93" s="644" t="s">
        <v>71</v>
      </c>
      <c r="Q93" s="676">
        <f>SUM(R93:T93)</f>
        <v>198283767.96000001</v>
      </c>
      <c r="R93" s="638">
        <f>2100000000-5000000-27000000-15000000-10000000-57344000-5000000-150000000-100000000+60000000+100000000-1890656000+198283767.96</f>
        <v>198283767.96000001</v>
      </c>
      <c r="S93" s="638">
        <v>0</v>
      </c>
      <c r="T93" s="710">
        <v>0</v>
      </c>
      <c r="U93" s="712">
        <v>0</v>
      </c>
      <c r="V93" s="188"/>
      <c r="W93" s="188"/>
    </row>
    <row r="94" spans="2:23" ht="35.25" customHeight="1" x14ac:dyDescent="0.25">
      <c r="B94" s="813"/>
      <c r="C94" s="672"/>
      <c r="D94" s="510" t="s">
        <v>331</v>
      </c>
      <c r="E94" s="566">
        <v>0</v>
      </c>
      <c r="F94" s="567">
        <v>2</v>
      </c>
      <c r="G94" s="566">
        <v>4</v>
      </c>
      <c r="H94" s="520">
        <v>2</v>
      </c>
      <c r="I94" s="568">
        <f t="shared" si="1"/>
        <v>8</v>
      </c>
      <c r="J94" s="509" t="s">
        <v>90</v>
      </c>
      <c r="K94" s="673"/>
      <c r="L94" s="649"/>
      <c r="M94" s="660"/>
      <c r="N94" s="815"/>
      <c r="O94" s="817"/>
      <c r="P94" s="646"/>
      <c r="Q94" s="677"/>
      <c r="R94" s="640"/>
      <c r="S94" s="640"/>
      <c r="T94" s="711"/>
      <c r="U94" s="712"/>
      <c r="V94" s="188"/>
      <c r="W94" s="188"/>
    </row>
    <row r="95" spans="2:23" ht="47.25" customHeight="1" x14ac:dyDescent="0.25">
      <c r="B95" s="813"/>
      <c r="C95" s="671" t="s">
        <v>172</v>
      </c>
      <c r="D95" s="269" t="s">
        <v>332</v>
      </c>
      <c r="E95" s="262">
        <v>1</v>
      </c>
      <c r="F95" s="569">
        <v>0</v>
      </c>
      <c r="G95" s="569">
        <v>0</v>
      </c>
      <c r="H95" s="570">
        <v>0</v>
      </c>
      <c r="I95" s="571">
        <f t="shared" si="1"/>
        <v>1</v>
      </c>
      <c r="J95" s="172" t="s">
        <v>90</v>
      </c>
      <c r="K95" s="650" t="s">
        <v>46</v>
      </c>
      <c r="L95" s="647">
        <v>2</v>
      </c>
      <c r="M95" s="650" t="s">
        <v>143</v>
      </c>
      <c r="N95" s="166" t="s">
        <v>271</v>
      </c>
      <c r="O95" s="337">
        <v>1</v>
      </c>
      <c r="P95" s="168" t="s">
        <v>71</v>
      </c>
      <c r="Q95" s="716">
        <f>R95+S95+T95</f>
        <v>202568662</v>
      </c>
      <c r="R95" s="638">
        <f>100000000+27000000+57344000-9676000+27900662</f>
        <v>202568662</v>
      </c>
      <c r="S95" s="638">
        <v>0</v>
      </c>
      <c r="T95" s="710">
        <v>0</v>
      </c>
      <c r="U95" s="714">
        <f>85623168</f>
        <v>85623168</v>
      </c>
      <c r="V95" s="188"/>
      <c r="W95" s="188"/>
    </row>
    <row r="96" spans="2:23" ht="46.5" customHeight="1" x14ac:dyDescent="0.25">
      <c r="B96" s="813"/>
      <c r="C96" s="709"/>
      <c r="D96" s="510" t="s">
        <v>173</v>
      </c>
      <c r="E96" s="262">
        <v>720</v>
      </c>
      <c r="F96" s="262">
        <v>720</v>
      </c>
      <c r="G96" s="262">
        <v>720</v>
      </c>
      <c r="H96" s="213">
        <v>720</v>
      </c>
      <c r="I96" s="267">
        <f t="shared" si="1"/>
        <v>2880</v>
      </c>
      <c r="J96" s="172" t="s">
        <v>90</v>
      </c>
      <c r="K96" s="651"/>
      <c r="L96" s="648"/>
      <c r="M96" s="651"/>
      <c r="N96" s="320" t="s">
        <v>173</v>
      </c>
      <c r="O96" s="170">
        <v>720</v>
      </c>
      <c r="P96" s="171" t="s">
        <v>71</v>
      </c>
      <c r="Q96" s="717"/>
      <c r="R96" s="639"/>
      <c r="S96" s="639"/>
      <c r="T96" s="711"/>
      <c r="U96" s="712"/>
      <c r="V96" s="188"/>
      <c r="W96" s="188"/>
    </row>
    <row r="97" spans="2:23" ht="36.75" customHeight="1" x14ac:dyDescent="0.25">
      <c r="B97" s="813"/>
      <c r="C97" s="672"/>
      <c r="D97" s="510" t="s">
        <v>174</v>
      </c>
      <c r="E97" s="572">
        <v>2</v>
      </c>
      <c r="F97" s="573">
        <v>2</v>
      </c>
      <c r="G97" s="213">
        <v>2</v>
      </c>
      <c r="H97" s="213">
        <v>2</v>
      </c>
      <c r="I97" s="345">
        <f t="shared" si="1"/>
        <v>8</v>
      </c>
      <c r="J97" s="196" t="s">
        <v>90</v>
      </c>
      <c r="K97" s="651"/>
      <c r="L97" s="649"/>
      <c r="M97" s="660"/>
      <c r="N97" s="172" t="s">
        <v>174</v>
      </c>
      <c r="O97" s="173">
        <v>2</v>
      </c>
      <c r="P97" s="169" t="s">
        <v>71</v>
      </c>
      <c r="Q97" s="718"/>
      <c r="R97" s="640"/>
      <c r="S97" s="640"/>
      <c r="T97" s="713"/>
      <c r="U97" s="715"/>
      <c r="V97" s="188"/>
      <c r="W97" s="188"/>
    </row>
    <row r="98" spans="2:23" ht="45" customHeight="1" x14ac:dyDescent="0.25">
      <c r="B98" s="813"/>
      <c r="C98" s="657" t="s">
        <v>181</v>
      </c>
      <c r="D98" s="623" t="s">
        <v>334</v>
      </c>
      <c r="E98" s="626">
        <v>1</v>
      </c>
      <c r="F98" s="629">
        <v>0</v>
      </c>
      <c r="G98" s="626">
        <v>0</v>
      </c>
      <c r="H98" s="626">
        <v>0</v>
      </c>
      <c r="I98" s="632">
        <f t="shared" si="1"/>
        <v>1</v>
      </c>
      <c r="J98" s="226" t="s">
        <v>90</v>
      </c>
      <c r="K98" s="644" t="s">
        <v>46</v>
      </c>
      <c r="L98" s="647">
        <v>3</v>
      </c>
      <c r="M98" s="650" t="s">
        <v>144</v>
      </c>
      <c r="N98" s="621" t="s">
        <v>364</v>
      </c>
      <c r="O98" s="578">
        <v>1</v>
      </c>
      <c r="P98" s="214" t="s">
        <v>63</v>
      </c>
      <c r="Q98" s="654">
        <f>SUM(R98:T98)</f>
        <v>0</v>
      </c>
      <c r="R98" s="635">
        <v>0</v>
      </c>
      <c r="S98" s="635">
        <v>0</v>
      </c>
      <c r="T98" s="635">
        <v>0</v>
      </c>
      <c r="U98" s="638">
        <v>310000000</v>
      </c>
      <c r="V98" s="188"/>
      <c r="W98" s="188"/>
    </row>
    <row r="99" spans="2:23" ht="41.25" customHeight="1" x14ac:dyDescent="0.25">
      <c r="B99" s="813"/>
      <c r="C99" s="658"/>
      <c r="D99" s="624"/>
      <c r="E99" s="627"/>
      <c r="F99" s="630"/>
      <c r="G99" s="627"/>
      <c r="H99" s="627"/>
      <c r="I99" s="633"/>
      <c r="J99" s="508" t="s">
        <v>90</v>
      </c>
      <c r="K99" s="645"/>
      <c r="L99" s="648"/>
      <c r="M99" s="651"/>
      <c r="N99" s="618" t="s">
        <v>176</v>
      </c>
      <c r="O99" s="586">
        <v>1</v>
      </c>
      <c r="P99" s="214" t="s">
        <v>63</v>
      </c>
      <c r="Q99" s="655"/>
      <c r="R99" s="636"/>
      <c r="S99" s="636"/>
      <c r="T99" s="636"/>
      <c r="U99" s="639"/>
      <c r="V99" s="188"/>
      <c r="W99" s="188"/>
    </row>
    <row r="100" spans="2:23" ht="43.5" customHeight="1" x14ac:dyDescent="0.25">
      <c r="B100" s="813"/>
      <c r="C100" s="658"/>
      <c r="D100" s="625"/>
      <c r="E100" s="628"/>
      <c r="F100" s="631"/>
      <c r="G100" s="628"/>
      <c r="H100" s="628"/>
      <c r="I100" s="634"/>
      <c r="J100" s="641" t="s">
        <v>90</v>
      </c>
      <c r="K100" s="645"/>
      <c r="L100" s="648"/>
      <c r="M100" s="651"/>
      <c r="N100" s="618" t="s">
        <v>177</v>
      </c>
      <c r="O100" s="586">
        <v>1</v>
      </c>
      <c r="P100" s="214" t="s">
        <v>63</v>
      </c>
      <c r="Q100" s="655"/>
      <c r="R100" s="636"/>
      <c r="S100" s="636"/>
      <c r="T100" s="636"/>
      <c r="U100" s="639"/>
      <c r="V100" s="188"/>
      <c r="W100" s="188"/>
    </row>
    <row r="101" spans="2:23" ht="29.25" customHeight="1" x14ac:dyDescent="0.25">
      <c r="B101" s="813"/>
      <c r="C101" s="658"/>
      <c r="D101" s="187" t="s">
        <v>247</v>
      </c>
      <c r="E101" s="516">
        <v>1</v>
      </c>
      <c r="F101" s="516">
        <v>1</v>
      </c>
      <c r="G101" s="213">
        <v>1</v>
      </c>
      <c r="H101" s="266">
        <v>1</v>
      </c>
      <c r="I101" s="574">
        <f>SUM(E101:H101)</f>
        <v>4</v>
      </c>
      <c r="J101" s="642"/>
      <c r="K101" s="645"/>
      <c r="L101" s="648"/>
      <c r="M101" s="652"/>
      <c r="N101" s="618" t="s">
        <v>175</v>
      </c>
      <c r="O101" s="585">
        <v>0.95</v>
      </c>
      <c r="P101" s="214" t="s">
        <v>63</v>
      </c>
      <c r="Q101" s="655"/>
      <c r="R101" s="636"/>
      <c r="S101" s="636"/>
      <c r="T101" s="636"/>
      <c r="U101" s="639"/>
      <c r="V101" s="188"/>
      <c r="W101" s="188"/>
    </row>
    <row r="102" spans="2:23" ht="42" customHeight="1" x14ac:dyDescent="0.25">
      <c r="B102" s="813"/>
      <c r="C102" s="659"/>
      <c r="D102" s="508" t="s">
        <v>335</v>
      </c>
      <c r="E102" s="213">
        <v>1</v>
      </c>
      <c r="F102" s="575">
        <v>0</v>
      </c>
      <c r="G102" s="516">
        <v>0</v>
      </c>
      <c r="H102" s="213">
        <v>0</v>
      </c>
      <c r="I102" s="345">
        <f>SUM(E102:H102)</f>
        <v>1</v>
      </c>
      <c r="J102" s="643"/>
      <c r="K102" s="646"/>
      <c r="L102" s="649"/>
      <c r="M102" s="653"/>
      <c r="N102" s="618" t="s">
        <v>335</v>
      </c>
      <c r="O102" s="213">
        <v>1</v>
      </c>
      <c r="P102" s="214" t="s">
        <v>63</v>
      </c>
      <c r="Q102" s="656"/>
      <c r="R102" s="637"/>
      <c r="S102" s="637"/>
      <c r="T102" s="637"/>
      <c r="U102" s="640"/>
      <c r="V102" s="188"/>
      <c r="W102" s="188"/>
    </row>
    <row r="103" spans="2:23" ht="40.5" customHeight="1" x14ac:dyDescent="0.25">
      <c r="B103" s="813"/>
      <c r="C103" s="820" t="s">
        <v>153</v>
      </c>
      <c r="D103" s="576" t="s">
        <v>284</v>
      </c>
      <c r="E103" s="517">
        <v>1</v>
      </c>
      <c r="F103" s="213">
        <v>0</v>
      </c>
      <c r="G103" s="213">
        <v>0</v>
      </c>
      <c r="H103" s="517">
        <v>0</v>
      </c>
      <c r="I103" s="568">
        <v>1</v>
      </c>
      <c r="J103" s="577" t="s">
        <v>90</v>
      </c>
      <c r="K103" s="623" t="s">
        <v>46</v>
      </c>
      <c r="L103" s="647">
        <v>4</v>
      </c>
      <c r="M103" s="820" t="s">
        <v>153</v>
      </c>
      <c r="N103" s="576" t="s">
        <v>284</v>
      </c>
      <c r="O103" s="266">
        <v>1</v>
      </c>
      <c r="P103" s="172" t="s">
        <v>71</v>
      </c>
      <c r="Q103" s="716">
        <v>0</v>
      </c>
      <c r="R103" s="818">
        <v>0</v>
      </c>
      <c r="S103" s="818">
        <v>0</v>
      </c>
      <c r="T103" s="638">
        <v>0</v>
      </c>
      <c r="U103" s="638">
        <f>16182573391+36864000-85000000-208586157-61124813-4670395-25000000+30500000+43256000+56401920+86907464+11335039-45844393+185548507+14144854-10242240</f>
        <v>16207063177</v>
      </c>
      <c r="V103" s="188"/>
      <c r="W103" s="188"/>
    </row>
    <row r="104" spans="2:23" ht="54" x14ac:dyDescent="0.25">
      <c r="B104" s="813"/>
      <c r="C104" s="821"/>
      <c r="D104" s="552" t="s">
        <v>285</v>
      </c>
      <c r="E104" s="578">
        <v>1</v>
      </c>
      <c r="F104" s="578">
        <v>1</v>
      </c>
      <c r="G104" s="578">
        <v>1</v>
      </c>
      <c r="H104" s="578">
        <v>1</v>
      </c>
      <c r="I104" s="579">
        <v>4</v>
      </c>
      <c r="J104" s="553" t="s">
        <v>90</v>
      </c>
      <c r="K104" s="673"/>
      <c r="L104" s="648"/>
      <c r="M104" s="821"/>
      <c r="N104" s="512" t="s">
        <v>285</v>
      </c>
      <c r="O104" s="575">
        <v>1</v>
      </c>
      <c r="P104" s="196" t="s">
        <v>71</v>
      </c>
      <c r="Q104" s="718"/>
      <c r="R104" s="819"/>
      <c r="S104" s="819"/>
      <c r="T104" s="639"/>
      <c r="U104" s="639"/>
      <c r="V104" s="188"/>
      <c r="W104" s="188"/>
    </row>
    <row r="105" spans="2:23" x14ac:dyDescent="0.25">
      <c r="B105" s="684" t="s">
        <v>93</v>
      </c>
      <c r="C105" s="685"/>
      <c r="D105" s="685"/>
      <c r="E105" s="685"/>
      <c r="F105" s="685"/>
      <c r="G105" s="685"/>
      <c r="H105" s="685"/>
      <c r="I105" s="685"/>
      <c r="J105" s="685"/>
      <c r="K105" s="685"/>
      <c r="L105" s="685"/>
      <c r="M105" s="685"/>
      <c r="N105" s="685"/>
      <c r="O105" s="685"/>
      <c r="P105" s="685"/>
      <c r="Q105" s="685"/>
      <c r="R105" s="685"/>
      <c r="S105" s="685"/>
      <c r="T105" s="685"/>
      <c r="U105" s="686"/>
      <c r="V105" s="188"/>
      <c r="W105" s="188"/>
    </row>
    <row r="106" spans="2:23" x14ac:dyDescent="0.25">
      <c r="B106" s="719" t="s">
        <v>109</v>
      </c>
      <c r="C106" s="720"/>
      <c r="D106" s="720"/>
      <c r="E106" s="720"/>
      <c r="F106" s="720"/>
      <c r="G106" s="720"/>
      <c r="H106" s="720"/>
      <c r="I106" s="720"/>
      <c r="J106" s="720"/>
      <c r="K106" s="720"/>
      <c r="L106" s="720"/>
      <c r="M106" s="720"/>
      <c r="N106" s="720"/>
      <c r="O106" s="720"/>
      <c r="P106" s="720"/>
      <c r="Q106" s="720"/>
      <c r="R106" s="720"/>
      <c r="S106" s="720"/>
      <c r="T106" s="720"/>
      <c r="U106" s="720"/>
      <c r="V106" s="188"/>
      <c r="W106" s="188"/>
    </row>
    <row r="107" spans="2:23" ht="81" x14ac:dyDescent="0.25">
      <c r="B107" s="705" t="s">
        <v>142</v>
      </c>
      <c r="C107" s="671" t="s">
        <v>120</v>
      </c>
      <c r="D107" s="699" t="s">
        <v>116</v>
      </c>
      <c r="E107" s="764">
        <v>70</v>
      </c>
      <c r="F107" s="764">
        <v>120</v>
      </c>
      <c r="G107" s="764">
        <v>170</v>
      </c>
      <c r="H107" s="764">
        <v>170</v>
      </c>
      <c r="I107" s="647">
        <f>SUM(E107:H107)</f>
        <v>530</v>
      </c>
      <c r="J107" s="699" t="s">
        <v>77</v>
      </c>
      <c r="K107" s="168" t="s">
        <v>45</v>
      </c>
      <c r="L107" s="200">
        <v>1</v>
      </c>
      <c r="M107" s="330" t="s">
        <v>121</v>
      </c>
      <c r="N107" s="330" t="s">
        <v>116</v>
      </c>
      <c r="O107" s="207">
        <v>70</v>
      </c>
      <c r="P107" s="168" t="s">
        <v>208</v>
      </c>
      <c r="Q107" s="203">
        <f>SUM(R107:T107)</f>
        <v>0</v>
      </c>
      <c r="R107" s="225">
        <v>0</v>
      </c>
      <c r="S107" s="225">
        <v>0</v>
      </c>
      <c r="T107" s="225">
        <v>0</v>
      </c>
      <c r="U107" s="183">
        <v>0</v>
      </c>
      <c r="V107" s="188"/>
      <c r="W107" s="188"/>
    </row>
    <row r="108" spans="2:23" ht="99" customHeight="1" x14ac:dyDescent="0.25">
      <c r="B108" s="756"/>
      <c r="C108" s="709"/>
      <c r="D108" s="700"/>
      <c r="E108" s="766"/>
      <c r="F108" s="766"/>
      <c r="G108" s="766"/>
      <c r="H108" s="766"/>
      <c r="I108" s="649"/>
      <c r="J108" s="763"/>
      <c r="K108" s="179" t="s">
        <v>45</v>
      </c>
      <c r="L108" s="180">
        <v>2</v>
      </c>
      <c r="M108" s="330" t="s">
        <v>122</v>
      </c>
      <c r="N108" s="510" t="s">
        <v>279</v>
      </c>
      <c r="O108" s="383">
        <v>0.8</v>
      </c>
      <c r="P108" s="179" t="s">
        <v>56</v>
      </c>
      <c r="Q108" s="203">
        <f>SUM(R108:T108)</f>
        <v>1932613890.04</v>
      </c>
      <c r="R108" s="225">
        <f>2575000000-1100000000+133548758-148283367.96</f>
        <v>1460265390.04</v>
      </c>
      <c r="S108" s="225">
        <f>600000000-127196500-455000</f>
        <v>472348500</v>
      </c>
      <c r="T108" s="225">
        <v>0</v>
      </c>
      <c r="U108" s="183">
        <f>1600000000+197767299+61124813+26977280+12288000+19456000+2629+23140720+6776000+2057148+6342400+11000001+25990488+43206227+39500000-56401920-29118925</f>
        <v>1990108160</v>
      </c>
      <c r="V108" s="188"/>
      <c r="W108" s="188"/>
    </row>
    <row r="109" spans="2:23" ht="81" x14ac:dyDescent="0.25">
      <c r="B109" s="756"/>
      <c r="C109" s="709"/>
      <c r="D109" s="296" t="s">
        <v>117</v>
      </c>
      <c r="E109" s="315">
        <v>5</v>
      </c>
      <c r="F109" s="315">
        <v>5</v>
      </c>
      <c r="G109" s="315">
        <v>5</v>
      </c>
      <c r="H109" s="315">
        <v>5</v>
      </c>
      <c r="I109" s="312">
        <f>SUM(E109:H109)</f>
        <v>20</v>
      </c>
      <c r="J109" s="168" t="s">
        <v>77</v>
      </c>
      <c r="K109" s="168" t="s">
        <v>45</v>
      </c>
      <c r="L109" s="200">
        <v>3</v>
      </c>
      <c r="M109" s="330" t="s">
        <v>126</v>
      </c>
      <c r="N109" s="330" t="s">
        <v>127</v>
      </c>
      <c r="O109" s="207">
        <v>5</v>
      </c>
      <c r="P109" s="168" t="s">
        <v>208</v>
      </c>
      <c r="Q109" s="203">
        <f>SUM(R109:T109)</f>
        <v>91451242</v>
      </c>
      <c r="R109" s="225">
        <f>225000000-133548758</f>
        <v>91451242</v>
      </c>
      <c r="S109" s="225">
        <v>0</v>
      </c>
      <c r="T109" s="225">
        <v>0</v>
      </c>
      <c r="U109" s="204">
        <v>0</v>
      </c>
      <c r="V109" s="188"/>
      <c r="W109" s="188"/>
    </row>
    <row r="110" spans="2:23" ht="81" x14ac:dyDescent="0.25">
      <c r="B110" s="756"/>
      <c r="C110" s="709"/>
      <c r="D110" s="296" t="s">
        <v>118</v>
      </c>
      <c r="E110" s="315">
        <v>10</v>
      </c>
      <c r="F110" s="315">
        <v>10</v>
      </c>
      <c r="G110" s="315">
        <v>10</v>
      </c>
      <c r="H110" s="315">
        <v>10</v>
      </c>
      <c r="I110" s="312">
        <f>SUM(E110:H110)</f>
        <v>40</v>
      </c>
      <c r="J110" s="168" t="s">
        <v>77</v>
      </c>
      <c r="K110" s="168" t="s">
        <v>45</v>
      </c>
      <c r="L110" s="200">
        <v>4</v>
      </c>
      <c r="M110" s="330" t="s">
        <v>123</v>
      </c>
      <c r="N110" s="330" t="s">
        <v>118</v>
      </c>
      <c r="O110" s="207">
        <v>10</v>
      </c>
      <c r="P110" s="168" t="s">
        <v>208</v>
      </c>
      <c r="Q110" s="203">
        <f>SUM(R110:T110)</f>
        <v>150000000</v>
      </c>
      <c r="R110" s="225">
        <v>150000000</v>
      </c>
      <c r="S110" s="225">
        <v>0</v>
      </c>
      <c r="T110" s="225">
        <v>0</v>
      </c>
      <c r="U110" s="204">
        <v>0</v>
      </c>
      <c r="V110" s="188"/>
      <c r="W110" s="188"/>
    </row>
    <row r="111" spans="2:23" ht="81" x14ac:dyDescent="0.25">
      <c r="B111" s="756"/>
      <c r="C111" s="709"/>
      <c r="D111" s="309" t="s">
        <v>119</v>
      </c>
      <c r="E111" s="250">
        <v>0.25</v>
      </c>
      <c r="F111" s="215">
        <v>0.25</v>
      </c>
      <c r="G111" s="250">
        <v>0.25</v>
      </c>
      <c r="H111" s="250">
        <v>0.25</v>
      </c>
      <c r="I111" s="251">
        <f>SUM(E111:H111)</f>
        <v>1</v>
      </c>
      <c r="J111" s="169" t="s">
        <v>77</v>
      </c>
      <c r="K111" s="169" t="s">
        <v>45</v>
      </c>
      <c r="L111" s="180">
        <v>5</v>
      </c>
      <c r="M111" s="320" t="s">
        <v>124</v>
      </c>
      <c r="N111" s="508" t="s">
        <v>280</v>
      </c>
      <c r="O111" s="249">
        <v>0.25</v>
      </c>
      <c r="P111" s="169" t="s">
        <v>208</v>
      </c>
      <c r="Q111" s="177">
        <f>SUM(R111:T111)</f>
        <v>0</v>
      </c>
      <c r="R111" s="225">
        <f>50000000-50000000</f>
        <v>0</v>
      </c>
      <c r="S111" s="225">
        <v>0</v>
      </c>
      <c r="T111" s="225">
        <v>0</v>
      </c>
      <c r="U111" s="204">
        <v>0</v>
      </c>
      <c r="V111" s="188"/>
      <c r="W111" s="188"/>
    </row>
    <row r="112" spans="2:23" ht="81" x14ac:dyDescent="0.25">
      <c r="B112" s="706"/>
      <c r="C112" s="672"/>
      <c r="D112" s="510" t="s">
        <v>245</v>
      </c>
      <c r="E112" s="205">
        <v>0</v>
      </c>
      <c r="F112" s="205">
        <v>1</v>
      </c>
      <c r="G112" s="505">
        <v>0</v>
      </c>
      <c r="H112" s="205">
        <v>0</v>
      </c>
      <c r="I112" s="511">
        <v>1</v>
      </c>
      <c r="J112" s="508" t="s">
        <v>77</v>
      </c>
      <c r="K112" s="233" t="s">
        <v>45</v>
      </c>
      <c r="L112" s="511"/>
      <c r="M112" s="510"/>
      <c r="N112" s="510"/>
      <c r="O112" s="207"/>
      <c r="P112" s="510"/>
      <c r="Q112" s="518"/>
      <c r="R112" s="225"/>
      <c r="S112" s="225"/>
      <c r="T112" s="225"/>
      <c r="U112" s="513"/>
      <c r="V112" s="188"/>
      <c r="W112" s="188"/>
    </row>
    <row r="113" spans="2:23" x14ac:dyDescent="0.25">
      <c r="B113" s="684" t="s">
        <v>37</v>
      </c>
      <c r="C113" s="685"/>
      <c r="D113" s="685"/>
      <c r="E113" s="685"/>
      <c r="F113" s="685"/>
      <c r="G113" s="685"/>
      <c r="H113" s="685"/>
      <c r="I113" s="685"/>
      <c r="J113" s="685"/>
      <c r="K113" s="685"/>
      <c r="L113" s="685"/>
      <c r="M113" s="685"/>
      <c r="N113" s="685"/>
      <c r="O113" s="685"/>
      <c r="P113" s="685"/>
      <c r="Q113" s="685"/>
      <c r="R113" s="685"/>
      <c r="S113" s="685"/>
      <c r="T113" s="685"/>
      <c r="U113" s="686"/>
      <c r="V113" s="188"/>
      <c r="W113" s="188"/>
    </row>
    <row r="114" spans="2:23" x14ac:dyDescent="0.25">
      <c r="B114" s="184" t="s">
        <v>200</v>
      </c>
      <c r="C114" s="185"/>
      <c r="D114" s="185"/>
      <c r="E114" s="185"/>
      <c r="F114" s="185"/>
      <c r="G114" s="185"/>
      <c r="H114" s="185"/>
      <c r="I114" s="185"/>
      <c r="J114" s="185"/>
      <c r="K114" s="185"/>
      <c r="L114" s="185"/>
      <c r="M114" s="185"/>
      <c r="N114" s="185"/>
      <c r="O114" s="185"/>
      <c r="P114" s="185"/>
      <c r="Q114" s="185"/>
      <c r="R114" s="185"/>
      <c r="S114" s="185"/>
      <c r="T114" s="185"/>
      <c r="U114" s="186"/>
      <c r="V114" s="188"/>
      <c r="W114" s="188"/>
    </row>
    <row r="115" spans="2:23" x14ac:dyDescent="0.25">
      <c r="B115" s="722" t="s">
        <v>105</v>
      </c>
      <c r="C115" s="690"/>
      <c r="D115" s="690"/>
      <c r="E115" s="690"/>
      <c r="F115" s="690"/>
      <c r="G115" s="690"/>
      <c r="H115" s="690"/>
      <c r="I115" s="690"/>
      <c r="J115" s="690"/>
      <c r="K115" s="690"/>
      <c r="L115" s="690"/>
      <c r="M115" s="690"/>
      <c r="N115" s="690"/>
      <c r="O115" s="690"/>
      <c r="P115" s="690"/>
      <c r="Q115" s="690"/>
      <c r="R115" s="690"/>
      <c r="S115" s="690"/>
      <c r="T115" s="690"/>
      <c r="U115" s="691"/>
      <c r="V115" s="188"/>
      <c r="W115" s="188"/>
    </row>
    <row r="116" spans="2:23" ht="65.25" customHeight="1" x14ac:dyDescent="0.25">
      <c r="B116" s="705" t="s">
        <v>84</v>
      </c>
      <c r="C116" s="671" t="s">
        <v>269</v>
      </c>
      <c r="D116" s="168" t="s">
        <v>267</v>
      </c>
      <c r="E116" s="252">
        <v>1</v>
      </c>
      <c r="F116" s="252">
        <v>1</v>
      </c>
      <c r="G116" s="252">
        <v>1</v>
      </c>
      <c r="H116" s="252">
        <v>1</v>
      </c>
      <c r="I116" s="253">
        <f>SUM(E116:H116)</f>
        <v>4</v>
      </c>
      <c r="J116" s="168" t="s">
        <v>91</v>
      </c>
      <c r="K116" s="168" t="s">
        <v>46</v>
      </c>
      <c r="L116" s="200">
        <v>1</v>
      </c>
      <c r="M116" s="330" t="s">
        <v>330</v>
      </c>
      <c r="N116" s="330" t="s">
        <v>329</v>
      </c>
      <c r="O116" s="173">
        <v>1</v>
      </c>
      <c r="P116" s="166" t="s">
        <v>53</v>
      </c>
      <c r="Q116" s="203">
        <f>SUM(R116:T116)</f>
        <v>42099338</v>
      </c>
      <c r="R116" s="225">
        <f>70000000-27900662</f>
        <v>42099338</v>
      </c>
      <c r="S116" s="225"/>
      <c r="T116" s="225"/>
      <c r="U116" s="204">
        <v>0</v>
      </c>
      <c r="V116" s="188"/>
      <c r="W116" s="188"/>
    </row>
    <row r="117" spans="2:23" ht="67.5" x14ac:dyDescent="0.25">
      <c r="B117" s="706"/>
      <c r="C117" s="672"/>
      <c r="D117" s="580" t="s">
        <v>268</v>
      </c>
      <c r="E117" s="581">
        <v>0</v>
      </c>
      <c r="F117" s="581">
        <v>0</v>
      </c>
      <c r="G117" s="582">
        <v>0</v>
      </c>
      <c r="H117" s="519">
        <v>1</v>
      </c>
      <c r="I117" s="583">
        <f>SUM(E117:H117)</f>
        <v>1</v>
      </c>
      <c r="J117" s="166" t="s">
        <v>91</v>
      </c>
      <c r="K117" s="166" t="s">
        <v>46</v>
      </c>
      <c r="L117" s="180">
        <v>2</v>
      </c>
      <c r="M117" s="179" t="s">
        <v>179</v>
      </c>
      <c r="N117" s="179" t="s">
        <v>180</v>
      </c>
      <c r="O117" s="167">
        <v>1</v>
      </c>
      <c r="P117" s="254"/>
      <c r="Q117" s="177">
        <f>SUM(R117:T117)</f>
        <v>0</v>
      </c>
      <c r="R117" s="175">
        <v>0</v>
      </c>
      <c r="S117" s="255"/>
      <c r="T117" s="256"/>
      <c r="U117" s="257">
        <v>0</v>
      </c>
      <c r="V117" s="188"/>
      <c r="W117" s="188"/>
    </row>
    <row r="118" spans="2:23" x14ac:dyDescent="0.25">
      <c r="B118" s="678" t="s">
        <v>93</v>
      </c>
      <c r="C118" s="679"/>
      <c r="D118" s="679"/>
      <c r="E118" s="679"/>
      <c r="F118" s="679"/>
      <c r="G118" s="679"/>
      <c r="H118" s="679"/>
      <c r="I118" s="679"/>
      <c r="J118" s="679"/>
      <c r="K118" s="679"/>
      <c r="L118" s="679"/>
      <c r="M118" s="679"/>
      <c r="N118" s="679"/>
      <c r="O118" s="679"/>
      <c r="P118" s="679"/>
      <c r="Q118" s="679"/>
      <c r="R118" s="679"/>
      <c r="S118" s="679"/>
      <c r="T118" s="679"/>
      <c r="U118" s="680"/>
      <c r="V118" s="188"/>
      <c r="W118" s="188"/>
    </row>
    <row r="119" spans="2:23" x14ac:dyDescent="0.25">
      <c r="B119" s="665" t="s">
        <v>109</v>
      </c>
      <c r="C119" s="666"/>
      <c r="D119" s="666"/>
      <c r="E119" s="666"/>
      <c r="F119" s="666"/>
      <c r="G119" s="666"/>
      <c r="H119" s="666"/>
      <c r="I119" s="666"/>
      <c r="J119" s="666"/>
      <c r="K119" s="666"/>
      <c r="L119" s="666"/>
      <c r="M119" s="666"/>
      <c r="N119" s="666"/>
      <c r="O119" s="666"/>
      <c r="P119" s="666"/>
      <c r="Q119" s="666"/>
      <c r="R119" s="666"/>
      <c r="S119" s="666"/>
      <c r="T119" s="666"/>
      <c r="U119" s="667"/>
      <c r="V119" s="188"/>
      <c r="W119" s="188"/>
    </row>
    <row r="120" spans="2:23" ht="56.25" customHeight="1" x14ac:dyDescent="0.25">
      <c r="B120" s="822" t="s">
        <v>84</v>
      </c>
      <c r="C120" s="307" t="s">
        <v>182</v>
      </c>
      <c r="D120" s="307" t="s">
        <v>336</v>
      </c>
      <c r="E120" s="215">
        <v>0.3</v>
      </c>
      <c r="F120" s="215">
        <v>0.2</v>
      </c>
      <c r="G120" s="215">
        <v>0.3</v>
      </c>
      <c r="H120" s="215">
        <v>0.2</v>
      </c>
      <c r="I120" s="258">
        <f>SUM(E120:H120)</f>
        <v>1</v>
      </c>
      <c r="J120" s="168" t="s">
        <v>89</v>
      </c>
      <c r="K120" s="168" t="s">
        <v>47</v>
      </c>
      <c r="L120" s="200">
        <v>1</v>
      </c>
      <c r="M120" s="212" t="s">
        <v>189</v>
      </c>
      <c r="N120" s="330" t="s">
        <v>336</v>
      </c>
      <c r="O120" s="259">
        <f>E120</f>
        <v>0.3</v>
      </c>
      <c r="P120" s="168" t="s">
        <v>66</v>
      </c>
      <c r="Q120" s="203">
        <f>SUM(R120:T120)</f>
        <v>131381145</v>
      </c>
      <c r="R120" s="294">
        <f>332263364-25844670-8408000-31882855-30000000-30000000-3328000-71418694</f>
        <v>131381145</v>
      </c>
      <c r="S120" s="176">
        <v>0</v>
      </c>
      <c r="T120" s="176">
        <v>0</v>
      </c>
      <c r="U120" s="607">
        <f>77004800+57000000+10818858+7613142-11000000-38000000</f>
        <v>103436800</v>
      </c>
      <c r="V120" s="188"/>
      <c r="W120" s="188"/>
    </row>
    <row r="121" spans="2:23" ht="58.5" customHeight="1" x14ac:dyDescent="0.25">
      <c r="B121" s="822"/>
      <c r="C121" s="307" t="s">
        <v>183</v>
      </c>
      <c r="D121" s="307" t="s">
        <v>336</v>
      </c>
      <c r="E121" s="215">
        <v>0.25</v>
      </c>
      <c r="F121" s="215">
        <v>0.25</v>
      </c>
      <c r="G121" s="215">
        <v>0.25</v>
      </c>
      <c r="H121" s="215">
        <v>0.25</v>
      </c>
      <c r="I121" s="258">
        <f>SUM(E121:H121)</f>
        <v>1</v>
      </c>
      <c r="J121" s="168" t="s">
        <v>89</v>
      </c>
      <c r="K121" s="168" t="s">
        <v>46</v>
      </c>
      <c r="L121" s="200">
        <v>2</v>
      </c>
      <c r="M121" s="212" t="s">
        <v>190</v>
      </c>
      <c r="N121" s="330" t="s">
        <v>337</v>
      </c>
      <c r="O121" s="259">
        <f>E121</f>
        <v>0.25</v>
      </c>
      <c r="P121" s="168" t="s">
        <v>66</v>
      </c>
      <c r="Q121" s="203">
        <f>SUM(R121:T121)</f>
        <v>0</v>
      </c>
      <c r="R121" s="176">
        <f>83065841-83065841</f>
        <v>0</v>
      </c>
      <c r="S121" s="176">
        <v>0</v>
      </c>
      <c r="T121" s="176">
        <v>0</v>
      </c>
      <c r="U121" s="607">
        <f>86301728-29681356</f>
        <v>56620372</v>
      </c>
      <c r="V121" s="188"/>
      <c r="W121" s="188"/>
    </row>
    <row r="122" spans="2:23" ht="66.75" customHeight="1" x14ac:dyDescent="0.25">
      <c r="B122" s="822"/>
      <c r="C122" s="307" t="s">
        <v>184</v>
      </c>
      <c r="D122" s="307" t="s">
        <v>186</v>
      </c>
      <c r="E122" s="215">
        <v>0.99</v>
      </c>
      <c r="F122" s="215">
        <v>0.99</v>
      </c>
      <c r="G122" s="215">
        <v>0.99</v>
      </c>
      <c r="H122" s="215">
        <v>0.99</v>
      </c>
      <c r="I122" s="258">
        <v>0.99</v>
      </c>
      <c r="J122" s="168" t="s">
        <v>89</v>
      </c>
      <c r="K122" s="168" t="s">
        <v>45</v>
      </c>
      <c r="L122" s="200">
        <v>3</v>
      </c>
      <c r="M122" s="212" t="s">
        <v>191</v>
      </c>
      <c r="N122" s="330" t="s">
        <v>186</v>
      </c>
      <c r="O122" s="259">
        <f>E122</f>
        <v>0.99</v>
      </c>
      <c r="P122" s="168" t="s">
        <v>66</v>
      </c>
      <c r="Q122" s="203">
        <f>SUM(R122:T122)</f>
        <v>1925565175</v>
      </c>
      <c r="R122" s="294">
        <f>580000000+55000000+15000000+108910511+8408000+150000000+31882855+30000000+3328000+71418694+1900332000+471285115-1500000000</f>
        <v>1925565175</v>
      </c>
      <c r="S122" s="176">
        <v>0</v>
      </c>
      <c r="T122" s="176">
        <v>0</v>
      </c>
      <c r="U122" s="607">
        <f>2494767726-21000000+14541813+4670395+11000000+25000000-11000001+1-3063071-11335039-33013760</f>
        <v>2470568064</v>
      </c>
      <c r="V122" s="188"/>
      <c r="W122" s="188"/>
    </row>
    <row r="123" spans="2:23" ht="61.5" customHeight="1" x14ac:dyDescent="0.25">
      <c r="B123" s="822"/>
      <c r="C123" s="307" t="s">
        <v>222</v>
      </c>
      <c r="D123" s="307" t="s">
        <v>187</v>
      </c>
      <c r="E123" s="215">
        <v>0.4</v>
      </c>
      <c r="F123" s="215">
        <v>0.2</v>
      </c>
      <c r="G123" s="215">
        <v>0.2</v>
      </c>
      <c r="H123" s="215">
        <v>0.2</v>
      </c>
      <c r="I123" s="258">
        <f>SUM(E123:H123)</f>
        <v>1</v>
      </c>
      <c r="J123" s="168" t="s">
        <v>89</v>
      </c>
      <c r="K123" s="168" t="s">
        <v>47</v>
      </c>
      <c r="L123" s="200">
        <v>4</v>
      </c>
      <c r="M123" s="212" t="s">
        <v>146</v>
      </c>
      <c r="N123" s="330" t="s">
        <v>187</v>
      </c>
      <c r="O123" s="259">
        <f>E123</f>
        <v>0.4</v>
      </c>
      <c r="P123" s="168" t="s">
        <v>66</v>
      </c>
      <c r="Q123" s="203">
        <f>SUM(R123:T123)</f>
        <v>0</v>
      </c>
      <c r="R123" s="176">
        <f>60000000-60000000</f>
        <v>0</v>
      </c>
      <c r="S123" s="176">
        <v>0</v>
      </c>
      <c r="T123" s="176">
        <v>0</v>
      </c>
      <c r="U123" s="607">
        <f>41070400+7526400</f>
        <v>48596800</v>
      </c>
      <c r="V123" s="188"/>
      <c r="W123" s="188"/>
    </row>
    <row r="124" spans="2:23" ht="59.25" customHeight="1" x14ac:dyDescent="0.25">
      <c r="B124" s="822"/>
      <c r="C124" s="307" t="s">
        <v>185</v>
      </c>
      <c r="D124" s="307" t="s">
        <v>188</v>
      </c>
      <c r="E124" s="215">
        <v>0.25</v>
      </c>
      <c r="F124" s="215">
        <v>0.25</v>
      </c>
      <c r="G124" s="215">
        <v>0.3</v>
      </c>
      <c r="H124" s="215">
        <v>0.2</v>
      </c>
      <c r="I124" s="258">
        <f>SUM(E124:H124)</f>
        <v>1</v>
      </c>
      <c r="J124" s="168" t="s">
        <v>89</v>
      </c>
      <c r="K124" s="168" t="s">
        <v>46</v>
      </c>
      <c r="L124" s="200">
        <v>5</v>
      </c>
      <c r="M124" s="212" t="s">
        <v>192</v>
      </c>
      <c r="N124" s="330" t="s">
        <v>193</v>
      </c>
      <c r="O124" s="259">
        <f>E124</f>
        <v>0.25</v>
      </c>
      <c r="P124" s="168" t="s">
        <v>66</v>
      </c>
      <c r="Q124" s="203">
        <f>SUM(R124:T124)</f>
        <v>0</v>
      </c>
      <c r="R124" s="176">
        <f>100000000-100000000</f>
        <v>0</v>
      </c>
      <c r="S124" s="176">
        <v>0</v>
      </c>
      <c r="T124" s="176">
        <v>0</v>
      </c>
      <c r="U124" s="607">
        <v>0</v>
      </c>
      <c r="V124" s="188"/>
      <c r="W124" s="188"/>
    </row>
    <row r="125" spans="2:23" x14ac:dyDescent="0.25">
      <c r="B125" s="678" t="s">
        <v>93</v>
      </c>
      <c r="C125" s="679"/>
      <c r="D125" s="679"/>
      <c r="E125" s="679"/>
      <c r="F125" s="679"/>
      <c r="G125" s="679"/>
      <c r="H125" s="679"/>
      <c r="I125" s="679"/>
      <c r="J125" s="679"/>
      <c r="K125" s="679"/>
      <c r="L125" s="679"/>
      <c r="M125" s="679"/>
      <c r="N125" s="679"/>
      <c r="O125" s="679"/>
      <c r="P125" s="679"/>
      <c r="Q125" s="679"/>
      <c r="R125" s="679"/>
      <c r="S125" s="679"/>
      <c r="T125" s="679"/>
      <c r="U125" s="680"/>
      <c r="V125" s="188"/>
      <c r="W125" s="188"/>
    </row>
    <row r="126" spans="2:23" x14ac:dyDescent="0.25">
      <c r="B126" s="665" t="s">
        <v>109</v>
      </c>
      <c r="C126" s="666"/>
      <c r="D126" s="666"/>
      <c r="E126" s="666"/>
      <c r="F126" s="666"/>
      <c r="G126" s="666"/>
      <c r="H126" s="666"/>
      <c r="I126" s="666"/>
      <c r="J126" s="666"/>
      <c r="K126" s="666"/>
      <c r="L126" s="666"/>
      <c r="M126" s="666"/>
      <c r="N126" s="666"/>
      <c r="O126" s="666"/>
      <c r="P126" s="666"/>
      <c r="Q126" s="666"/>
      <c r="R126" s="666"/>
      <c r="S126" s="666"/>
      <c r="T126" s="666"/>
      <c r="U126" s="667"/>
      <c r="V126" s="188"/>
      <c r="W126" s="188"/>
    </row>
    <row r="127" spans="2:23" ht="40.5" x14ac:dyDescent="0.25">
      <c r="B127" s="695" t="s">
        <v>142</v>
      </c>
      <c r="C127" s="260" t="s">
        <v>231</v>
      </c>
      <c r="D127" s="261" t="s">
        <v>232</v>
      </c>
      <c r="E127" s="262">
        <v>1</v>
      </c>
      <c r="F127" s="262">
        <v>1</v>
      </c>
      <c r="G127" s="262">
        <v>2</v>
      </c>
      <c r="H127" s="263">
        <v>2</v>
      </c>
      <c r="I127" s="345">
        <f t="shared" ref="I127:I132" si="2">SUM(E127:H127)</f>
        <v>6</v>
      </c>
      <c r="J127" s="168" t="s">
        <v>76</v>
      </c>
      <c r="K127" s="172" t="s">
        <v>111</v>
      </c>
      <c r="L127" s="180">
        <v>1</v>
      </c>
      <c r="M127" s="264" t="s">
        <v>231</v>
      </c>
      <c r="N127" s="321" t="s">
        <v>233</v>
      </c>
      <c r="O127" s="332">
        <v>1</v>
      </c>
      <c r="P127" s="196" t="s">
        <v>55</v>
      </c>
      <c r="Q127" s="203">
        <f>SUM(R127:T127)</f>
        <v>3600000000</v>
      </c>
      <c r="R127" s="225">
        <f>1740000000-740000000+1100000000+1500000000</f>
        <v>3600000000</v>
      </c>
      <c r="S127" s="225">
        <v>0</v>
      </c>
      <c r="T127" s="225">
        <v>0</v>
      </c>
      <c r="U127" s="204">
        <v>0</v>
      </c>
      <c r="V127" s="188"/>
      <c r="W127" s="188"/>
    </row>
    <row r="128" spans="2:23" ht="40.5" x14ac:dyDescent="0.25">
      <c r="B128" s="696"/>
      <c r="C128" s="264" t="s">
        <v>159</v>
      </c>
      <c r="D128" s="296" t="s">
        <v>338</v>
      </c>
      <c r="E128" s="291">
        <f>365*5</f>
        <v>1825</v>
      </c>
      <c r="F128" s="291">
        <f>365*5</f>
        <v>1825</v>
      </c>
      <c r="G128" s="291">
        <f>365*5</f>
        <v>1825</v>
      </c>
      <c r="H128" s="291">
        <f>365*5</f>
        <v>1825</v>
      </c>
      <c r="I128" s="289">
        <f t="shared" si="2"/>
        <v>7300</v>
      </c>
      <c r="J128" s="197" t="s">
        <v>76</v>
      </c>
      <c r="K128" s="172" t="s">
        <v>111</v>
      </c>
      <c r="L128" s="180">
        <v>2</v>
      </c>
      <c r="M128" s="329" t="s">
        <v>159</v>
      </c>
      <c r="N128" s="321" t="s">
        <v>338</v>
      </c>
      <c r="O128" s="332">
        <f>365*5</f>
        <v>1825</v>
      </c>
      <c r="P128" s="168" t="s">
        <v>65</v>
      </c>
      <c r="Q128" s="203">
        <f>SUM(R128:T128)</f>
        <v>145000000</v>
      </c>
      <c r="R128" s="225">
        <f>110000000+5000000+30000000</f>
        <v>145000000</v>
      </c>
      <c r="S128" s="225">
        <v>0</v>
      </c>
      <c r="T128" s="225">
        <v>0</v>
      </c>
      <c r="U128" s="204">
        <f>111000000-111000000</f>
        <v>0</v>
      </c>
      <c r="V128" s="188"/>
      <c r="W128" s="188"/>
    </row>
    <row r="129" spans="2:23" ht="72" customHeight="1" x14ac:dyDescent="0.25">
      <c r="B129" s="698"/>
      <c r="C129" s="265" t="s">
        <v>160</v>
      </c>
      <c r="D129" s="307" t="s">
        <v>339</v>
      </c>
      <c r="E129" s="290">
        <v>100</v>
      </c>
      <c r="F129" s="290">
        <v>100</v>
      </c>
      <c r="G129" s="266">
        <v>100</v>
      </c>
      <c r="H129" s="213">
        <v>100</v>
      </c>
      <c r="I129" s="267">
        <f t="shared" si="2"/>
        <v>400</v>
      </c>
      <c r="J129" s="172" t="s">
        <v>76</v>
      </c>
      <c r="K129" s="172" t="s">
        <v>111</v>
      </c>
      <c r="L129" s="180">
        <v>3</v>
      </c>
      <c r="M129" s="329" t="s">
        <v>160</v>
      </c>
      <c r="N129" s="321" t="s">
        <v>339</v>
      </c>
      <c r="O129" s="332">
        <v>100</v>
      </c>
      <c r="P129" s="168" t="s">
        <v>65</v>
      </c>
      <c r="Q129" s="203">
        <f>SUM(R129:T129)</f>
        <v>100000000</v>
      </c>
      <c r="R129" s="225">
        <v>100000000</v>
      </c>
      <c r="S129" s="225">
        <v>0</v>
      </c>
      <c r="T129" s="225">
        <v>0</v>
      </c>
      <c r="U129" s="204">
        <v>0</v>
      </c>
      <c r="V129" s="188"/>
      <c r="W129" s="188"/>
    </row>
    <row r="130" spans="2:23" ht="45" customHeight="1" x14ac:dyDescent="0.25">
      <c r="B130" s="695" t="s">
        <v>88</v>
      </c>
      <c r="C130" s="693" t="s">
        <v>219</v>
      </c>
      <c r="D130" s="234" t="s">
        <v>340</v>
      </c>
      <c r="E130" s="205">
        <f>365*6</f>
        <v>2190</v>
      </c>
      <c r="F130" s="268">
        <f>365*6</f>
        <v>2190</v>
      </c>
      <c r="G130" s="205">
        <f>365*6</f>
        <v>2190</v>
      </c>
      <c r="H130" s="205">
        <f>365*6</f>
        <v>2190</v>
      </c>
      <c r="I130" s="312">
        <f t="shared" si="2"/>
        <v>8760</v>
      </c>
      <c r="J130" s="168" t="s">
        <v>76</v>
      </c>
      <c r="K130" s="172" t="s">
        <v>111</v>
      </c>
      <c r="L130" s="647">
        <v>4</v>
      </c>
      <c r="M130" s="699" t="s">
        <v>161</v>
      </c>
      <c r="N130" s="269" t="s">
        <v>340</v>
      </c>
      <c r="O130" s="270">
        <f>365*6</f>
        <v>2190</v>
      </c>
      <c r="P130" s="172" t="s">
        <v>65</v>
      </c>
      <c r="Q130" s="676">
        <f>SUM(R130:T131)</f>
        <v>0</v>
      </c>
      <c r="R130" s="638">
        <v>0</v>
      </c>
      <c r="S130" s="638">
        <v>0</v>
      </c>
      <c r="T130" s="638">
        <v>0</v>
      </c>
      <c r="U130" s="638">
        <f>1270000000+13824000-36864000-85623168+111000000+28000000-70000000-185548507-14144854</f>
        <v>1030643471</v>
      </c>
      <c r="V130" s="188"/>
      <c r="W130" s="188"/>
    </row>
    <row r="131" spans="2:23" ht="49.5" customHeight="1" x14ac:dyDescent="0.25">
      <c r="B131" s="696"/>
      <c r="C131" s="694"/>
      <c r="D131" s="307" t="s">
        <v>341</v>
      </c>
      <c r="E131" s="268">
        <v>25</v>
      </c>
      <c r="F131" s="268">
        <v>25</v>
      </c>
      <c r="G131" s="268">
        <v>25</v>
      </c>
      <c r="H131" s="268">
        <v>25</v>
      </c>
      <c r="I131" s="312">
        <f t="shared" si="2"/>
        <v>100</v>
      </c>
      <c r="J131" s="168" t="s">
        <v>76</v>
      </c>
      <c r="K131" s="172" t="s">
        <v>111</v>
      </c>
      <c r="L131" s="649"/>
      <c r="M131" s="700"/>
      <c r="N131" s="271" t="s">
        <v>341</v>
      </c>
      <c r="O131" s="207">
        <v>25</v>
      </c>
      <c r="P131" s="172" t="s">
        <v>65</v>
      </c>
      <c r="Q131" s="677"/>
      <c r="R131" s="640"/>
      <c r="S131" s="640"/>
      <c r="T131" s="640"/>
      <c r="U131" s="640"/>
      <c r="V131" s="188"/>
      <c r="W131" s="188"/>
    </row>
    <row r="132" spans="2:23" ht="60.75" customHeight="1" x14ac:dyDescent="0.25">
      <c r="B132" s="697"/>
      <c r="C132" s="307" t="s">
        <v>162</v>
      </c>
      <c r="D132" s="379" t="s">
        <v>342</v>
      </c>
      <c r="E132" s="205">
        <v>365</v>
      </c>
      <c r="F132" s="205">
        <v>365</v>
      </c>
      <c r="G132" s="205">
        <v>365</v>
      </c>
      <c r="H132" s="380">
        <v>365</v>
      </c>
      <c r="I132" s="288">
        <f t="shared" si="2"/>
        <v>1460</v>
      </c>
      <c r="J132" s="174" t="s">
        <v>76</v>
      </c>
      <c r="K132" s="187" t="s">
        <v>111</v>
      </c>
      <c r="L132" s="180">
        <v>5</v>
      </c>
      <c r="M132" s="330" t="s">
        <v>163</v>
      </c>
      <c r="N132" s="330" t="s">
        <v>342</v>
      </c>
      <c r="O132" s="205">
        <v>365</v>
      </c>
      <c r="P132" s="169" t="s">
        <v>65</v>
      </c>
      <c r="Q132" s="177">
        <f>SUM(R132:T132)</f>
        <v>0</v>
      </c>
      <c r="R132" s="181">
        <v>0</v>
      </c>
      <c r="S132" s="181">
        <f>450000000-280940500-169059500</f>
        <v>0</v>
      </c>
      <c r="T132" s="181">
        <v>0</v>
      </c>
      <c r="U132" s="181">
        <v>0</v>
      </c>
      <c r="V132" s="188"/>
      <c r="W132" s="188"/>
    </row>
    <row r="133" spans="2:23" x14ac:dyDescent="0.25">
      <c r="B133" s="826" t="s">
        <v>301</v>
      </c>
      <c r="C133" s="827"/>
      <c r="D133" s="827"/>
      <c r="E133" s="827"/>
      <c r="F133" s="827"/>
      <c r="G133" s="827"/>
      <c r="H133" s="827"/>
      <c r="I133" s="827"/>
      <c r="J133" s="827"/>
      <c r="K133" s="827"/>
      <c r="L133" s="827"/>
      <c r="M133" s="827"/>
      <c r="N133" s="827"/>
      <c r="O133" s="827"/>
      <c r="P133" s="828"/>
      <c r="Q133" s="272"/>
      <c r="R133" s="273">
        <f>SUM(R10:R132)</f>
        <v>14919900400</v>
      </c>
      <c r="S133" s="274">
        <f>SUM(S10:S132)</f>
        <v>6988550000</v>
      </c>
      <c r="T133" s="274">
        <f>SUM(T10:T132)</f>
        <v>720000000</v>
      </c>
      <c r="U133" s="275">
        <f>SUM(U10:U132)</f>
        <v>22831906000</v>
      </c>
      <c r="V133" s="235"/>
      <c r="W133" s="188"/>
    </row>
    <row r="134" spans="2:23" x14ac:dyDescent="0.25">
      <c r="B134" s="188"/>
      <c r="C134" s="188"/>
      <c r="D134" s="188"/>
      <c r="E134" s="188"/>
      <c r="F134" s="188"/>
      <c r="G134" s="188"/>
      <c r="H134" s="188"/>
      <c r="I134" s="188"/>
      <c r="J134" s="188"/>
      <c r="K134" s="188"/>
      <c r="L134" s="188"/>
      <c r="M134" s="188"/>
      <c r="N134" s="188"/>
      <c r="O134" s="188"/>
      <c r="P134" s="188"/>
      <c r="Q134" s="188"/>
      <c r="R134" s="188"/>
      <c r="S134" s="823" t="s">
        <v>17</v>
      </c>
      <c r="T134" s="824"/>
      <c r="U134" s="824"/>
      <c r="V134" s="824"/>
      <c r="W134" s="825"/>
    </row>
    <row r="135" spans="2:23" x14ac:dyDescent="0.25">
      <c r="B135" s="188"/>
      <c r="C135" s="188"/>
      <c r="D135" s="188"/>
      <c r="E135" s="188"/>
      <c r="F135" s="188"/>
      <c r="G135" s="188"/>
      <c r="H135" s="188"/>
      <c r="I135" s="188"/>
      <c r="J135" s="188"/>
      <c r="K135" s="188"/>
      <c r="L135" s="188"/>
      <c r="M135" s="188"/>
      <c r="N135" s="188"/>
      <c r="O135" s="188"/>
      <c r="P135" s="188"/>
      <c r="Q135" s="188"/>
      <c r="R135" s="188"/>
      <c r="S135" s="276" t="s">
        <v>286</v>
      </c>
      <c r="T135" s="277" t="s">
        <v>287</v>
      </c>
      <c r="U135" s="278" t="s">
        <v>19</v>
      </c>
      <c r="V135" s="278" t="s">
        <v>288</v>
      </c>
      <c r="W135" s="279" t="s">
        <v>289</v>
      </c>
    </row>
    <row r="136" spans="2:23" x14ac:dyDescent="0.25">
      <c r="B136" s="188"/>
      <c r="C136" s="188"/>
      <c r="D136" s="188"/>
      <c r="E136" s="188"/>
      <c r="F136" s="188"/>
      <c r="G136" s="188"/>
      <c r="H136" s="188"/>
      <c r="I136" s="188"/>
      <c r="J136" s="188"/>
      <c r="K136" s="188"/>
      <c r="L136" s="188"/>
      <c r="M136" s="188"/>
      <c r="N136" s="188"/>
      <c r="O136" s="188"/>
      <c r="P136" s="188"/>
      <c r="Q136" s="188"/>
      <c r="R136" s="188"/>
      <c r="S136" s="280" t="s">
        <v>75</v>
      </c>
      <c r="T136" s="281">
        <f>+Meteorología!X64</f>
        <v>783549392</v>
      </c>
      <c r="U136" s="281">
        <f>+[2]Meteorología!J93</f>
        <v>0</v>
      </c>
      <c r="V136" s="281">
        <f>+[2]Meteorología!K93</f>
        <v>0</v>
      </c>
      <c r="W136" s="282">
        <f>SUM(T136:V136)</f>
        <v>783549392</v>
      </c>
    </row>
    <row r="137" spans="2:23" x14ac:dyDescent="0.25">
      <c r="B137" s="188"/>
      <c r="C137" s="188"/>
      <c r="D137" s="188"/>
      <c r="E137" s="188"/>
      <c r="F137" s="188"/>
      <c r="G137" s="188"/>
      <c r="H137" s="188"/>
      <c r="I137" s="188"/>
      <c r="J137" s="188"/>
      <c r="K137" s="188"/>
      <c r="L137" s="188"/>
      <c r="M137" s="188"/>
      <c r="N137" s="188"/>
      <c r="O137" s="188"/>
      <c r="P137" s="188"/>
      <c r="Q137" s="188"/>
      <c r="R137" s="188"/>
      <c r="S137" s="280" t="s">
        <v>74</v>
      </c>
      <c r="T137" s="281">
        <f>+Hidrología!Y33</f>
        <v>2049337000</v>
      </c>
      <c r="U137" s="281">
        <f>+Hidrología!Z33</f>
        <v>1203292000</v>
      </c>
      <c r="V137" s="282">
        <f>+Hidrología!AA33</f>
        <v>237600000</v>
      </c>
      <c r="W137" s="282">
        <f>SUM(T137:V137)</f>
        <v>3490229000</v>
      </c>
    </row>
    <row r="138" spans="2:23" ht="27" x14ac:dyDescent="0.25">
      <c r="B138" s="188"/>
      <c r="C138" s="188"/>
      <c r="D138" s="188"/>
      <c r="E138" s="188"/>
      <c r="F138" s="188"/>
      <c r="G138" s="188"/>
      <c r="H138" s="188"/>
      <c r="I138" s="188"/>
      <c r="J138" s="188"/>
      <c r="K138" s="188"/>
      <c r="L138" s="188"/>
      <c r="M138" s="188"/>
      <c r="N138" s="188"/>
      <c r="O138" s="188"/>
      <c r="P138" s="610"/>
      <c r="Q138" s="188"/>
      <c r="R138" s="188"/>
      <c r="S138" s="280" t="s">
        <v>36</v>
      </c>
      <c r="T138" s="282">
        <f>+'Estudios Ambientales'!Y41</f>
        <v>529377885</v>
      </c>
      <c r="U138" s="282">
        <f>+'Estudios Ambientales'!Z41</f>
        <v>2825378000</v>
      </c>
      <c r="V138" s="282">
        <f>+'Estudios Ambientales'!AA41</f>
        <v>482400000</v>
      </c>
      <c r="W138" s="282">
        <f t="shared" ref="W138:W145" si="3">SUM(T138:V138)</f>
        <v>3837155885</v>
      </c>
    </row>
    <row r="139" spans="2:23" x14ac:dyDescent="0.25">
      <c r="B139" s="188"/>
      <c r="C139" s="188"/>
      <c r="D139" s="188"/>
      <c r="E139" s="188"/>
      <c r="F139" s="188"/>
      <c r="G139" s="188"/>
      <c r="H139" s="188"/>
      <c r="I139" s="188"/>
      <c r="J139" s="188"/>
      <c r="K139" s="188"/>
      <c r="L139" s="188"/>
      <c r="M139" s="188"/>
      <c r="N139" s="188"/>
      <c r="O139" s="188"/>
      <c r="P139" s="611"/>
      <c r="Q139" s="188"/>
      <c r="R139" s="188"/>
      <c r="S139" s="280" t="s">
        <v>290</v>
      </c>
      <c r="T139" s="282">
        <f>+Ecosistemas!Y29</f>
        <v>3240105335</v>
      </c>
      <c r="U139" s="282">
        <f>+Ecosistemas!Z29</f>
        <v>2487531500</v>
      </c>
      <c r="V139" s="282">
        <f>+[2]Ecosistemas!K98</f>
        <v>0</v>
      </c>
      <c r="W139" s="282">
        <f t="shared" si="3"/>
        <v>5727636835</v>
      </c>
    </row>
    <row r="140" spans="2:23" x14ac:dyDescent="0.25">
      <c r="B140" s="188"/>
      <c r="C140" s="188"/>
      <c r="D140" s="188"/>
      <c r="E140" s="188"/>
      <c r="F140" s="188"/>
      <c r="G140" s="188"/>
      <c r="H140" s="188"/>
      <c r="I140" s="188"/>
      <c r="J140" s="188"/>
      <c r="K140" s="188"/>
      <c r="L140" s="188"/>
      <c r="M140" s="188"/>
      <c r="N140" s="188"/>
      <c r="O140" s="188"/>
      <c r="P140" s="188"/>
      <c r="Q140" s="188"/>
      <c r="R140" s="188"/>
      <c r="S140" s="280" t="s">
        <v>291</v>
      </c>
      <c r="T140" s="282">
        <f>+'Grupo Operación de Redes'!Y18</f>
        <v>1651716632.04</v>
      </c>
      <c r="U140" s="282">
        <f>+'Grupo Operación de Redes'!Z18</f>
        <v>472348500</v>
      </c>
      <c r="V140" s="282">
        <f>+'[2]Grupo Operación de Redes'!K81</f>
        <v>0</v>
      </c>
      <c r="W140" s="282">
        <f t="shared" si="3"/>
        <v>2124065132.04</v>
      </c>
    </row>
    <row r="141" spans="2:23" x14ac:dyDescent="0.25">
      <c r="B141" s="188"/>
      <c r="C141" s="188"/>
      <c r="D141" s="188"/>
      <c r="E141" s="188"/>
      <c r="F141" s="188"/>
      <c r="G141" s="188"/>
      <c r="H141" s="188"/>
      <c r="I141" s="188"/>
      <c r="J141" s="188"/>
      <c r="K141" s="188"/>
      <c r="L141" s="188"/>
      <c r="M141" s="188"/>
      <c r="N141" s="188"/>
      <c r="O141" s="188"/>
      <c r="P141" s="188"/>
      <c r="Q141" s="188"/>
      <c r="R141" s="188"/>
      <c r="S141" s="280" t="s">
        <v>89</v>
      </c>
      <c r="T141" s="282">
        <f>+Informática!Y51</f>
        <v>2375411780</v>
      </c>
      <c r="U141" s="282">
        <f>+[2]Informática!T82</f>
        <v>0</v>
      </c>
      <c r="V141" s="282">
        <f>+[2]Informática!U82</f>
        <v>0</v>
      </c>
      <c r="W141" s="282">
        <f t="shared" si="3"/>
        <v>2375411780</v>
      </c>
    </row>
    <row r="142" spans="2:23" x14ac:dyDescent="0.25">
      <c r="B142" s="188"/>
      <c r="C142" s="188"/>
      <c r="D142" s="188"/>
      <c r="E142" s="188"/>
      <c r="F142" s="188"/>
      <c r="G142" s="188"/>
      <c r="H142" s="188"/>
      <c r="I142" s="188"/>
      <c r="J142" s="188"/>
      <c r="K142" s="188"/>
      <c r="L142" s="188"/>
      <c r="M142" s="188"/>
      <c r="N142" s="188"/>
      <c r="O142" s="188"/>
      <c r="P142" s="188"/>
      <c r="Q142" s="188"/>
      <c r="R142" s="188"/>
      <c r="S142" s="280" t="s">
        <v>292</v>
      </c>
      <c r="T142" s="282">
        <f>+Pronósticos!X19</f>
        <v>3845000000</v>
      </c>
      <c r="U142" s="282">
        <f>+[2]Pronósticos!J82</f>
        <v>0</v>
      </c>
      <c r="V142" s="282">
        <f>+[2]Pronósticos!K82</f>
        <v>0</v>
      </c>
      <c r="W142" s="282">
        <f t="shared" si="3"/>
        <v>3845000000</v>
      </c>
    </row>
    <row r="143" spans="2:23" x14ac:dyDescent="0.25">
      <c r="B143" s="188"/>
      <c r="C143" s="188"/>
      <c r="D143" s="188"/>
      <c r="E143" s="188"/>
      <c r="F143" s="188"/>
      <c r="G143" s="188"/>
      <c r="H143" s="188"/>
      <c r="I143" s="188"/>
      <c r="J143" s="188"/>
      <c r="K143" s="188"/>
      <c r="L143" s="188"/>
      <c r="M143" s="188"/>
      <c r="N143" s="188"/>
      <c r="O143" s="188"/>
      <c r="P143" s="188"/>
      <c r="Q143" s="188"/>
      <c r="R143" s="188"/>
      <c r="S143" s="280" t="s">
        <v>90</v>
      </c>
      <c r="T143" s="282">
        <f>'Secretaría General'!R23</f>
        <v>403302637.96000004</v>
      </c>
      <c r="U143" s="282">
        <f>+'[2]Secretaría General'!J92</f>
        <v>0</v>
      </c>
      <c r="V143" s="282">
        <f>+'[2]Secretaría General'!K92</f>
        <v>0</v>
      </c>
      <c r="W143" s="282">
        <f t="shared" si="3"/>
        <v>403302637.96000004</v>
      </c>
    </row>
    <row r="144" spans="2:23" ht="27" x14ac:dyDescent="0.25">
      <c r="B144" s="188"/>
      <c r="C144" s="188"/>
      <c r="D144" s="188"/>
      <c r="E144" s="188"/>
      <c r="F144" s="188"/>
      <c r="G144" s="188"/>
      <c r="H144" s="188"/>
      <c r="I144" s="188"/>
      <c r="J144" s="188"/>
      <c r="K144" s="188"/>
      <c r="L144" s="188"/>
      <c r="M144" s="188"/>
      <c r="N144" s="188"/>
      <c r="O144" s="188"/>
      <c r="P144" s="188"/>
      <c r="Q144" s="188"/>
      <c r="R144" s="188"/>
      <c r="S144" s="280" t="s">
        <v>91</v>
      </c>
      <c r="T144" s="282">
        <f>+Planeación!Y15</f>
        <v>42099338</v>
      </c>
      <c r="U144" s="282">
        <f>+[2]Planeación!J79</f>
        <v>0</v>
      </c>
      <c r="V144" s="282">
        <f>+[2]Planeación!K79</f>
        <v>0</v>
      </c>
      <c r="W144" s="282">
        <f t="shared" si="3"/>
        <v>42099338</v>
      </c>
    </row>
    <row r="145" spans="2:23" x14ac:dyDescent="0.25">
      <c r="B145" s="188"/>
      <c r="C145" s="188"/>
      <c r="D145" s="188"/>
      <c r="E145" s="188"/>
      <c r="F145" s="188"/>
      <c r="G145" s="188"/>
      <c r="H145" s="188"/>
      <c r="I145" s="188"/>
      <c r="J145" s="188"/>
      <c r="K145" s="188"/>
      <c r="L145" s="188"/>
      <c r="M145" s="188"/>
      <c r="N145" s="188"/>
      <c r="O145" s="188"/>
      <c r="P145" s="188"/>
      <c r="Q145" s="188"/>
      <c r="R145" s="188"/>
      <c r="S145" s="283" t="s">
        <v>230</v>
      </c>
      <c r="T145" s="284">
        <f>SUM(T136:T144)</f>
        <v>14919900000</v>
      </c>
      <c r="U145" s="284">
        <f>SUM(U136:U144)</f>
        <v>6988550000</v>
      </c>
      <c r="V145" s="284">
        <f>SUM(V136:V144)</f>
        <v>720000000</v>
      </c>
      <c r="W145" s="284">
        <f t="shared" si="3"/>
        <v>22628450000</v>
      </c>
    </row>
    <row r="146" spans="2:23" x14ac:dyDescent="0.25">
      <c r="B146" s="188"/>
      <c r="C146" s="188"/>
      <c r="D146" s="188"/>
      <c r="E146" s="188"/>
      <c r="F146" s="188"/>
      <c r="G146" s="188"/>
      <c r="H146" s="188"/>
      <c r="I146" s="188"/>
      <c r="J146" s="188"/>
      <c r="K146" s="188"/>
      <c r="L146" s="188"/>
      <c r="M146" s="188"/>
      <c r="N146" s="188"/>
      <c r="O146" s="188"/>
      <c r="P146" s="188"/>
      <c r="Q146" s="188"/>
      <c r="R146" s="188"/>
      <c r="S146" s="285" t="s">
        <v>293</v>
      </c>
      <c r="T146" s="286">
        <v>14919900000</v>
      </c>
      <c r="U146" s="286">
        <v>6988550000</v>
      </c>
      <c r="V146" s="286">
        <v>720000000</v>
      </c>
      <c r="W146" s="286">
        <f>SUM(T146:V146)</f>
        <v>22628450000</v>
      </c>
    </row>
    <row r="147" spans="2:23" x14ac:dyDescent="0.25">
      <c r="B147" s="188"/>
      <c r="C147" s="188"/>
      <c r="D147" s="188"/>
      <c r="E147" s="188"/>
      <c r="F147" s="188"/>
      <c r="G147" s="188"/>
      <c r="H147" s="188"/>
      <c r="I147" s="188"/>
      <c r="J147" s="188"/>
      <c r="K147" s="188"/>
      <c r="L147" s="188"/>
      <c r="M147" s="188"/>
      <c r="N147" s="188"/>
      <c r="O147" s="188"/>
      <c r="P147" s="188"/>
      <c r="Q147" s="188"/>
      <c r="R147" s="188"/>
      <c r="S147" s="283" t="s">
        <v>294</v>
      </c>
      <c r="T147" s="286">
        <f>+T145-T146</f>
        <v>0</v>
      </c>
      <c r="U147" s="286">
        <f>+U145-U146</f>
        <v>0</v>
      </c>
      <c r="V147" s="286">
        <f>+V145-V146</f>
        <v>0</v>
      </c>
      <c r="W147" s="286">
        <f>SUM(T147:V147)</f>
        <v>0</v>
      </c>
    </row>
    <row r="148" spans="2:23" x14ac:dyDescent="0.25">
      <c r="N148" s="188"/>
    </row>
    <row r="149" spans="2:23" x14ac:dyDescent="0.25">
      <c r="N149" s="188"/>
    </row>
  </sheetData>
  <mergeCells count="285">
    <mergeCell ref="S134:W134"/>
    <mergeCell ref="B133:P133"/>
    <mergeCell ref="C103:C104"/>
    <mergeCell ref="E107:E108"/>
    <mergeCell ref="F107:F108"/>
    <mergeCell ref="G107:G108"/>
    <mergeCell ref="H107:H108"/>
    <mergeCell ref="I107:I108"/>
    <mergeCell ref="B105:U105"/>
    <mergeCell ref="B125:U125"/>
    <mergeCell ref="B107:B112"/>
    <mergeCell ref="L103:L104"/>
    <mergeCell ref="M103:M104"/>
    <mergeCell ref="B126:U126"/>
    <mergeCell ref="B113:U113"/>
    <mergeCell ref="B116:B117"/>
    <mergeCell ref="C116:C117"/>
    <mergeCell ref="B118:U118"/>
    <mergeCell ref="B119:U119"/>
    <mergeCell ref="B120:B124"/>
    <mergeCell ref="K103:K104"/>
    <mergeCell ref="B115:U115"/>
    <mergeCell ref="D107:D108"/>
    <mergeCell ref="B106:U106"/>
    <mergeCell ref="J107:J108"/>
    <mergeCell ref="C107:C112"/>
    <mergeCell ref="R103:R104"/>
    <mergeCell ref="S103:S104"/>
    <mergeCell ref="T103:T104"/>
    <mergeCell ref="M95:M97"/>
    <mergeCell ref="U103:U104"/>
    <mergeCell ref="Q103:Q104"/>
    <mergeCell ref="L93:L94"/>
    <mergeCell ref="M93:M94"/>
    <mergeCell ref="N93:N94"/>
    <mergeCell ref="O93:O94"/>
    <mergeCell ref="P93:P94"/>
    <mergeCell ref="L95:L97"/>
    <mergeCell ref="B70:U70"/>
    <mergeCell ref="B71:U71"/>
    <mergeCell ref="B67:U67"/>
    <mergeCell ref="B68:B69"/>
    <mergeCell ref="J68:J69"/>
    <mergeCell ref="K68:K69"/>
    <mergeCell ref="M88:M89"/>
    <mergeCell ref="N88:N89"/>
    <mergeCell ref="O88:O89"/>
    <mergeCell ref="P88:P89"/>
    <mergeCell ref="Q88:Q89"/>
    <mergeCell ref="N68:N69"/>
    <mergeCell ref="O68:O69"/>
    <mergeCell ref="P68:P69"/>
    <mergeCell ref="Q68:Q69"/>
    <mergeCell ref="B85:U85"/>
    <mergeCell ref="B86:U86"/>
    <mergeCell ref="B87:U87"/>
    <mergeCell ref="T88:T89"/>
    <mergeCell ref="U88:U89"/>
    <mergeCell ref="T68:T69"/>
    <mergeCell ref="U68:U69"/>
    <mergeCell ref="B88:B89"/>
    <mergeCell ref="K88:K89"/>
    <mergeCell ref="L68:L69"/>
    <mergeCell ref="M68:M69"/>
    <mergeCell ref="B65:U65"/>
    <mergeCell ref="B66:U66"/>
    <mergeCell ref="C62:C64"/>
    <mergeCell ref="K62:K64"/>
    <mergeCell ref="M62:M64"/>
    <mergeCell ref="P62:P64"/>
    <mergeCell ref="R68:R69"/>
    <mergeCell ref="S68:S69"/>
    <mergeCell ref="S62:S64"/>
    <mergeCell ref="T62:T64"/>
    <mergeCell ref="G63:G64"/>
    <mergeCell ref="H63:H64"/>
    <mergeCell ref="Q62:Q64"/>
    <mergeCell ref="R62:R64"/>
    <mergeCell ref="I63:I64"/>
    <mergeCell ref="L62:L64"/>
    <mergeCell ref="J53:J54"/>
    <mergeCell ref="K53:K54"/>
    <mergeCell ref="L53:L55"/>
    <mergeCell ref="M53:M55"/>
    <mergeCell ref="P53:P55"/>
    <mergeCell ref="Q53:Q55"/>
    <mergeCell ref="R53:R55"/>
    <mergeCell ref="S53:S55"/>
    <mergeCell ref="T53:T55"/>
    <mergeCell ref="U53:U55"/>
    <mergeCell ref="B61:U61"/>
    <mergeCell ref="J63:J64"/>
    <mergeCell ref="B62:B64"/>
    <mergeCell ref="B59:U59"/>
    <mergeCell ref="B60:U60"/>
    <mergeCell ref="B57:U57"/>
    <mergeCell ref="B53:B54"/>
    <mergeCell ref="C53:C54"/>
    <mergeCell ref="D53:D54"/>
    <mergeCell ref="E53:E54"/>
    <mergeCell ref="F53:F54"/>
    <mergeCell ref="G53:G54"/>
    <mergeCell ref="H53:H54"/>
    <mergeCell ref="I53:I54"/>
    <mergeCell ref="U62:U64"/>
    <mergeCell ref="D63:D64"/>
    <mergeCell ref="E63:E64"/>
    <mergeCell ref="F63:F64"/>
    <mergeCell ref="B50:U50"/>
    <mergeCell ref="B51:U51"/>
    <mergeCell ref="B52:U52"/>
    <mergeCell ref="T40:T43"/>
    <mergeCell ref="U40:U43"/>
    <mergeCell ref="B45:U45"/>
    <mergeCell ref="B46:U46"/>
    <mergeCell ref="B47:B48"/>
    <mergeCell ref="B40:B44"/>
    <mergeCell ref="L40:L43"/>
    <mergeCell ref="M40:M43"/>
    <mergeCell ref="N40:N43"/>
    <mergeCell ref="O40:O43"/>
    <mergeCell ref="P40:P43"/>
    <mergeCell ref="Q40:Q43"/>
    <mergeCell ref="R40:R43"/>
    <mergeCell ref="S40:S43"/>
    <mergeCell ref="T30:T32"/>
    <mergeCell ref="U30:U32"/>
    <mergeCell ref="B33:B39"/>
    <mergeCell ref="C33:C34"/>
    <mergeCell ref="L36:L37"/>
    <mergeCell ref="M36:M37"/>
    <mergeCell ref="N36:N37"/>
    <mergeCell ref="O36:O37"/>
    <mergeCell ref="P36:P37"/>
    <mergeCell ref="Q36:Q37"/>
    <mergeCell ref="R36:R37"/>
    <mergeCell ref="S36:S37"/>
    <mergeCell ref="T36:T37"/>
    <mergeCell ref="U36:U37"/>
    <mergeCell ref="L38:L39"/>
    <mergeCell ref="M38:M39"/>
    <mergeCell ref="N38:N39"/>
    <mergeCell ref="O38:O39"/>
    <mergeCell ref="P38:P39"/>
    <mergeCell ref="Q38:Q39"/>
    <mergeCell ref="R38:R39"/>
    <mergeCell ref="S38:S39"/>
    <mergeCell ref="T38:T39"/>
    <mergeCell ref="U38:U39"/>
    <mergeCell ref="B30:B32"/>
    <mergeCell ref="L30:L32"/>
    <mergeCell ref="M30:M32"/>
    <mergeCell ref="N30:N32"/>
    <mergeCell ref="O30:O32"/>
    <mergeCell ref="P30:P32"/>
    <mergeCell ref="Q30:Q32"/>
    <mergeCell ref="R30:R32"/>
    <mergeCell ref="S30:S32"/>
    <mergeCell ref="S17:S18"/>
    <mergeCell ref="B21:U21"/>
    <mergeCell ref="T22:T26"/>
    <mergeCell ref="U22:U26"/>
    <mergeCell ref="N23:N26"/>
    <mergeCell ref="B29:U29"/>
    <mergeCell ref="E22:E23"/>
    <mergeCell ref="F22:F23"/>
    <mergeCell ref="G22:G23"/>
    <mergeCell ref="H22:H23"/>
    <mergeCell ref="I22:I23"/>
    <mergeCell ref="J22:J23"/>
    <mergeCell ref="K22:K23"/>
    <mergeCell ref="L22:L26"/>
    <mergeCell ref="M22:M26"/>
    <mergeCell ref="B27:U27"/>
    <mergeCell ref="B28:U28"/>
    <mergeCell ref="B22:B26"/>
    <mergeCell ref="C22:C23"/>
    <mergeCell ref="D22:D23"/>
    <mergeCell ref="P22:P26"/>
    <mergeCell ref="O23:O26"/>
    <mergeCell ref="B14:U14"/>
    <mergeCell ref="B20:U20"/>
    <mergeCell ref="B7:U7"/>
    <mergeCell ref="T17:T18"/>
    <mergeCell ref="U17:U18"/>
    <mergeCell ref="B19:U19"/>
    <mergeCell ref="B8:J8"/>
    <mergeCell ref="L8:P8"/>
    <mergeCell ref="Q8:T8"/>
    <mergeCell ref="U8:U9"/>
    <mergeCell ref="B10:B11"/>
    <mergeCell ref="K10:K11"/>
    <mergeCell ref="L10:L11"/>
    <mergeCell ref="M10:M11"/>
    <mergeCell ref="N10:N11"/>
    <mergeCell ref="O10:O11"/>
    <mergeCell ref="P10:P11"/>
    <mergeCell ref="Q10:Q11"/>
    <mergeCell ref="R10:R11"/>
    <mergeCell ref="S10:S11"/>
    <mergeCell ref="T10:T11"/>
    <mergeCell ref="U10:U11"/>
    <mergeCell ref="Q17:Q18"/>
    <mergeCell ref="R17:R18"/>
    <mergeCell ref="B2:M2"/>
    <mergeCell ref="C130:C131"/>
    <mergeCell ref="B130:B132"/>
    <mergeCell ref="B127:B129"/>
    <mergeCell ref="L130:L131"/>
    <mergeCell ref="M130:M131"/>
    <mergeCell ref="B83:U83"/>
    <mergeCell ref="B15:B16"/>
    <mergeCell ref="B17:B18"/>
    <mergeCell ref="L17:L18"/>
    <mergeCell ref="C95:C97"/>
    <mergeCell ref="K95:K97"/>
    <mergeCell ref="T93:T94"/>
    <mergeCell ref="U93:U94"/>
    <mergeCell ref="S95:S97"/>
    <mergeCell ref="T95:T97"/>
    <mergeCell ref="U95:U97"/>
    <mergeCell ref="Q93:Q94"/>
    <mergeCell ref="Q95:Q97"/>
    <mergeCell ref="R95:R97"/>
    <mergeCell ref="B5:U5"/>
    <mergeCell ref="B6:U6"/>
    <mergeCell ref="B12:U12"/>
    <mergeCell ref="B13:U13"/>
    <mergeCell ref="Q130:Q131"/>
    <mergeCell ref="R130:R131"/>
    <mergeCell ref="S130:S131"/>
    <mergeCell ref="T130:T131"/>
    <mergeCell ref="B78:U78"/>
    <mergeCell ref="U130:U131"/>
    <mergeCell ref="D72:U72"/>
    <mergeCell ref="J88:J89"/>
    <mergeCell ref="L81:L82"/>
    <mergeCell ref="M81:M82"/>
    <mergeCell ref="N81:N82"/>
    <mergeCell ref="U81:U82"/>
    <mergeCell ref="B74:U74"/>
    <mergeCell ref="B75:U75"/>
    <mergeCell ref="B76:U76"/>
    <mergeCell ref="L88:L89"/>
    <mergeCell ref="R88:R89"/>
    <mergeCell ref="S88:S89"/>
    <mergeCell ref="B90:U90"/>
    <mergeCell ref="B91:U91"/>
    <mergeCell ref="B92:U92"/>
    <mergeCell ref="B93:B104"/>
    <mergeCell ref="R93:R94"/>
    <mergeCell ref="S93:S94"/>
    <mergeCell ref="U98:U102"/>
    <mergeCell ref="J100:J102"/>
    <mergeCell ref="K98:K102"/>
    <mergeCell ref="L98:L102"/>
    <mergeCell ref="M98:M102"/>
    <mergeCell ref="Q98:Q102"/>
    <mergeCell ref="C98:C102"/>
    <mergeCell ref="M17:M18"/>
    <mergeCell ref="O81:O82"/>
    <mergeCell ref="P81:P82"/>
    <mergeCell ref="R81:R82"/>
    <mergeCell ref="S81:S82"/>
    <mergeCell ref="B79:U79"/>
    <mergeCell ref="B80:U80"/>
    <mergeCell ref="C93:C94"/>
    <mergeCell ref="K93:K94"/>
    <mergeCell ref="T81:T82"/>
    <mergeCell ref="Q81:Q82"/>
    <mergeCell ref="N17:N18"/>
    <mergeCell ref="O17:O18"/>
    <mergeCell ref="P17:P18"/>
    <mergeCell ref="S22:S26"/>
    <mergeCell ref="Q22:Q26"/>
    <mergeCell ref="R22:R26"/>
    <mergeCell ref="D98:D100"/>
    <mergeCell ref="E98:E100"/>
    <mergeCell ref="F98:F100"/>
    <mergeCell ref="G98:G100"/>
    <mergeCell ref="H98:H100"/>
    <mergeCell ref="I98:I100"/>
    <mergeCell ref="R98:R102"/>
    <mergeCell ref="S98:S102"/>
    <mergeCell ref="T98:T102"/>
  </mergeCells>
  <conditionalFormatting sqref="O47">
    <cfRule type="expression" dxfId="274" priority="278" stopIfTrue="1">
      <formula>+IF((#REF!+#REF!+#REF!+#REF!+#REF!)&lt;&gt;$L47,1,0)</formula>
    </cfRule>
  </conditionalFormatting>
  <conditionalFormatting sqref="M44">
    <cfRule type="expression" dxfId="273" priority="242" stopIfTrue="1">
      <formula>+IF((#REF!+#REF!+#REF!+#REF!+#REF!)&lt;&gt;$M44,1,0)</formula>
    </cfRule>
  </conditionalFormatting>
  <conditionalFormatting sqref="N44">
    <cfRule type="expression" dxfId="272" priority="241" stopIfTrue="1">
      <formula>+IF((#REF!+#REF!+#REF!+#REF!+#REF!)&lt;&gt;$M44,1,0)</formula>
    </cfRule>
  </conditionalFormatting>
  <conditionalFormatting sqref="O44">
    <cfRule type="expression" dxfId="271" priority="240" stopIfTrue="1">
      <formula>+IF((#REF!+#REF!+#REF!+#REF!+#REF!)&lt;&gt;$L44,1,0)</formula>
    </cfRule>
  </conditionalFormatting>
  <conditionalFormatting sqref="O44">
    <cfRule type="expression" dxfId="270" priority="239" stopIfTrue="1">
      <formula>+IF((#REF!+#REF!+#REF!+#REF!+#REF!)&lt;&gt;$L44,1,0)</formula>
    </cfRule>
  </conditionalFormatting>
  <conditionalFormatting sqref="E84:H84">
    <cfRule type="expression" dxfId="269" priority="165" stopIfTrue="1">
      <formula>+IF((#REF!+#REF!+#REF!+#REF!+#REF!)&lt;&gt;$L84,1,0)</formula>
    </cfRule>
  </conditionalFormatting>
  <conditionalFormatting sqref="C84:D84">
    <cfRule type="expression" dxfId="268" priority="164" stopIfTrue="1">
      <formula>+IF((#REF!+#REF!+#REF!+#REF!+#REF!)&lt;&gt;$M84,1,0)</formula>
    </cfRule>
  </conditionalFormatting>
  <conditionalFormatting sqref="E84:H84">
    <cfRule type="expression" dxfId="267" priority="163" stopIfTrue="1">
      <formula>+IF((#REF!+#REF!+#REF!+#REF!+#REF!)&lt;&gt;$L84,1,0)</formula>
    </cfRule>
  </conditionalFormatting>
  <conditionalFormatting sqref="C84">
    <cfRule type="expression" dxfId="266" priority="162" stopIfTrue="1">
      <formula>+IF((#REF!+#REF!+#REF!+#REF!+#REF!)&lt;&gt;$M84,1,0)</formula>
    </cfRule>
  </conditionalFormatting>
  <conditionalFormatting sqref="D84">
    <cfRule type="expression" dxfId="265" priority="161" stopIfTrue="1">
      <formula>+IF((#REF!+#REF!+#REF!+#REF!+#REF!)&lt;&gt;$M84,1,0)</formula>
    </cfRule>
  </conditionalFormatting>
  <conditionalFormatting sqref="O84">
    <cfRule type="expression" dxfId="264" priority="160" stopIfTrue="1">
      <formula>+IF((#REF!+#REF!+#REF!+#REF!+#REF!)&lt;&gt;$L84,1,0)</formula>
    </cfRule>
  </conditionalFormatting>
  <conditionalFormatting sqref="O84">
    <cfRule type="expression" dxfId="263" priority="159" stopIfTrue="1">
      <formula>+IF((#REF!+#REF!+#REF!+#REF!+#REF!)&lt;&gt;$L84,1,0)</formula>
    </cfRule>
  </conditionalFormatting>
  <conditionalFormatting sqref="E107:H107">
    <cfRule type="expression" dxfId="262" priority="152" stopIfTrue="1">
      <formula>+IF((#REF!+#REF!+#REF!+#REF!+#REF!)&lt;&gt;$L107,1,0)</formula>
    </cfRule>
  </conditionalFormatting>
  <conditionalFormatting sqref="E108:H108">
    <cfRule type="expression" dxfId="261" priority="306" stopIfTrue="1">
      <formula>+IF((#REF!+#REF!+#REF!+#REF!+#REF!)&lt;&gt;#REF!,1,0)</formula>
    </cfRule>
  </conditionalFormatting>
  <conditionalFormatting sqref="E116:H116">
    <cfRule type="expression" dxfId="260" priority="151" stopIfTrue="1">
      <formula>+IF((#REF!+#REF!+#REF!+#REF!+#REF!)&lt;&gt;$L116,1,0)</formula>
    </cfRule>
  </conditionalFormatting>
  <conditionalFormatting sqref="E10:H10">
    <cfRule type="expression" dxfId="259" priority="133" stopIfTrue="1">
      <formula>+IF((#REF!+#REF!+#REF!+#REF!+#REF!)&lt;&gt;$K10,1,0)</formula>
    </cfRule>
  </conditionalFormatting>
  <conditionalFormatting sqref="E10:H10">
    <cfRule type="expression" dxfId="258" priority="132" stopIfTrue="1">
      <formula>+IF((#REF!+#REF!+#REF!+#REF!+#REF!)&lt;&gt;$K10,1,0)</formula>
    </cfRule>
  </conditionalFormatting>
  <conditionalFormatting sqref="E16:H16">
    <cfRule type="expression" dxfId="257" priority="131" stopIfTrue="1">
      <formula>+IF((#REF!+#REF!+#REF!+#REF!+#REF!)&lt;&gt;$K16,1,0)</formula>
    </cfRule>
  </conditionalFormatting>
  <conditionalFormatting sqref="E17:H17">
    <cfRule type="expression" dxfId="256" priority="130" stopIfTrue="1">
      <formula>+IF((#REF!+#REF!+#REF!+#REF!+#REF!)&lt;&gt;$K17,1,0)</formula>
    </cfRule>
  </conditionalFormatting>
  <conditionalFormatting sqref="E22:H23">
    <cfRule type="expression" dxfId="255" priority="129" stopIfTrue="1">
      <formula>+IF((#REF!+#REF!+#REF!+#REF!+#REF!)&lt;&gt;$K22,1,0)</formula>
    </cfRule>
  </conditionalFormatting>
  <conditionalFormatting sqref="E22:H23">
    <cfRule type="expression" dxfId="254" priority="128" stopIfTrue="1">
      <formula>+IF((#REF!+#REF!+#REF!+#REF!+#REF!)&lt;&gt;$K22,1,0)</formula>
    </cfRule>
  </conditionalFormatting>
  <conditionalFormatting sqref="E30:H31">
    <cfRule type="expression" dxfId="253" priority="127" stopIfTrue="1">
      <formula>+IF((#REF!+#REF!+#REF!+#REF!+#REF!)&lt;&gt;$L30,1,0)</formula>
    </cfRule>
  </conditionalFormatting>
  <conditionalFormatting sqref="C30:C31">
    <cfRule type="expression" dxfId="252" priority="126" stopIfTrue="1">
      <formula>+IF((#REF!+#REF!+#REF!+#REF!+#REF!)&lt;&gt;$M30,1,0)</formula>
    </cfRule>
  </conditionalFormatting>
  <conditionalFormatting sqref="D30:D31">
    <cfRule type="expression" dxfId="251" priority="125" stopIfTrue="1">
      <formula>+IF((#REF!+#REF!+#REF!+#REF!+#REF!)&lt;&gt;$M30,1,0)</formula>
    </cfRule>
  </conditionalFormatting>
  <conditionalFormatting sqref="C30:C31">
    <cfRule type="expression" dxfId="250" priority="124" stopIfTrue="1">
      <formula>+IF((#REF!+#REF!+#REF!+#REF!+#REF!)&lt;&gt;$M30,1,0)</formula>
    </cfRule>
  </conditionalFormatting>
  <conditionalFormatting sqref="D30:D31">
    <cfRule type="expression" dxfId="249" priority="123" stopIfTrue="1">
      <formula>+IF((#REF!+#REF!+#REF!+#REF!+#REF!)&lt;&gt;$M30,1,0)</formula>
    </cfRule>
  </conditionalFormatting>
  <conditionalFormatting sqref="E30:H31">
    <cfRule type="expression" dxfId="248" priority="122" stopIfTrue="1">
      <formula>+IF((#REF!+#REF!+#REF!+#REF!+#REF!)&lt;&gt;$L30,1,0)</formula>
    </cfRule>
  </conditionalFormatting>
  <conditionalFormatting sqref="C32">
    <cfRule type="expression" dxfId="247" priority="121" stopIfTrue="1">
      <formula>+IF((#REF!+#REF!+#REF!+#REF!+#REF!)&lt;&gt;$M32,1,0)</formula>
    </cfRule>
  </conditionalFormatting>
  <conditionalFormatting sqref="C32">
    <cfRule type="expression" dxfId="246" priority="120" stopIfTrue="1">
      <formula>+IF((#REF!+#REF!+#REF!+#REF!+#REF!)&lt;&gt;$M32,1,0)</formula>
    </cfRule>
  </conditionalFormatting>
  <conditionalFormatting sqref="D32">
    <cfRule type="expression" dxfId="245" priority="119" stopIfTrue="1">
      <formula>+IF((#REF!+#REF!+#REF!+#REF!+#REF!)&lt;&gt;$M32,1,0)</formula>
    </cfRule>
  </conditionalFormatting>
  <conditionalFormatting sqref="D32">
    <cfRule type="expression" dxfId="244" priority="118" stopIfTrue="1">
      <formula>+IF((#REF!+#REF!+#REF!+#REF!+#REF!)&lt;&gt;$M32,1,0)</formula>
    </cfRule>
  </conditionalFormatting>
  <conditionalFormatting sqref="E32:H32">
    <cfRule type="expression" dxfId="243" priority="117" stopIfTrue="1">
      <formula>+IF((#REF!+#REF!+#REF!+#REF!+#REF!)&lt;&gt;$L32,1,0)</formula>
    </cfRule>
  </conditionalFormatting>
  <conditionalFormatting sqref="E32:H32">
    <cfRule type="expression" dxfId="242" priority="116" stopIfTrue="1">
      <formula>+IF((#REF!+#REF!+#REF!+#REF!+#REF!)&lt;&gt;$L32,1,0)</formula>
    </cfRule>
  </conditionalFormatting>
  <conditionalFormatting sqref="F33:H34">
    <cfRule type="expression" dxfId="241" priority="115" stopIfTrue="1">
      <formula>+IF((#REF!+#REF!+#REF!+#REF!+#REF!)&lt;&gt;$M33,1,0)</formula>
    </cfRule>
  </conditionalFormatting>
  <conditionalFormatting sqref="D33:E34">
    <cfRule type="expression" dxfId="240" priority="114" stopIfTrue="1">
      <formula>+IF((#REF!+#REF!+#REF!+#REF!+#REF!)&lt;&gt;$N33,1,0)</formula>
    </cfRule>
  </conditionalFormatting>
  <conditionalFormatting sqref="E33:H34">
    <cfRule type="expression" dxfId="239" priority="113" stopIfTrue="1">
      <formula>+IF((#REF!+#REF!+#REF!+#REF!+#REF!)&lt;&gt;$M33,1,0)</formula>
    </cfRule>
  </conditionalFormatting>
  <conditionalFormatting sqref="F37:H38">
    <cfRule type="expression" dxfId="238" priority="112" stopIfTrue="1">
      <formula>+IF((#REF!+#REF!+#REF!+#REF!+#REF!)&lt;&gt;$M37,1,0)</formula>
    </cfRule>
  </conditionalFormatting>
  <conditionalFormatting sqref="D37:E38">
    <cfRule type="expression" dxfId="237" priority="111" stopIfTrue="1">
      <formula>+IF((#REF!+#REF!+#REF!+#REF!+#REF!)&lt;&gt;$N37,1,0)</formula>
    </cfRule>
  </conditionalFormatting>
  <conditionalFormatting sqref="E37:H38">
    <cfRule type="expression" dxfId="236" priority="110" stopIfTrue="1">
      <formula>+IF((#REF!+#REF!+#REF!+#REF!+#REF!)&lt;&gt;$M37,1,0)</formula>
    </cfRule>
  </conditionalFormatting>
  <conditionalFormatting sqref="F39:H39">
    <cfRule type="expression" dxfId="235" priority="109" stopIfTrue="1">
      <formula>+IF((#REF!+#REF!+#REF!+#REF!+#REF!)&lt;&gt;$M39,1,0)</formula>
    </cfRule>
  </conditionalFormatting>
  <conditionalFormatting sqref="D39:E39">
    <cfRule type="expression" dxfId="234" priority="108" stopIfTrue="1">
      <formula>+IF((#REF!+#REF!+#REF!+#REF!+#REF!)&lt;&gt;$N39,1,0)</formula>
    </cfRule>
  </conditionalFormatting>
  <conditionalFormatting sqref="E39:H39">
    <cfRule type="expression" dxfId="233" priority="107" stopIfTrue="1">
      <formula>+IF((#REF!+#REF!+#REF!+#REF!+#REF!)&lt;&gt;$M39,1,0)</formula>
    </cfRule>
  </conditionalFormatting>
  <conditionalFormatting sqref="E35:H35">
    <cfRule type="expression" dxfId="232" priority="104" stopIfTrue="1">
      <formula>+IF((#REF!+#REF!+#REF!+#REF!+#REF!)&lt;&gt;$M35,1,0)</formula>
    </cfRule>
  </conditionalFormatting>
  <conditionalFormatting sqref="F35:H35">
    <cfRule type="expression" dxfId="231" priority="106" stopIfTrue="1">
      <formula>+IF((#REF!+#REF!+#REF!+#REF!+#REF!)&lt;&gt;$M35,1,0)</formula>
    </cfRule>
  </conditionalFormatting>
  <conditionalFormatting sqref="D35:E35">
    <cfRule type="expression" dxfId="230" priority="105" stopIfTrue="1">
      <formula>+IF((#REF!+#REF!+#REF!+#REF!+#REF!)&lt;&gt;$N35,1,0)</formula>
    </cfRule>
  </conditionalFormatting>
  <conditionalFormatting sqref="F36:H36">
    <cfRule type="expression" dxfId="229" priority="103" stopIfTrue="1">
      <formula>+IF((#REF!+#REF!+#REF!+#REF!+#REF!)&lt;&gt;$M36,1,0)</formula>
    </cfRule>
  </conditionalFormatting>
  <conditionalFormatting sqref="D36:E36">
    <cfRule type="expression" dxfId="228" priority="102" stopIfTrue="1">
      <formula>+IF((#REF!+#REF!+#REF!+#REF!+#REF!)&lt;&gt;$N36,1,0)</formula>
    </cfRule>
  </conditionalFormatting>
  <conditionalFormatting sqref="E36:H36">
    <cfRule type="expression" dxfId="227" priority="101" stopIfTrue="1">
      <formula>+IF((#REF!+#REF!+#REF!+#REF!+#REF!)&lt;&gt;$M36,1,0)</formula>
    </cfRule>
  </conditionalFormatting>
  <conditionalFormatting sqref="E43:H44">
    <cfRule type="expression" dxfId="226" priority="100" stopIfTrue="1">
      <formula>+IF((#REF!+#REF!+#REF!+#REF!+#REF!)&lt;&gt;$L43,1,0)</formula>
    </cfRule>
  </conditionalFormatting>
  <conditionalFormatting sqref="C43:D44">
    <cfRule type="expression" dxfId="225" priority="99" stopIfTrue="1">
      <formula>+IF((#REF!+#REF!+#REF!+#REF!+#REF!)&lt;&gt;$M43,1,0)</formula>
    </cfRule>
  </conditionalFormatting>
  <conditionalFormatting sqref="E43:H44">
    <cfRule type="expression" dxfId="224" priority="98" stopIfTrue="1">
      <formula>+IF((#REF!+#REF!+#REF!+#REF!+#REF!)&lt;&gt;$L43,1,0)</formula>
    </cfRule>
  </conditionalFormatting>
  <conditionalFormatting sqref="F40:H40 F42:H42">
    <cfRule type="expression" dxfId="223" priority="97" stopIfTrue="1">
      <formula>+IF((#REF!+#REF!+#REF!+#REF!+#REF!)&lt;&gt;$M40,1,0)</formula>
    </cfRule>
  </conditionalFormatting>
  <conditionalFormatting sqref="E40 E42">
    <cfRule type="expression" dxfId="222" priority="96" stopIfTrue="1">
      <formula>+IF((#REF!+#REF!+#REF!+#REF!+#REF!)&lt;&gt;$N40,1,0)</formula>
    </cfRule>
  </conditionalFormatting>
  <conditionalFormatting sqref="E40:H40 E42:H42">
    <cfRule type="expression" dxfId="221" priority="95" stopIfTrue="1">
      <formula>+IF((#REF!+#REF!+#REF!+#REF!+#REF!)&lt;&gt;$M40,1,0)</formula>
    </cfRule>
  </conditionalFormatting>
  <conditionalFormatting sqref="G44">
    <cfRule type="expression" dxfId="220" priority="94" stopIfTrue="1">
      <formula>+IF((#REF!+#REF!+#REF!+#REF!+#REF!)&lt;&gt;$L44,1,0)</formula>
    </cfRule>
  </conditionalFormatting>
  <conditionalFormatting sqref="G44">
    <cfRule type="expression" dxfId="219" priority="93" stopIfTrue="1">
      <formula>+IF((#REF!+#REF!+#REF!+#REF!+#REF!)&lt;&gt;$L44,1,0)</formula>
    </cfRule>
  </conditionalFormatting>
  <conditionalFormatting sqref="H44">
    <cfRule type="expression" dxfId="218" priority="92" stopIfTrue="1">
      <formula>+IF((#REF!+#REF!+#REF!+#REF!+#REF!)&lt;&gt;$L44,1,0)</formula>
    </cfRule>
  </conditionalFormatting>
  <conditionalFormatting sqref="H44">
    <cfRule type="expression" dxfId="217" priority="91" stopIfTrue="1">
      <formula>+IF((#REF!+#REF!+#REF!+#REF!+#REF!)&lt;&gt;$L44,1,0)</formula>
    </cfRule>
  </conditionalFormatting>
  <conditionalFormatting sqref="C40 C42">
    <cfRule type="expression" dxfId="216" priority="90" stopIfTrue="1">
      <formula>+IF((#REF!+#REF!+#REF!+#REF!+#REF!)&lt;&gt;$M40,1,0)</formula>
    </cfRule>
  </conditionalFormatting>
  <conditionalFormatting sqref="D40 D42">
    <cfRule type="expression" dxfId="215" priority="89" stopIfTrue="1">
      <formula>+IF((#REF!+#REF!+#REF!+#REF!+#REF!)&lt;&gt;$M40,1,0)</formula>
    </cfRule>
  </conditionalFormatting>
  <conditionalFormatting sqref="E41:H41">
    <cfRule type="expression" dxfId="214" priority="88" stopIfTrue="1">
      <formula>+IF((#REF!+#REF!+#REF!+#REF!+#REF!)&lt;&gt;$L41,1,0)</formula>
    </cfRule>
  </conditionalFormatting>
  <conditionalFormatting sqref="C41">
    <cfRule type="expression" dxfId="213" priority="87" stopIfTrue="1">
      <formula>+IF((#REF!+#REF!+#REF!+#REF!+#REF!)&lt;&gt;$M41,1,0)</formula>
    </cfRule>
  </conditionalFormatting>
  <conditionalFormatting sqref="D41">
    <cfRule type="expression" dxfId="212" priority="86" stopIfTrue="1">
      <formula>+IF((#REF!+#REF!+#REF!+#REF!+#REF!)&lt;&gt;$M41,1,0)</formula>
    </cfRule>
  </conditionalFormatting>
  <conditionalFormatting sqref="E41:H41">
    <cfRule type="expression" dxfId="211" priority="85" stopIfTrue="1">
      <formula>+IF((#REF!+#REF!+#REF!+#REF!+#REF!)&lt;&gt;$L41,1,0)</formula>
    </cfRule>
  </conditionalFormatting>
  <conditionalFormatting sqref="E41:H41">
    <cfRule type="expression" dxfId="210" priority="84" stopIfTrue="1">
      <formula>+IF((#REF!+#REF!+#REF!+#REF!+#REF!)&lt;&gt;$L41,1,0)</formula>
    </cfRule>
  </conditionalFormatting>
  <conditionalFormatting sqref="C41">
    <cfRule type="expression" dxfId="209" priority="83" stopIfTrue="1">
      <formula>+IF((#REF!+#REF!+#REF!+#REF!+#REF!)&lt;&gt;$M41,1,0)</formula>
    </cfRule>
  </conditionalFormatting>
  <conditionalFormatting sqref="D41">
    <cfRule type="expression" dxfId="208" priority="82" stopIfTrue="1">
      <formula>+IF((#REF!+#REF!+#REF!+#REF!+#REF!)&lt;&gt;$M41,1,0)</formula>
    </cfRule>
  </conditionalFormatting>
  <conditionalFormatting sqref="E47:E48">
    <cfRule type="expression" dxfId="207" priority="81" stopIfTrue="1">
      <formula>+IF((#REF!+#REF!+#REF!+#REF!+#REF!)&lt;&gt;$L47,1,0)</formula>
    </cfRule>
  </conditionalFormatting>
  <conditionalFormatting sqref="E47">
    <cfRule type="expression" dxfId="206" priority="80" stopIfTrue="1">
      <formula>+IF((#REF!+#REF!+#REF!+#REF!+#REF!)&lt;&gt;$L47,1,0)</formula>
    </cfRule>
  </conditionalFormatting>
  <conditionalFormatting sqref="E48">
    <cfRule type="expression" dxfId="205" priority="79" stopIfTrue="1">
      <formula>+IF((#REF!+#REF!+#REF!+#REF!+#REF!)&lt;&gt;$L48,1,0)</formula>
    </cfRule>
  </conditionalFormatting>
  <conditionalFormatting sqref="F47:H48">
    <cfRule type="expression" dxfId="204" priority="78" stopIfTrue="1">
      <formula>+IF((#REF!+#REF!+#REF!+#REF!+#REF!)&lt;&gt;$L47,1,0)</formula>
    </cfRule>
  </conditionalFormatting>
  <conditionalFormatting sqref="F47:H47">
    <cfRule type="expression" dxfId="203" priority="77" stopIfTrue="1">
      <formula>+IF((#REF!+#REF!+#REF!+#REF!+#REF!)&lt;&gt;$L47,1,0)</formula>
    </cfRule>
  </conditionalFormatting>
  <conditionalFormatting sqref="F48:H48">
    <cfRule type="expression" dxfId="202" priority="76" stopIfTrue="1">
      <formula>+IF((#REF!+#REF!+#REF!+#REF!+#REF!)&lt;&gt;$L48,1,0)</formula>
    </cfRule>
  </conditionalFormatting>
  <conditionalFormatting sqref="E49">
    <cfRule type="expression" dxfId="201" priority="75" stopIfTrue="1">
      <formula>+IF((#REF!+#REF!+#REF!+#REF!+#REF!)&lt;&gt;$L49,1,0)</formula>
    </cfRule>
  </conditionalFormatting>
  <conditionalFormatting sqref="E49">
    <cfRule type="expression" dxfId="200" priority="74" stopIfTrue="1">
      <formula>+IF((#REF!+#REF!+#REF!+#REF!+#REF!)&lt;&gt;$L49,1,0)</formula>
    </cfRule>
  </conditionalFormatting>
  <conditionalFormatting sqref="F49:H49">
    <cfRule type="expression" dxfId="199" priority="73" stopIfTrue="1">
      <formula>+IF((#REF!+#REF!+#REF!+#REF!+#REF!)&lt;&gt;$L49,1,0)</formula>
    </cfRule>
  </conditionalFormatting>
  <conditionalFormatting sqref="F49:H49">
    <cfRule type="expression" dxfId="198" priority="72" stopIfTrue="1">
      <formula>+IF((#REF!+#REF!+#REF!+#REF!+#REF!)&lt;&gt;$L49,1,0)</formula>
    </cfRule>
  </conditionalFormatting>
  <conditionalFormatting sqref="C54">
    <cfRule type="expression" dxfId="197" priority="68" stopIfTrue="1">
      <formula>+IF((#REF!+#REF!+#REF!+#REF!+#REF!)&lt;&gt;$M53,1,0)</formula>
    </cfRule>
  </conditionalFormatting>
  <conditionalFormatting sqref="C53">
    <cfRule type="expression" dxfId="196" priority="69" stopIfTrue="1">
      <formula>+IF((#REF!+#REF!+#REF!+#REF!+#REF!)&lt;&gt;#REF!,1,0)</formula>
    </cfRule>
  </conditionalFormatting>
  <conditionalFormatting sqref="C54">
    <cfRule type="expression" dxfId="195" priority="70" stopIfTrue="1">
      <formula>+IF((#REF!+#REF!+#REF!+#REF!+#REF!)&lt;&gt;$N53,1,0)</formula>
    </cfRule>
  </conditionalFormatting>
  <conditionalFormatting sqref="C54">
    <cfRule type="expression" dxfId="194" priority="71" stopIfTrue="1">
      <formula>+IF((#REF!+#REF!+#REF!+#REF!+#REF!)&lt;&gt;$N53,1,0)</formula>
    </cfRule>
  </conditionalFormatting>
  <conditionalFormatting sqref="D53">
    <cfRule type="expression" dxfId="193" priority="67" stopIfTrue="1">
      <formula>+IF((#REF!+#REF!+#REF!+#REF!+#REF!)&lt;&gt;$M53,1,0)</formula>
    </cfRule>
  </conditionalFormatting>
  <conditionalFormatting sqref="D53">
    <cfRule type="expression" dxfId="192" priority="66" stopIfTrue="1">
      <formula>+IF((#REF!+#REF!+#REF!+#REF!+#REF!)&lt;&gt;$M53,1,0)</formula>
    </cfRule>
  </conditionalFormatting>
  <conditionalFormatting sqref="C55">
    <cfRule type="expression" dxfId="191" priority="65" stopIfTrue="1">
      <formula>+IF((#REF!+#REF!+#REF!+#REF!+#REF!)&lt;&gt;$M55,1,0)</formula>
    </cfRule>
  </conditionalFormatting>
  <conditionalFormatting sqref="D55">
    <cfRule type="expression" dxfId="190" priority="64" stopIfTrue="1">
      <formula>+IF((#REF!+#REF!+#REF!+#REF!+#REF!)&lt;&gt;$M55,1,0)</formula>
    </cfRule>
  </conditionalFormatting>
  <conditionalFormatting sqref="C55">
    <cfRule type="expression" dxfId="189" priority="63" stopIfTrue="1">
      <formula>+IF((#REF!+#REF!+#REF!+#REF!+#REF!)&lt;&gt;$M55,1,0)</formula>
    </cfRule>
  </conditionalFormatting>
  <conditionalFormatting sqref="D55">
    <cfRule type="expression" dxfId="188" priority="62" stopIfTrue="1">
      <formula>+IF((#REF!+#REF!+#REF!+#REF!+#REF!)&lt;&gt;$M55,1,0)</formula>
    </cfRule>
  </conditionalFormatting>
  <conditionalFormatting sqref="E55:H55">
    <cfRule type="expression" dxfId="187" priority="61" stopIfTrue="1">
      <formula>+IF((#REF!+#REF!+#REF!+#REF!+#REF!)&lt;&gt;$L55,1,0)</formula>
    </cfRule>
  </conditionalFormatting>
  <conditionalFormatting sqref="E55:H55">
    <cfRule type="expression" dxfId="186" priority="60" stopIfTrue="1">
      <formula>+IF((#REF!+#REF!+#REF!+#REF!+#REF!)&lt;&gt;$L55,1,0)</formula>
    </cfRule>
  </conditionalFormatting>
  <conditionalFormatting sqref="E62:H62 E63">
    <cfRule type="expression" dxfId="185" priority="59" stopIfTrue="1">
      <formula>+IF((#REF!+#REF!+#REF!+#REF!+#REF!)&lt;&gt;$L62,1,0)</formula>
    </cfRule>
  </conditionalFormatting>
  <conditionalFormatting sqref="F63:H63">
    <cfRule type="expression" dxfId="184" priority="58" stopIfTrue="1">
      <formula>+IF((#REF!+#REF!+#REF!+#REF!+#REF!)&lt;&gt;$L63,1,0)</formula>
    </cfRule>
  </conditionalFormatting>
  <conditionalFormatting sqref="E58">
    <cfRule type="expression" dxfId="183" priority="57" stopIfTrue="1">
      <formula>+IF((#REF!+#REF!+#REF!+#REF!+#REF!)&lt;&gt;$L58,1,0)</formula>
    </cfRule>
  </conditionalFormatting>
  <conditionalFormatting sqref="F58:G58">
    <cfRule type="expression" dxfId="182" priority="56" stopIfTrue="1">
      <formula>+IF((#REF!+#REF!+#REF!+#REF!+#REF!)&lt;&gt;$L58,1,0)</formula>
    </cfRule>
  </conditionalFormatting>
  <conditionalFormatting sqref="D58">
    <cfRule type="expression" dxfId="181" priority="55" stopIfTrue="1">
      <formula>+IF((#REF!+#REF!+#REF!+#REF!+#REF!)&lt;&gt;$M58,1,0)</formula>
    </cfRule>
  </conditionalFormatting>
  <conditionalFormatting sqref="C73:D73">
    <cfRule type="expression" dxfId="180" priority="54" stopIfTrue="1">
      <formula>+IF((#REF!+#REF!+#REF!+#REF!+#REF!)&lt;&gt;$M73,1,0)</formula>
    </cfRule>
  </conditionalFormatting>
  <conditionalFormatting sqref="E73:H73">
    <cfRule type="expression" dxfId="179" priority="53" stopIfTrue="1">
      <formula>+IF((#REF!+#REF!+#REF!+#REF!+#REF!)&lt;&gt;$L73,1,0)</formula>
    </cfRule>
  </conditionalFormatting>
  <conditionalFormatting sqref="E77:H77">
    <cfRule type="expression" dxfId="178" priority="52" stopIfTrue="1">
      <formula>+IF((#REF!+#REF!+#REF!+#REF!+#REF!)&lt;&gt;$L77,1,0)</formula>
    </cfRule>
  </conditionalFormatting>
  <conditionalFormatting sqref="C77:D77">
    <cfRule type="expression" dxfId="177" priority="51" stopIfTrue="1">
      <formula>+IF((#REF!+#REF!+#REF!+#REF!+#REF!)&lt;&gt;$M77,1,0)</formula>
    </cfRule>
  </conditionalFormatting>
  <conditionalFormatting sqref="E77:H77">
    <cfRule type="expression" dxfId="176" priority="50" stopIfTrue="1">
      <formula>+IF((#REF!+#REF!+#REF!+#REF!+#REF!)&lt;&gt;$L77,1,0)</formula>
    </cfRule>
  </conditionalFormatting>
  <conditionalFormatting sqref="C77">
    <cfRule type="expression" dxfId="175" priority="49" stopIfTrue="1">
      <formula>+IF((#REF!+#REF!+#REF!+#REF!+#REF!)&lt;&gt;$M77,1,0)</formula>
    </cfRule>
  </conditionalFormatting>
  <conditionalFormatting sqref="D77">
    <cfRule type="expression" dxfId="174" priority="48" stopIfTrue="1">
      <formula>+IF((#REF!+#REF!+#REF!+#REF!+#REF!)&lt;&gt;$M77,1,0)</formula>
    </cfRule>
  </conditionalFormatting>
  <conditionalFormatting sqref="E81:H82">
    <cfRule type="expression" dxfId="173" priority="42" stopIfTrue="1">
      <formula>+IF((#REF!+#REF!+#REF!+#REF!+#REF!)&lt;&gt;$L81,1,0)</formula>
    </cfRule>
  </conditionalFormatting>
  <conditionalFormatting sqref="C81:D82">
    <cfRule type="expression" dxfId="172" priority="41" stopIfTrue="1">
      <formula>+IF((#REF!+#REF!+#REF!+#REF!+#REF!)&lt;&gt;$M81,1,0)</formula>
    </cfRule>
  </conditionalFormatting>
  <conditionalFormatting sqref="E81:H82">
    <cfRule type="expression" dxfId="171" priority="40" stopIfTrue="1">
      <formula>+IF((#REF!+#REF!+#REF!+#REF!+#REF!)&lt;&gt;$L81,1,0)</formula>
    </cfRule>
  </conditionalFormatting>
  <conditionalFormatting sqref="C81:C82">
    <cfRule type="expression" dxfId="170" priority="39" stopIfTrue="1">
      <formula>+IF((#REF!+#REF!+#REF!+#REF!+#REF!)&lt;&gt;$M81,1,0)</formula>
    </cfRule>
  </conditionalFormatting>
  <conditionalFormatting sqref="D81:D82">
    <cfRule type="expression" dxfId="169" priority="38" stopIfTrue="1">
      <formula>+IF((#REF!+#REF!+#REF!+#REF!+#REF!)&lt;&gt;$M81,1,0)</formula>
    </cfRule>
  </conditionalFormatting>
  <conditionalFormatting sqref="E88:H89">
    <cfRule type="expression" dxfId="168" priority="37" stopIfTrue="1">
      <formula>+IF((#REF!+#REF!+#REF!+#REF!+#REF!)&lt;&gt;$L88,1,0)</formula>
    </cfRule>
  </conditionalFormatting>
  <conditionalFormatting sqref="E88:H89">
    <cfRule type="expression" dxfId="167" priority="36" stopIfTrue="1">
      <formula>+IF((#REF!+#REF!+#REF!+#REF!+#REF!)&lt;&gt;$L88,1,0)</formula>
    </cfRule>
  </conditionalFormatting>
  <conditionalFormatting sqref="E94:H94">
    <cfRule type="expression" dxfId="166" priority="35" stopIfTrue="1">
      <formula>+IF((#REF!+#REF!+#REF!+#REF!+#REF!)&lt;&gt;$E94,1,0)</formula>
    </cfRule>
  </conditionalFormatting>
  <conditionalFormatting sqref="F96:H96">
    <cfRule type="expression" dxfId="165" priority="33" stopIfTrue="1">
      <formula>+IF((#REF!+#REF!+#REF!+#REF!+#REF!)&lt;&gt;$E96,1,0)</formula>
    </cfRule>
  </conditionalFormatting>
  <conditionalFormatting sqref="E95:H97">
    <cfRule type="expression" dxfId="164" priority="34" stopIfTrue="1">
      <formula>+IF((#REF!+#REF!+#REF!+#REF!+#REF!)&lt;&gt;$E95,1,0)</formula>
    </cfRule>
  </conditionalFormatting>
  <conditionalFormatting sqref="E109:H109">
    <cfRule type="expression" dxfId="163" priority="32" stopIfTrue="1">
      <formula>+IF((#REF!+#REF!+#REF!+#REF!+#REF!)&lt;&gt;$L109,1,0)</formula>
    </cfRule>
  </conditionalFormatting>
  <conditionalFormatting sqref="E110:H111">
    <cfRule type="expression" dxfId="162" priority="31" stopIfTrue="1">
      <formula>+IF((#REF!+#REF!+#REF!+#REF!+#REF!)&lt;&gt;$L110,1,0)</formula>
    </cfRule>
  </conditionalFormatting>
  <conditionalFormatting sqref="E112:H112">
    <cfRule type="expression" dxfId="161" priority="30" stopIfTrue="1">
      <formula>+IF((#REF!+#REF!+#REF!+#REF!+#REF!)&lt;&gt;$L112,1,0)</formula>
    </cfRule>
  </conditionalFormatting>
  <conditionalFormatting sqref="E120:H124">
    <cfRule type="expression" dxfId="160" priority="29" stopIfTrue="1">
      <formula>+IF((#REF!+#REF!+#REF!+#REF!+#REF!)&lt;&gt;$L120,1,0)</formula>
    </cfRule>
  </conditionalFormatting>
  <conditionalFormatting sqref="E127:H127">
    <cfRule type="expression" dxfId="159" priority="28" stopIfTrue="1">
      <formula>+IF((#REF!+#REF!+#REF!+#REF!+#REF!)&lt;&gt;$K127,1,0)</formula>
    </cfRule>
  </conditionalFormatting>
  <conditionalFormatting sqref="E128:H128">
    <cfRule type="expression" dxfId="158" priority="27" stopIfTrue="1">
      <formula>+IF((#REF!+#REF!+#REF!+#REF!+#REF!)&lt;&gt;$K128,1,0)</formula>
    </cfRule>
  </conditionalFormatting>
  <conditionalFormatting sqref="E129:H129">
    <cfRule type="expression" dxfId="157" priority="26" stopIfTrue="1">
      <formula>+IF((#REF!+#REF!+#REF!+#REF!+#REF!)&lt;&gt;$K129,1,0)</formula>
    </cfRule>
  </conditionalFormatting>
  <conditionalFormatting sqref="E130:H131">
    <cfRule type="expression" dxfId="156" priority="25" stopIfTrue="1">
      <formula>+IF((#REF!+#REF!+#REF!+#REF!+#REF!)&lt;&gt;$K130,1,0)</formula>
    </cfRule>
  </conditionalFormatting>
  <conditionalFormatting sqref="E132:H132">
    <cfRule type="expression" dxfId="155" priority="24" stopIfTrue="1">
      <formula>+IF((#REF!+#REF!+#REF!+#REF!+#REF!)&lt;&gt;$K132,1,0)</formula>
    </cfRule>
  </conditionalFormatting>
  <conditionalFormatting sqref="O10">
    <cfRule type="expression" dxfId="154" priority="23" stopIfTrue="1">
      <formula>+IF((#REF!+#REF!+#REF!+#REF!+#REF!)&lt;&gt;$K10,1,0)</formula>
    </cfRule>
  </conditionalFormatting>
  <conditionalFormatting sqref="O10">
    <cfRule type="expression" dxfId="153" priority="22" stopIfTrue="1">
      <formula>+IF((#REF!+#REF!+#REF!+#REF!+#REF!)&lt;&gt;$K10,1,0)</formula>
    </cfRule>
  </conditionalFormatting>
  <conditionalFormatting sqref="O10">
    <cfRule type="expression" dxfId="152" priority="21" stopIfTrue="1">
      <formula>+IF((#REF!+#REF!+#REF!+#REF!+#REF!)&lt;&gt;$K10,1,0)</formula>
    </cfRule>
  </conditionalFormatting>
  <conditionalFormatting sqref="O15">
    <cfRule type="expression" dxfId="151" priority="20" stopIfTrue="1">
      <formula>+IF((#REF!+#REF!+#REF!+#REF!+#REF!)&lt;&gt;$K15,1,0)</formula>
    </cfRule>
  </conditionalFormatting>
  <conditionalFormatting sqref="O17">
    <cfRule type="expression" dxfId="150" priority="19" stopIfTrue="1">
      <formula>+IF((#REF!+#REF!+#REF!+#REF!+#REF!)&lt;&gt;$K18,1,0)</formula>
    </cfRule>
  </conditionalFormatting>
  <conditionalFormatting sqref="O30:O32">
    <cfRule type="expression" dxfId="149" priority="18" stopIfTrue="1">
      <formula>+IF((#REF!+#REF!+#REF!+#REF!+#REF!)&lt;&gt;#REF!,1,0)</formula>
    </cfRule>
  </conditionalFormatting>
  <conditionalFormatting sqref="O30:O32">
    <cfRule type="expression" dxfId="148" priority="17" stopIfTrue="1">
      <formula>+IF((#REF!+#REF!+#REF!+#REF!+#REF!)&lt;&gt;$L30,1,0)</formula>
    </cfRule>
  </conditionalFormatting>
  <conditionalFormatting sqref="N33">
    <cfRule type="expression" dxfId="147" priority="16" stopIfTrue="1">
      <formula>+IF((#REF!+#REF!+#REF!+#REF!+#REF!)&lt;&gt;$M33,1,0)</formula>
    </cfRule>
  </conditionalFormatting>
  <conditionalFormatting sqref="N34">
    <cfRule type="expression" dxfId="146" priority="15" stopIfTrue="1">
      <formula>+IF((#REF!+#REF!+#REF!+#REF!+#REF!)&lt;&gt;$M34,1,0)</formula>
    </cfRule>
  </conditionalFormatting>
  <conditionalFormatting sqref="N35">
    <cfRule type="expression" dxfId="145" priority="14" stopIfTrue="1">
      <formula>+IF((#REF!+#REF!+#REF!+#REF!+#REF!)&lt;&gt;$N35,1,0)</formula>
    </cfRule>
  </conditionalFormatting>
  <conditionalFormatting sqref="N36">
    <cfRule type="expression" dxfId="144" priority="13" stopIfTrue="1">
      <formula>+IF((#REF!+#REF!+#REF!+#REF!+#REF!)&lt;&gt;$M36,1,0)</formula>
    </cfRule>
  </conditionalFormatting>
  <conditionalFormatting sqref="O38">
    <cfRule type="expression" dxfId="143" priority="12" stopIfTrue="1">
      <formula>+IF((#REF!+#REF!+#REF!+#REF!+#REF!)&lt;&gt;$L39,1,0)</formula>
    </cfRule>
  </conditionalFormatting>
  <conditionalFormatting sqref="N38">
    <cfRule type="expression" dxfId="142" priority="11" stopIfTrue="1">
      <formula>+IF((#REF!+#REF!+#REF!+#REF!+#REF!)&lt;&gt;$N39,1,0)</formula>
    </cfRule>
  </conditionalFormatting>
  <conditionalFormatting sqref="O48">
    <cfRule type="expression" dxfId="141" priority="10" stopIfTrue="1">
      <formula>+IF((#REF!+#REF!+#REF!+#REF!+#REF!)&lt;&gt;$L48,1,0)</formula>
    </cfRule>
  </conditionalFormatting>
  <conditionalFormatting sqref="O58">
    <cfRule type="expression" dxfId="140" priority="9" stopIfTrue="1">
      <formula>+IF((#REF!+#REF!+#REF!+#REF!+#REF!)&lt;&gt;$L58,1,0)</formula>
    </cfRule>
  </conditionalFormatting>
  <conditionalFormatting sqref="O81">
    <cfRule type="expression" dxfId="139" priority="6" stopIfTrue="1">
      <formula>+IF((#REF!+#REF!+#REF!+#REF!+#REF!)&lt;&gt;$L81,1,0)</formula>
    </cfRule>
  </conditionalFormatting>
  <conditionalFormatting sqref="O81">
    <cfRule type="expression" dxfId="138" priority="5" stopIfTrue="1">
      <formula>+IF((#REF!+#REF!+#REF!+#REF!+#REF!)&lt;&gt;$L81,1,0)</formula>
    </cfRule>
  </conditionalFormatting>
  <conditionalFormatting sqref="O127">
    <cfRule type="expression" dxfId="137" priority="4" stopIfTrue="1">
      <formula>+IF((#REF!+#REF!+#REF!+#REF!+#REF!)&lt;&gt;#REF!,1,0)</formula>
    </cfRule>
  </conditionalFormatting>
  <conditionalFormatting sqref="O128">
    <cfRule type="expression" dxfId="136" priority="3" stopIfTrue="1">
      <formula>+IF((#REF!+#REF!+#REF!+#REF!+#REF!)&lt;&gt;#REF!,1,0)</formula>
    </cfRule>
  </conditionalFormatting>
  <conditionalFormatting sqref="O129">
    <cfRule type="expression" dxfId="135" priority="2" stopIfTrue="1">
      <formula>+IF((#REF!+#REF!+#REF!+#REF!+#REF!)&lt;&gt;#REF!,1,0)</formula>
    </cfRule>
  </conditionalFormatting>
  <conditionalFormatting sqref="O132">
    <cfRule type="expression" dxfId="134" priority="1" stopIfTrue="1">
      <formula>+IF((#REF!+#REF!+#REF!+#REF!+#REF!)&lt;&gt;#REF!,1,0)</formula>
    </cfRule>
  </conditionalFormatting>
  <dataValidations count="38">
    <dataValidation type="list" allowBlank="1" showInputMessage="1" showErrorMessage="1" sqref="K15 K17:K18">
      <formula1>$H$49:$H$51</formula1>
    </dataValidation>
    <dataValidation type="list" allowBlank="1" showInputMessage="1" showErrorMessage="1" sqref="J17:J18 J15 P15 P17 K16 J73:K73 P73 J77:K77 P77 J88:K88 J84:K85 P84:P85 P88 P81 J81:K82">
      <formula1>#REF!</formula1>
    </dataValidation>
    <dataValidation type="list" allowBlank="1" showInputMessage="1" showErrorMessage="1" sqref="K22:K23">
      <formula1>$H$23:$H$26</formula1>
    </dataValidation>
    <dataValidation type="list" allowBlank="1" showInputMessage="1" showErrorMessage="1" sqref="K10">
      <formula1>$H$26:$H$26</formula1>
    </dataValidation>
    <dataValidation type="list" allowBlank="1" showInputMessage="1" showErrorMessage="1" sqref="J41">
      <formula1>$U$36:$U$44</formula1>
    </dataValidation>
    <dataValidation type="list" allowBlank="1" showInputMessage="1" showErrorMessage="1" sqref="K36 K41">
      <formula1>$I$30:$I$34</formula1>
    </dataValidation>
    <dataValidation type="list" allowBlank="1" showInputMessage="1" showErrorMessage="1" sqref="K47:K49 K42:K44 K37:K40 K30:K35">
      <formula1>$I$36:$I$40</formula1>
    </dataValidation>
    <dataValidation type="list" allowBlank="1" showInputMessage="1" showErrorMessage="1" sqref="J47:J49 J30:J40 J42:J44">
      <formula1>$U$42:$U$48</formula1>
    </dataValidation>
    <dataValidation type="list" allowBlank="1" showInputMessage="1" showErrorMessage="1" sqref="J16">
      <formula1>$T$28:$T$34</formula1>
    </dataValidation>
    <dataValidation type="list" allowBlank="1" showInputMessage="1" showErrorMessage="1" sqref="J10:J11">
      <formula1>$T$27:$T$32</formula1>
    </dataValidation>
    <dataValidation type="list" allowBlank="1" showInputMessage="1" showErrorMessage="1" sqref="J22:J23">
      <formula1>$T$27:$T$29</formula1>
    </dataValidation>
    <dataValidation type="list" allowBlank="1" showInputMessage="1" showErrorMessage="1" sqref="P22">
      <formula1>$P$27:$P$46</formula1>
    </dataValidation>
    <dataValidation type="list" allowBlank="1" showInputMessage="1" showErrorMessage="1" sqref="P16">
      <formula1>$P$28:$P$49</formula1>
    </dataValidation>
    <dataValidation type="list" allowBlank="1" showInputMessage="1" showErrorMessage="1" sqref="P10">
      <formula1>$P$27:$P$47</formula1>
    </dataValidation>
    <dataValidation type="list" allowBlank="1" showInputMessage="1" showErrorMessage="1" sqref="K53 K62 K58 K55 K68">
      <formula1>$I$40:$I$44</formula1>
    </dataValidation>
    <dataValidation type="list" allowBlank="1" showInputMessage="1" showErrorMessage="1" sqref="J68">
      <formula1>$U$45:$U$52</formula1>
    </dataValidation>
    <dataValidation type="list" allowBlank="1" showInputMessage="1" showErrorMessage="1" sqref="P62 P58 P53 P68">
      <formula1>$Q$37:$Q$58</formula1>
    </dataValidation>
    <dataValidation type="list" allowBlank="1" showInputMessage="1" showErrorMessage="1" sqref="J53 J62:J64 J55 J58">
      <formula1>$U$46:$U$52</formula1>
    </dataValidation>
    <dataValidation type="list" allowBlank="1" showInputMessage="1" showErrorMessage="1" sqref="P36 P40">
      <formula1>$Q$36:$Q$55</formula1>
    </dataValidation>
    <dataValidation type="list" allowBlank="1" showInputMessage="1" showErrorMessage="1" sqref="P47:P49 P44 P38 P30:P35">
      <formula1>$Q$42:$Q$57</formula1>
    </dataValidation>
    <dataValidation type="list" allowBlank="1" showInputMessage="1" showErrorMessage="1" sqref="K95">
      <formula1>$K$23:$K$27</formula1>
    </dataValidation>
    <dataValidation type="list" allowBlank="1" showInputMessage="1" showErrorMessage="1" sqref="J95:J97">
      <formula1>$W$22:$W$30</formula1>
    </dataValidation>
    <dataValidation type="list" allowBlank="1" showInputMessage="1" showErrorMessage="1" sqref="J93:J94 J98:J100 J103:J104">
      <formula1>$W$21:$W$27</formula1>
    </dataValidation>
    <dataValidation type="list" allowBlank="1" showInputMessage="1" showErrorMessage="1" sqref="K98">
      <formula1>$K$22:$K$24</formula1>
    </dataValidation>
    <dataValidation type="list" allowBlank="1" showInputMessage="1" showErrorMessage="1" sqref="K93">
      <formula1>$W$23:$W$31</formula1>
    </dataValidation>
    <dataValidation type="list" allowBlank="1" showInputMessage="1" showErrorMessage="1" sqref="P95">
      <formula1>$S$29:$S$53</formula1>
    </dataValidation>
    <dataValidation type="list" allowBlank="1" showInputMessage="1" showErrorMessage="1" sqref="P93 P96:P104">
      <formula1>$S$26:$S$50</formula1>
    </dataValidation>
    <dataValidation type="list" allowBlank="1" showInputMessage="1" showErrorMessage="1" sqref="K107:K112">
      <formula1>$I$22:$I$26</formula1>
    </dataValidation>
    <dataValidation type="list" allowBlank="1" showInputMessage="1" showErrorMessage="1" sqref="P107:P112">
      <formula1>$Q$28:$Q$53</formula1>
    </dataValidation>
    <dataValidation type="list" allowBlank="1" showInputMessage="1" showErrorMessage="1" sqref="J107:J112">
      <formula1>$U$28:$U$36</formula1>
    </dataValidation>
    <dataValidation type="list" allowBlank="1" showInputMessage="1" showErrorMessage="1" sqref="K116:K117">
      <formula1>$I$18:$I$22</formula1>
    </dataValidation>
    <dataValidation type="list" allowBlank="1" showInputMessage="1" showErrorMessage="1" sqref="J116:J117 J120:J124">
      <formula1>$U$25:$U$33</formula1>
    </dataValidation>
    <dataValidation type="list" allowBlank="1" showInputMessage="1" showErrorMessage="1" sqref="P116">
      <formula1>$Q$24:$Q$49</formula1>
    </dataValidation>
    <dataValidation type="list" allowBlank="1" showInputMessage="1" showErrorMessage="1" sqref="K120:K124">
      <formula1>$I$19:$I$23</formula1>
    </dataValidation>
    <dataValidation type="list" allowBlank="1" showInputMessage="1" showErrorMessage="1" sqref="P120:P124">
      <formula1>$Q$25:$Q$50</formula1>
    </dataValidation>
    <dataValidation type="list" allowBlank="1" showInputMessage="1" showErrorMessage="1" sqref="J127:J132">
      <formula1>$T$27:$T$35</formula1>
    </dataValidation>
    <dataValidation type="list" allowBlank="1" showInputMessage="1" showErrorMessage="1" sqref="K127:K132">
      <formula1>$H$22:$H$25</formula1>
    </dataValidation>
    <dataValidation type="list" allowBlank="1" showInputMessage="1" showErrorMessage="1" sqref="P127:P132">
      <formula1>$P$27:$P$52</formula1>
    </dataValidation>
  </dataValidations>
  <pageMargins left="0.7" right="0.7" top="0.75" bottom="0.75" header="0.3" footer="0.3"/>
  <pageSetup orientation="portrait" r:id="rId1"/>
  <ignoredErrors>
    <ignoredError sqref="Q121:R121 Q123:R124 Q120:R120 Q10:R10 U15 Q15 U17 Q17 Q22:R22 U33 Q33:Q34 S34 U36 Q36:R36 Q38 Q40:R40 Q44:R44 Q47:T47 T48 Q48:R48 U53 Q53:S53 Q58:S58 Q62:R62 U68 Q68:R68 U73 Q73:R73 Q81 Q84:S84 Q88:R88 Q93:R93 U95 Q95 U108 Q108 Q109:R109 Q127:R127 U128 Q128:R128 Q130 S132 Q132 Q122:R122 S81 I93 U120:U122 U123 U103 U130 S108 R111" unlockedFormula="1"/>
    <ignoredError sqref="I77" formulaRange="1"/>
    <ignoredError sqref="Q16 Q116:Q117 Q129 Q49 Q30 Q35 Q98 Q107 Q110:Q111" formulaRange="1" unlockedFormula="1"/>
    <ignoredError sqref="W143" evalError="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C110"/>
  <sheetViews>
    <sheetView topLeftCell="R4" zoomScale="90" zoomScaleNormal="90" workbookViewId="0">
      <selection activeCell="Y11" sqref="Y11"/>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3.28515625" style="2" hidden="1" customWidth="1"/>
    <col min="8" max="8" width="8.140625" style="2" customWidth="1"/>
    <col min="9" max="9" width="23.7109375" style="2" customWidth="1"/>
    <col min="10" max="10" width="18.7109375" style="4" customWidth="1"/>
    <col min="11" max="11" width="14.28515625" style="5" customWidth="1"/>
    <col min="12" max="12" width="6.5703125" style="6" customWidth="1"/>
    <col min="13" max="13" width="6.7109375" style="6" customWidth="1"/>
    <col min="14" max="15" width="6.5703125" style="6" customWidth="1"/>
    <col min="16" max="16" width="11.42578125" style="7" customWidth="1"/>
    <col min="17" max="17" width="17.140625" style="8" customWidth="1"/>
    <col min="18" max="18" width="27.7109375" style="8" customWidth="1"/>
    <col min="19" max="19" width="4.7109375" style="6" customWidth="1"/>
    <col min="20" max="20" width="23.85546875" style="9" customWidth="1"/>
    <col min="21" max="21" width="20.85546875" style="9" customWidth="1"/>
    <col min="22" max="22" width="10.7109375" style="9" customWidth="1"/>
    <col min="23" max="23" width="25.42578125" style="9" customWidth="1"/>
    <col min="24" max="24" width="18.140625" style="9" customWidth="1"/>
    <col min="25" max="25" width="16.7109375" style="9" customWidth="1"/>
    <col min="26" max="26" width="14" style="9" customWidth="1"/>
    <col min="27" max="27" width="14.28515625" style="9" customWidth="1"/>
    <col min="28" max="28" width="17.140625" style="9" customWidth="1"/>
    <col min="29" max="254" width="11.42578125" style="9" customWidth="1"/>
    <col min="255" max="16384" width="0" style="9" hidden="1"/>
  </cols>
  <sheetData>
    <row r="2" spans="1:28" ht="15.75" x14ac:dyDescent="0.2">
      <c r="U2" s="837" t="s">
        <v>0</v>
      </c>
      <c r="V2" s="837"/>
      <c r="W2" s="837"/>
      <c r="X2" s="837"/>
      <c r="Y2" s="837"/>
      <c r="Z2" s="837"/>
      <c r="AA2" s="837"/>
      <c r="AB2" s="837"/>
    </row>
    <row r="3" spans="1:28" ht="23.25" customHeight="1" x14ac:dyDescent="0.25">
      <c r="A3" s="10" t="s">
        <v>1</v>
      </c>
      <c r="F3" s="2"/>
      <c r="J3" s="8"/>
      <c r="K3" s="8"/>
      <c r="M3" s="11"/>
      <c r="T3" s="6"/>
      <c r="U3" s="838" t="s">
        <v>2</v>
      </c>
      <c r="V3" s="838"/>
      <c r="W3" s="838"/>
      <c r="X3" s="838"/>
      <c r="Y3" s="838"/>
      <c r="Z3" s="838"/>
      <c r="AA3" s="838"/>
      <c r="AB3" s="838"/>
    </row>
    <row r="4" spans="1:28" ht="23.25" customHeight="1" x14ac:dyDescent="0.25">
      <c r="A4" s="10"/>
      <c r="F4" s="2"/>
      <c r="I4" s="23"/>
      <c r="J4" s="23"/>
      <c r="K4" s="23"/>
      <c r="L4" s="23"/>
      <c r="M4" s="23"/>
      <c r="N4" s="23"/>
      <c r="O4" s="23"/>
      <c r="P4" s="23"/>
      <c r="Q4" s="23"/>
      <c r="R4" s="23"/>
      <c r="S4" s="23"/>
      <c r="T4" s="23"/>
      <c r="U4" s="839" t="s">
        <v>2</v>
      </c>
      <c r="V4" s="839"/>
      <c r="W4" s="839"/>
      <c r="X4" s="839"/>
      <c r="Y4" s="839"/>
      <c r="Z4" s="839"/>
      <c r="AA4" s="839"/>
      <c r="AB4" s="839"/>
    </row>
    <row r="5" spans="1:28" ht="23.25" customHeight="1" x14ac:dyDescent="0.25">
      <c r="A5" s="10"/>
      <c r="F5" s="2"/>
      <c r="I5" s="23"/>
      <c r="J5" s="23"/>
      <c r="K5" s="23"/>
      <c r="L5" s="23"/>
      <c r="M5" s="23"/>
      <c r="N5" s="23"/>
      <c r="O5" s="23"/>
      <c r="P5" s="23"/>
      <c r="Q5" s="23"/>
      <c r="R5" s="23"/>
      <c r="S5" s="23"/>
      <c r="T5" s="23"/>
      <c r="U5" s="23"/>
      <c r="V5" s="23"/>
      <c r="W5" s="23"/>
      <c r="X5" s="23"/>
      <c r="Y5" s="23"/>
      <c r="Z5" s="23"/>
      <c r="AA5" s="23"/>
    </row>
    <row r="6" spans="1:28" ht="20.25" customHeight="1" x14ac:dyDescent="0.3">
      <c r="A6" s="91"/>
      <c r="B6" s="92"/>
      <c r="C6" s="92"/>
      <c r="D6" s="92"/>
      <c r="E6" s="92"/>
      <c r="F6" s="93"/>
      <c r="G6" s="92"/>
      <c r="H6" s="92"/>
      <c r="I6" s="684" t="s">
        <v>37</v>
      </c>
      <c r="J6" s="685"/>
      <c r="K6" s="685"/>
      <c r="L6" s="685"/>
      <c r="M6" s="685"/>
      <c r="N6" s="685"/>
      <c r="O6" s="685"/>
      <c r="P6" s="685"/>
      <c r="Q6" s="685"/>
      <c r="R6" s="685"/>
      <c r="S6" s="685"/>
      <c r="T6" s="685"/>
      <c r="U6" s="685"/>
      <c r="V6" s="685"/>
      <c r="W6" s="685"/>
      <c r="X6" s="685"/>
      <c r="Y6" s="685"/>
      <c r="Z6" s="685"/>
      <c r="AA6" s="685"/>
      <c r="AB6" s="686"/>
    </row>
    <row r="7" spans="1:28" ht="20.25" customHeight="1" x14ac:dyDescent="0.3">
      <c r="A7" s="91"/>
      <c r="B7" s="92"/>
      <c r="C7" s="92"/>
      <c r="D7" s="92"/>
      <c r="E7" s="92"/>
      <c r="F7" s="93"/>
      <c r="G7" s="92"/>
      <c r="H7" s="92"/>
      <c r="I7" s="297" t="s">
        <v>200</v>
      </c>
      <c r="J7" s="298"/>
      <c r="K7" s="298"/>
      <c r="L7" s="298"/>
      <c r="M7" s="298"/>
      <c r="N7" s="298"/>
      <c r="O7" s="298"/>
      <c r="P7" s="298"/>
      <c r="Q7" s="298"/>
      <c r="R7" s="298"/>
      <c r="S7" s="298"/>
      <c r="T7" s="298"/>
      <c r="U7" s="298"/>
      <c r="V7" s="298"/>
      <c r="W7" s="298"/>
      <c r="X7" s="298"/>
      <c r="Y7" s="298"/>
      <c r="Z7" s="298"/>
      <c r="AA7" s="298"/>
      <c r="AB7" s="299"/>
    </row>
    <row r="8" spans="1:28" ht="20.25" customHeight="1" x14ac:dyDescent="0.3">
      <c r="A8" s="91"/>
      <c r="B8" s="92"/>
      <c r="C8" s="92"/>
      <c r="D8" s="92"/>
      <c r="E8" s="92"/>
      <c r="F8" s="93"/>
      <c r="G8" s="92"/>
      <c r="H8" s="92"/>
      <c r="I8" s="722" t="s">
        <v>105</v>
      </c>
      <c r="J8" s="690"/>
      <c r="K8" s="690"/>
      <c r="L8" s="690"/>
      <c r="M8" s="690"/>
      <c r="N8" s="690"/>
      <c r="O8" s="690"/>
      <c r="P8" s="690"/>
      <c r="Q8" s="690"/>
      <c r="R8" s="690"/>
      <c r="S8" s="690"/>
      <c r="T8" s="690"/>
      <c r="U8" s="690"/>
      <c r="V8" s="690"/>
      <c r="W8" s="690"/>
      <c r="X8" s="690"/>
      <c r="Y8" s="690"/>
      <c r="Z8" s="690"/>
      <c r="AA8" s="690"/>
      <c r="AB8" s="691"/>
    </row>
    <row r="9" spans="1:28" ht="20.25" customHeight="1" x14ac:dyDescent="0.3">
      <c r="A9" s="91"/>
      <c r="B9" s="92"/>
      <c r="C9" s="92"/>
      <c r="D9" s="92"/>
      <c r="E9" s="92"/>
      <c r="F9" s="93"/>
      <c r="G9" s="92"/>
      <c r="H9" s="92"/>
      <c r="I9" s="725" t="s">
        <v>3</v>
      </c>
      <c r="J9" s="725"/>
      <c r="K9" s="725"/>
      <c r="L9" s="725"/>
      <c r="M9" s="725"/>
      <c r="N9" s="725"/>
      <c r="O9" s="725"/>
      <c r="P9" s="725"/>
      <c r="Q9" s="725"/>
      <c r="R9" s="160"/>
      <c r="S9" s="726" t="s">
        <v>78</v>
      </c>
      <c r="T9" s="727"/>
      <c r="U9" s="727"/>
      <c r="V9" s="727"/>
      <c r="W9" s="728"/>
      <c r="X9" s="729" t="s">
        <v>4</v>
      </c>
      <c r="Y9" s="729"/>
      <c r="Z9" s="729"/>
      <c r="AA9" s="729"/>
      <c r="AB9" s="928" t="s">
        <v>115</v>
      </c>
    </row>
    <row r="10" spans="1:28" s="15" customFormat="1" ht="49.5" customHeight="1" x14ac:dyDescent="0.25">
      <c r="A10" s="101" t="s">
        <v>5</v>
      </c>
      <c r="B10" s="101" t="s">
        <v>6</v>
      </c>
      <c r="C10" s="101" t="s">
        <v>7</v>
      </c>
      <c r="D10" s="101" t="s">
        <v>8</v>
      </c>
      <c r="E10" s="101" t="s">
        <v>9</v>
      </c>
      <c r="F10" s="102" t="s">
        <v>5</v>
      </c>
      <c r="G10" s="103" t="s">
        <v>10</v>
      </c>
      <c r="H10" s="104"/>
      <c r="I10" s="335" t="s">
        <v>228</v>
      </c>
      <c r="J10" s="335" t="s">
        <v>12</v>
      </c>
      <c r="K10" s="335" t="s">
        <v>229</v>
      </c>
      <c r="L10" s="335" t="s">
        <v>38</v>
      </c>
      <c r="M10" s="335" t="s">
        <v>39</v>
      </c>
      <c r="N10" s="335" t="s">
        <v>40</v>
      </c>
      <c r="O10" s="335" t="s">
        <v>41</v>
      </c>
      <c r="P10" s="335" t="s">
        <v>42</v>
      </c>
      <c r="Q10" s="335" t="s">
        <v>43</v>
      </c>
      <c r="R10" s="162" t="s">
        <v>205</v>
      </c>
      <c r="S10" s="316" t="s">
        <v>14</v>
      </c>
      <c r="T10" s="316" t="s">
        <v>72</v>
      </c>
      <c r="U10" s="316" t="s">
        <v>15</v>
      </c>
      <c r="V10" s="316" t="s">
        <v>16</v>
      </c>
      <c r="W10" s="336" t="s">
        <v>206</v>
      </c>
      <c r="X10" s="165" t="s">
        <v>17</v>
      </c>
      <c r="Y10" s="316" t="s">
        <v>18</v>
      </c>
      <c r="Z10" s="316" t="s">
        <v>19</v>
      </c>
      <c r="AA10" s="316" t="s">
        <v>20</v>
      </c>
      <c r="AB10" s="836"/>
    </row>
    <row r="11" spans="1:28" s="38" customFormat="1" ht="54" customHeight="1" x14ac:dyDescent="0.3">
      <c r="A11" s="106"/>
      <c r="B11" s="98"/>
      <c r="C11" s="98"/>
      <c r="D11" s="98"/>
      <c r="E11" s="98"/>
      <c r="F11" s="107"/>
      <c r="G11" s="98"/>
      <c r="H11" s="98"/>
      <c r="I11" s="705" t="s">
        <v>84</v>
      </c>
      <c r="J11" s="671" t="s">
        <v>269</v>
      </c>
      <c r="K11" s="767" t="s">
        <v>267</v>
      </c>
      <c r="L11" s="961">
        <v>1</v>
      </c>
      <c r="M11" s="961">
        <v>1</v>
      </c>
      <c r="N11" s="961">
        <v>1</v>
      </c>
      <c r="O11" s="961">
        <v>1</v>
      </c>
      <c r="P11" s="965">
        <f>SUM(L11:O12)</f>
        <v>4</v>
      </c>
      <c r="Q11" s="767" t="s">
        <v>91</v>
      </c>
      <c r="R11" s="650" t="s">
        <v>46</v>
      </c>
      <c r="S11" s="312">
        <v>1</v>
      </c>
      <c r="T11" s="307" t="s">
        <v>330</v>
      </c>
      <c r="U11" s="307" t="s">
        <v>329</v>
      </c>
      <c r="V11" s="173">
        <v>1</v>
      </c>
      <c r="W11" s="682" t="s">
        <v>53</v>
      </c>
      <c r="X11" s="203">
        <f>SUM(Y11:AA11)</f>
        <v>42099338</v>
      </c>
      <c r="Y11" s="225">
        <f>70000000-27900662</f>
        <v>42099338</v>
      </c>
      <c r="Z11" s="225"/>
      <c r="AA11" s="225"/>
      <c r="AB11" s="311">
        <v>0</v>
      </c>
    </row>
    <row r="12" spans="1:28" s="38" customFormat="1" ht="26.25" customHeight="1" x14ac:dyDescent="0.3">
      <c r="A12" s="106"/>
      <c r="B12" s="98"/>
      <c r="C12" s="98"/>
      <c r="D12" s="98"/>
      <c r="E12" s="98"/>
      <c r="F12" s="107"/>
      <c r="G12" s="98"/>
      <c r="H12" s="98"/>
      <c r="I12" s="756"/>
      <c r="J12" s="709"/>
      <c r="K12" s="767"/>
      <c r="L12" s="966"/>
      <c r="M12" s="962"/>
      <c r="N12" s="962"/>
      <c r="O12" s="966"/>
      <c r="P12" s="965"/>
      <c r="Q12" s="767"/>
      <c r="R12" s="651"/>
      <c r="S12" s="647">
        <v>2</v>
      </c>
      <c r="T12" s="650" t="s">
        <v>179</v>
      </c>
      <c r="U12" s="650" t="s">
        <v>180</v>
      </c>
      <c r="V12" s="816">
        <v>1</v>
      </c>
      <c r="W12" s="799"/>
      <c r="X12" s="676">
        <f>SUM(Y12:AA12)</f>
        <v>0</v>
      </c>
      <c r="Y12" s="638">
        <v>0</v>
      </c>
      <c r="Z12" s="963"/>
      <c r="AA12" s="635"/>
      <c r="AB12" s="714">
        <v>0</v>
      </c>
    </row>
    <row r="13" spans="1:28" s="38" customFormat="1" ht="39.75" customHeight="1" x14ac:dyDescent="0.3">
      <c r="A13" s="106"/>
      <c r="B13" s="98"/>
      <c r="C13" s="98"/>
      <c r="D13" s="98"/>
      <c r="E13" s="98"/>
      <c r="F13" s="107"/>
      <c r="G13" s="98"/>
      <c r="H13" s="98"/>
      <c r="I13" s="706"/>
      <c r="J13" s="672"/>
      <c r="K13" s="580" t="s">
        <v>268</v>
      </c>
      <c r="L13" s="581">
        <v>0</v>
      </c>
      <c r="M13" s="581">
        <v>0</v>
      </c>
      <c r="N13" s="582">
        <v>0</v>
      </c>
      <c r="O13" s="533">
        <v>1</v>
      </c>
      <c r="P13" s="583">
        <f>SUM(L13:O14)</f>
        <v>1</v>
      </c>
      <c r="Q13" s="166" t="s">
        <v>91</v>
      </c>
      <c r="R13" s="660"/>
      <c r="S13" s="649"/>
      <c r="T13" s="660"/>
      <c r="U13" s="660"/>
      <c r="V13" s="817"/>
      <c r="W13" s="683"/>
      <c r="X13" s="677"/>
      <c r="Y13" s="640"/>
      <c r="Z13" s="964"/>
      <c r="AA13" s="637"/>
      <c r="AB13" s="715"/>
    </row>
    <row r="14" spans="1:28" ht="16.149999999999999" customHeight="1" x14ac:dyDescent="0.2">
      <c r="I14" s="16"/>
      <c r="J14" s="17"/>
      <c r="K14" s="80"/>
      <c r="L14" s="19"/>
      <c r="M14" s="19"/>
      <c r="N14" s="19"/>
      <c r="O14" s="117"/>
      <c r="P14" s="81"/>
      <c r="Q14" s="80"/>
      <c r="R14" s="80"/>
      <c r="S14" s="19"/>
    </row>
    <row r="15" spans="1:28" ht="16.5" customHeight="1" x14ac:dyDescent="0.25">
      <c r="I15" s="834" t="s">
        <v>230</v>
      </c>
      <c r="J15" s="834"/>
      <c r="K15" s="834"/>
      <c r="L15" s="834"/>
      <c r="M15" s="834"/>
      <c r="N15" s="834"/>
      <c r="O15" s="834"/>
      <c r="P15" s="834"/>
      <c r="Q15" s="834"/>
      <c r="R15" s="834"/>
      <c r="S15" s="834"/>
      <c r="T15" s="834"/>
      <c r="U15" s="834"/>
      <c r="V15" s="834"/>
      <c r="W15" s="835"/>
      <c r="X15" s="25">
        <f>SUBTOTAL(9,X11:X11)</f>
        <v>42099338</v>
      </c>
      <c r="Y15" s="25">
        <f>SUBTOTAL(9,Y11:Y12)</f>
        <v>42099338</v>
      </c>
      <c r="Z15" s="25">
        <f>SUBTOTAL(9,Z11:Z11)</f>
        <v>0</v>
      </c>
      <c r="AA15" s="25">
        <f>SUBTOTAL(9,AA11:AA11)</f>
        <v>0</v>
      </c>
      <c r="AB15" s="25">
        <f>SUBTOTAL(9,AB11:AB11)</f>
        <v>0</v>
      </c>
    </row>
    <row r="17" spans="9:26" hidden="1" x14ac:dyDescent="0.2">
      <c r="Y17" s="22"/>
      <c r="Z17" s="22"/>
    </row>
    <row r="18" spans="9:26" hidden="1" x14ac:dyDescent="0.2"/>
    <row r="19" spans="9:26" ht="72" hidden="1" customHeight="1" x14ac:dyDescent="0.2">
      <c r="I19" s="24" t="s">
        <v>46</v>
      </c>
    </row>
    <row r="20" spans="9:26" ht="47.25" hidden="1" customHeight="1" x14ac:dyDescent="0.2">
      <c r="I20" s="24" t="s">
        <v>47</v>
      </c>
    </row>
    <row r="21" spans="9:26" ht="68.25" hidden="1" customHeight="1" x14ac:dyDescent="0.2">
      <c r="I21" s="24" t="s">
        <v>111</v>
      </c>
    </row>
    <row r="22" spans="9:26" ht="60.75" hidden="1" customHeight="1" x14ac:dyDescent="0.2">
      <c r="I22" s="24" t="s">
        <v>44</v>
      </c>
    </row>
    <row r="23" spans="9:26" ht="87.75" hidden="1" customHeight="1" x14ac:dyDescent="0.2">
      <c r="I23" s="24" t="s">
        <v>45</v>
      </c>
    </row>
    <row r="24" spans="9:26" hidden="1" x14ac:dyDescent="0.2"/>
    <row r="25" spans="9:26" ht="76.5" hidden="1" x14ac:dyDescent="0.25">
      <c r="Q25" s="26" t="s">
        <v>48</v>
      </c>
      <c r="U25" t="s">
        <v>73</v>
      </c>
    </row>
    <row r="26" spans="9:26" ht="89.25" hidden="1" x14ac:dyDescent="0.25">
      <c r="Q26" s="27" t="s">
        <v>49</v>
      </c>
      <c r="U26" t="s">
        <v>36</v>
      </c>
    </row>
    <row r="27" spans="9:26" ht="102" hidden="1" x14ac:dyDescent="0.25">
      <c r="Q27" s="27" t="s">
        <v>50</v>
      </c>
      <c r="U27" t="s">
        <v>74</v>
      </c>
    </row>
    <row r="28" spans="9:26" ht="53.25" hidden="1" customHeight="1" x14ac:dyDescent="0.25">
      <c r="Q28" s="27" t="s">
        <v>51</v>
      </c>
      <c r="U28" t="s">
        <v>75</v>
      </c>
    </row>
    <row r="29" spans="9:26" ht="45.75" hidden="1" customHeight="1" x14ac:dyDescent="0.25">
      <c r="Q29" s="32" t="s">
        <v>52</v>
      </c>
      <c r="U29" t="s">
        <v>76</v>
      </c>
    </row>
    <row r="30" spans="9:26" ht="33" hidden="1" customHeight="1" x14ac:dyDescent="0.25">
      <c r="Q30" s="32" t="s">
        <v>53</v>
      </c>
      <c r="U30" t="s">
        <v>77</v>
      </c>
    </row>
    <row r="31" spans="9:26" ht="38.25" hidden="1" x14ac:dyDescent="0.2">
      <c r="Q31" s="28" t="s">
        <v>54</v>
      </c>
      <c r="U31" s="9" t="s">
        <v>89</v>
      </c>
    </row>
    <row r="32" spans="9:26" ht="12.75" hidden="1" x14ac:dyDescent="0.2">
      <c r="Q32" s="28" t="s">
        <v>55</v>
      </c>
      <c r="U32" s="9" t="s">
        <v>90</v>
      </c>
    </row>
    <row r="33" spans="17:21" ht="38.25" hidden="1" x14ac:dyDescent="0.2">
      <c r="Q33" s="27" t="s">
        <v>56</v>
      </c>
      <c r="U33" s="9" t="s">
        <v>91</v>
      </c>
    </row>
    <row r="34" spans="17:21" ht="47.25" hidden="1" customHeight="1" x14ac:dyDescent="0.2">
      <c r="Q34" s="27" t="s">
        <v>57</v>
      </c>
    </row>
    <row r="35" spans="17:21" ht="63.75" hidden="1" x14ac:dyDescent="0.2">
      <c r="Q35" s="27" t="s">
        <v>58</v>
      </c>
    </row>
    <row r="36" spans="17:21" ht="58.5" hidden="1" customHeight="1" x14ac:dyDescent="0.2">
      <c r="Q36" s="27" t="s">
        <v>59</v>
      </c>
    </row>
    <row r="37" spans="17:21" ht="51" hidden="1" x14ac:dyDescent="0.2">
      <c r="Q37" s="27" t="s">
        <v>60</v>
      </c>
    </row>
    <row r="38" spans="17:21" ht="42.75" hidden="1" customHeight="1" x14ac:dyDescent="0.2">
      <c r="Q38" s="27" t="s">
        <v>61</v>
      </c>
    </row>
    <row r="39" spans="17:21" ht="55.5" hidden="1" customHeight="1" x14ac:dyDescent="0.2">
      <c r="Q39" s="27" t="s">
        <v>62</v>
      </c>
    </row>
    <row r="40" spans="17:21" ht="47.25" hidden="1" customHeight="1" x14ac:dyDescent="0.2">
      <c r="Q40" s="27" t="s">
        <v>226</v>
      </c>
    </row>
    <row r="41" spans="17:21" ht="25.5" hidden="1" x14ac:dyDescent="0.2">
      <c r="Q41" s="27" t="s">
        <v>63</v>
      </c>
    </row>
    <row r="42" spans="17:21" ht="102" hidden="1" x14ac:dyDescent="0.2">
      <c r="Q42" s="29" t="s">
        <v>227</v>
      </c>
    </row>
    <row r="43" spans="17:21" ht="39.75" hidden="1" customHeight="1" x14ac:dyDescent="0.2">
      <c r="Q43" s="26" t="s">
        <v>64</v>
      </c>
    </row>
    <row r="44" spans="17:21" ht="25.5" hidden="1" x14ac:dyDescent="0.2">
      <c r="Q44" s="27" t="s">
        <v>65</v>
      </c>
    </row>
    <row r="45" spans="17:21" ht="47.25" hidden="1" customHeight="1" x14ac:dyDescent="0.2">
      <c r="Q45" s="32" t="s">
        <v>66</v>
      </c>
    </row>
    <row r="46" spans="17:21" ht="36.75" hidden="1" customHeight="1" x14ac:dyDescent="0.2">
      <c r="Q46" s="32" t="s">
        <v>67</v>
      </c>
    </row>
    <row r="47" spans="17:21" ht="39" hidden="1" customHeight="1" x14ac:dyDescent="0.2">
      <c r="Q47" s="32" t="s">
        <v>68</v>
      </c>
    </row>
    <row r="48" spans="17:21" ht="46.5" hidden="1" customHeight="1" x14ac:dyDescent="0.2">
      <c r="Q48" s="32" t="s">
        <v>69</v>
      </c>
    </row>
    <row r="49" spans="1:29" ht="42.75" hidden="1" customHeight="1" x14ac:dyDescent="0.2">
      <c r="Q49" s="34" t="s">
        <v>70</v>
      </c>
    </row>
    <row r="50" spans="1:29" ht="37.5" hidden="1" customHeight="1" x14ac:dyDescent="0.2">
      <c r="A50" s="30"/>
      <c r="B50" s="16"/>
      <c r="C50" s="16"/>
      <c r="D50" s="16"/>
      <c r="E50" s="16"/>
      <c r="F50" s="31"/>
      <c r="G50" s="16"/>
      <c r="H50" s="16"/>
      <c r="I50" s="16"/>
      <c r="J50" s="17"/>
      <c r="K50" s="18"/>
      <c r="L50" s="19"/>
      <c r="M50" s="19"/>
      <c r="N50" s="19"/>
      <c r="O50" s="19"/>
      <c r="P50" s="20"/>
      <c r="Q50" s="35" t="s">
        <v>71</v>
      </c>
      <c r="R50" s="9"/>
      <c r="S50" s="19"/>
    </row>
    <row r="51" spans="1:29" ht="11.25" hidden="1" customHeight="1" x14ac:dyDescent="0.2">
      <c r="A51" s="30"/>
      <c r="B51" s="16"/>
      <c r="C51" s="16"/>
      <c r="D51" s="16"/>
      <c r="E51" s="16"/>
      <c r="F51" s="31"/>
      <c r="G51" s="16"/>
      <c r="H51" s="16"/>
      <c r="I51" s="16"/>
      <c r="J51" s="17"/>
      <c r="K51" s="18"/>
      <c r="L51" s="19"/>
      <c r="M51" s="19"/>
      <c r="N51" s="19"/>
      <c r="O51" s="19"/>
      <c r="P51" s="20"/>
      <c r="Q51" s="21"/>
      <c r="R51" s="9"/>
      <c r="S51" s="19"/>
    </row>
    <row r="52" spans="1:29" ht="11.25" customHeight="1" x14ac:dyDescent="0.2">
      <c r="A52" s="30"/>
      <c r="B52" s="16"/>
      <c r="C52" s="16"/>
      <c r="D52" s="16"/>
      <c r="E52" s="16"/>
      <c r="F52" s="31"/>
      <c r="G52" s="16"/>
      <c r="H52" s="16"/>
      <c r="I52" s="16"/>
      <c r="J52" s="17"/>
      <c r="K52" s="18"/>
      <c r="L52" s="19"/>
      <c r="M52" s="19"/>
      <c r="N52" s="19"/>
      <c r="O52" s="19"/>
      <c r="P52" s="20"/>
      <c r="Q52" s="21"/>
      <c r="R52" s="9"/>
      <c r="S52" s="19"/>
    </row>
    <row r="53" spans="1:29" s="1" customFormat="1" x14ac:dyDescent="0.2">
      <c r="B53" s="2"/>
      <c r="C53" s="2"/>
      <c r="D53" s="2"/>
      <c r="E53" s="2"/>
      <c r="F53" s="3"/>
      <c r="G53" s="2"/>
      <c r="H53" s="2"/>
      <c r="I53" s="2"/>
      <c r="J53" s="4"/>
      <c r="K53" s="5"/>
      <c r="L53" s="6"/>
      <c r="M53" s="6"/>
      <c r="N53" s="6"/>
      <c r="O53" s="6"/>
      <c r="P53" s="7"/>
      <c r="Q53" s="8"/>
      <c r="R53" s="8"/>
      <c r="S53" s="6"/>
      <c r="T53" s="9"/>
      <c r="U53" s="9"/>
      <c r="V53" s="9"/>
      <c r="W53" s="9"/>
      <c r="X53" s="9"/>
      <c r="Y53" s="9"/>
      <c r="Z53" s="9"/>
      <c r="AA53" s="9"/>
      <c r="AB53" s="9"/>
      <c r="AC53" s="9"/>
    </row>
    <row r="54" spans="1:29" s="1" customFormat="1" x14ac:dyDescent="0.2">
      <c r="B54" s="2"/>
      <c r="C54" s="2"/>
      <c r="D54" s="2"/>
      <c r="E54" s="2"/>
      <c r="F54" s="3"/>
      <c r="G54" s="2"/>
      <c r="H54" s="2"/>
      <c r="I54" s="2"/>
      <c r="J54" s="4"/>
      <c r="K54" s="5"/>
      <c r="L54" s="6"/>
      <c r="M54" s="6"/>
      <c r="N54" s="6"/>
      <c r="O54" s="6"/>
      <c r="P54" s="7"/>
      <c r="Q54" s="8"/>
      <c r="R54" s="8"/>
      <c r="S54" s="6"/>
      <c r="T54" s="9"/>
      <c r="U54" s="9"/>
      <c r="V54" s="9"/>
      <c r="W54" s="9"/>
      <c r="X54" s="9"/>
      <c r="Y54" s="9"/>
      <c r="Z54" s="9"/>
      <c r="AA54" s="9"/>
      <c r="AB54" s="9"/>
      <c r="AC54" s="9"/>
    </row>
    <row r="55" spans="1:29" s="1" customFormat="1" x14ac:dyDescent="0.2">
      <c r="B55" s="2"/>
      <c r="C55" s="2"/>
      <c r="D55" s="2"/>
      <c r="E55" s="2"/>
      <c r="F55" s="3"/>
      <c r="G55" s="2"/>
      <c r="H55" s="2"/>
      <c r="I55" s="2"/>
      <c r="J55" s="4"/>
      <c r="K55" s="5"/>
      <c r="L55" s="6"/>
      <c r="M55" s="6"/>
      <c r="N55" s="6"/>
      <c r="O55" s="6"/>
      <c r="P55" s="7"/>
      <c r="Q55" s="8"/>
      <c r="R55" s="8"/>
      <c r="S55" s="6"/>
      <c r="T55" s="9"/>
      <c r="U55" s="9"/>
      <c r="V55" s="9"/>
      <c r="W55" s="9"/>
      <c r="X55" s="9"/>
      <c r="Y55" s="9"/>
      <c r="Z55" s="9"/>
      <c r="AA55" s="9"/>
      <c r="AB55" s="9"/>
      <c r="AC55" s="9"/>
    </row>
    <row r="56" spans="1:29" s="1" customFormat="1" x14ac:dyDescent="0.2">
      <c r="B56" s="2"/>
      <c r="C56" s="2"/>
      <c r="D56" s="2"/>
      <c r="E56" s="2"/>
      <c r="F56" s="3"/>
      <c r="G56" s="2"/>
      <c r="H56" s="2"/>
      <c r="I56" s="2"/>
      <c r="J56" s="4"/>
      <c r="K56" s="5"/>
      <c r="L56" s="6"/>
      <c r="M56" s="6"/>
      <c r="N56" s="6"/>
      <c r="O56" s="6"/>
      <c r="P56" s="7"/>
      <c r="Q56" s="8"/>
      <c r="R56" s="8"/>
      <c r="S56" s="6"/>
      <c r="T56" s="9"/>
      <c r="U56" s="9"/>
      <c r="V56" s="9"/>
      <c r="W56" s="9"/>
      <c r="X56" s="9"/>
      <c r="Y56" s="9"/>
      <c r="Z56" s="9"/>
      <c r="AA56" s="9"/>
      <c r="AB56" s="9"/>
      <c r="AC56" s="9"/>
    </row>
    <row r="57" spans="1:29" s="1" customFormat="1" x14ac:dyDescent="0.2">
      <c r="B57" s="2"/>
      <c r="C57" s="2"/>
      <c r="D57" s="2"/>
      <c r="E57" s="2"/>
      <c r="F57" s="3"/>
      <c r="G57" s="2"/>
      <c r="H57" s="2"/>
      <c r="I57" s="2"/>
      <c r="J57" s="4"/>
      <c r="K57" s="5"/>
      <c r="L57" s="6"/>
      <c r="M57" s="6"/>
      <c r="N57" s="6"/>
      <c r="O57" s="6"/>
      <c r="P57" s="7"/>
      <c r="Q57" s="8"/>
      <c r="R57" s="8"/>
      <c r="S57" s="6"/>
      <c r="T57" s="9"/>
      <c r="U57" s="9"/>
      <c r="V57" s="9"/>
      <c r="W57" s="9"/>
      <c r="X57" s="9"/>
      <c r="Y57" s="9"/>
      <c r="Z57" s="9"/>
      <c r="AA57" s="9"/>
      <c r="AB57" s="9"/>
      <c r="AC57" s="9"/>
    </row>
    <row r="58" spans="1:29" s="1" customFormat="1" x14ac:dyDescent="0.2">
      <c r="B58" s="2"/>
      <c r="C58" s="2"/>
      <c r="D58" s="2"/>
      <c r="E58" s="2"/>
      <c r="F58" s="3"/>
      <c r="G58" s="2"/>
      <c r="H58" s="2"/>
      <c r="I58" s="2"/>
      <c r="J58" s="4"/>
      <c r="K58" s="5"/>
      <c r="L58" s="6"/>
      <c r="M58" s="6"/>
      <c r="N58" s="6"/>
      <c r="O58" s="6"/>
      <c r="P58" s="7"/>
      <c r="Q58" s="8"/>
      <c r="R58" s="8"/>
      <c r="S58" s="6"/>
      <c r="T58" s="9"/>
      <c r="U58" s="9"/>
      <c r="V58" s="9"/>
      <c r="W58" s="9"/>
      <c r="X58" s="9"/>
      <c r="Y58" s="9"/>
      <c r="Z58" s="9"/>
      <c r="AA58" s="9"/>
      <c r="AB58" s="9"/>
      <c r="AC58" s="9"/>
    </row>
    <row r="59" spans="1:29" s="1" customFormat="1" x14ac:dyDescent="0.2">
      <c r="B59" s="2"/>
      <c r="C59" s="2"/>
      <c r="D59" s="2"/>
      <c r="E59" s="2"/>
      <c r="F59" s="3"/>
      <c r="G59" s="2"/>
      <c r="H59" s="2"/>
      <c r="I59" s="2"/>
      <c r="J59" s="4"/>
      <c r="K59" s="5"/>
      <c r="L59" s="6"/>
      <c r="M59" s="6"/>
      <c r="N59" s="6"/>
      <c r="O59" s="6"/>
      <c r="P59" s="7"/>
      <c r="Q59" s="8"/>
      <c r="R59" s="8"/>
      <c r="S59" s="6"/>
      <c r="T59" s="9"/>
      <c r="U59" s="9"/>
      <c r="V59" s="9"/>
      <c r="W59" s="9"/>
      <c r="X59" s="9"/>
      <c r="Y59" s="9"/>
      <c r="Z59" s="9"/>
      <c r="AA59" s="9"/>
      <c r="AB59" s="9"/>
      <c r="AC59" s="9"/>
    </row>
    <row r="60" spans="1:29" s="1" customFormat="1" x14ac:dyDescent="0.2">
      <c r="B60" s="2"/>
      <c r="C60" s="2"/>
      <c r="D60" s="2"/>
      <c r="E60" s="2"/>
      <c r="F60" s="3"/>
      <c r="G60" s="2"/>
      <c r="H60" s="2"/>
      <c r="I60" s="2"/>
      <c r="J60" s="4"/>
      <c r="K60" s="5"/>
      <c r="L60" s="6"/>
      <c r="M60" s="6"/>
      <c r="N60" s="6"/>
      <c r="O60" s="6"/>
      <c r="P60" s="7"/>
      <c r="Q60" s="8"/>
      <c r="R60" s="8"/>
      <c r="S60" s="6"/>
      <c r="T60" s="9"/>
      <c r="U60" s="9"/>
      <c r="V60" s="9"/>
      <c r="W60" s="9"/>
      <c r="X60" s="9"/>
      <c r="Y60" s="9"/>
      <c r="Z60" s="9"/>
      <c r="AA60" s="9"/>
      <c r="AB60" s="9"/>
      <c r="AC60" s="9"/>
    </row>
    <row r="61" spans="1:29" s="1" customFormat="1" x14ac:dyDescent="0.2">
      <c r="B61" s="2"/>
      <c r="C61" s="2"/>
      <c r="D61" s="2"/>
      <c r="E61" s="2"/>
      <c r="F61" s="3"/>
      <c r="G61" s="2"/>
      <c r="H61" s="2"/>
      <c r="I61" s="2"/>
      <c r="J61" s="4"/>
      <c r="K61" s="5"/>
      <c r="L61" s="6"/>
      <c r="M61" s="6"/>
      <c r="N61" s="6"/>
      <c r="O61" s="6"/>
      <c r="P61" s="7"/>
      <c r="Q61" s="8"/>
      <c r="R61" s="8"/>
      <c r="S61" s="6"/>
      <c r="T61" s="9"/>
      <c r="U61" s="9"/>
      <c r="V61" s="9"/>
      <c r="W61" s="9"/>
      <c r="X61" s="9"/>
      <c r="Y61" s="9"/>
      <c r="Z61" s="9"/>
      <c r="AA61" s="9"/>
      <c r="AB61" s="9"/>
      <c r="AC61" s="9"/>
    </row>
    <row r="62" spans="1:29" s="1" customFormat="1" x14ac:dyDescent="0.2">
      <c r="B62" s="2"/>
      <c r="C62" s="2"/>
      <c r="D62" s="2"/>
      <c r="E62" s="2"/>
      <c r="F62" s="3"/>
      <c r="G62" s="2"/>
      <c r="H62" s="2"/>
      <c r="I62" s="2"/>
      <c r="J62" s="4"/>
      <c r="K62" s="5"/>
      <c r="L62" s="6"/>
      <c r="M62" s="6"/>
      <c r="N62" s="6"/>
      <c r="O62" s="6"/>
      <c r="P62" s="7"/>
      <c r="Q62" s="8"/>
      <c r="R62" s="8"/>
      <c r="S62" s="6"/>
      <c r="T62" s="9"/>
      <c r="U62" s="9"/>
      <c r="V62" s="9"/>
      <c r="W62" s="9"/>
      <c r="X62" s="9"/>
      <c r="Y62" s="9"/>
      <c r="Z62" s="9"/>
      <c r="AA62" s="9"/>
      <c r="AB62" s="9"/>
      <c r="AC62" s="9"/>
    </row>
    <row r="63" spans="1:29" s="1" customFormat="1" x14ac:dyDescent="0.2">
      <c r="B63" s="2"/>
      <c r="C63" s="2"/>
      <c r="D63" s="2"/>
      <c r="E63" s="2"/>
      <c r="F63" s="3"/>
      <c r="G63" s="2"/>
      <c r="H63" s="2"/>
      <c r="I63" s="2"/>
      <c r="J63" s="4"/>
      <c r="K63" s="5"/>
      <c r="L63" s="6"/>
      <c r="M63" s="6"/>
      <c r="N63" s="6"/>
      <c r="O63" s="6"/>
      <c r="P63" s="7"/>
      <c r="Q63" s="8"/>
      <c r="R63" s="8"/>
      <c r="S63" s="6"/>
      <c r="T63" s="9"/>
      <c r="U63" s="9"/>
      <c r="V63" s="9"/>
      <c r="W63" s="9"/>
      <c r="X63" s="9"/>
      <c r="Y63" s="9"/>
      <c r="Z63" s="9"/>
      <c r="AA63" s="9"/>
      <c r="AB63" s="9"/>
      <c r="AC63" s="9"/>
    </row>
    <row r="64" spans="1:29" s="1" customFormat="1" x14ac:dyDescent="0.2">
      <c r="B64" s="2"/>
      <c r="C64" s="2"/>
      <c r="D64" s="2"/>
      <c r="E64" s="2"/>
      <c r="F64" s="3"/>
      <c r="G64" s="2"/>
      <c r="H64" s="2"/>
      <c r="I64" s="2"/>
      <c r="J64" s="4"/>
      <c r="K64" s="5"/>
      <c r="L64" s="6"/>
      <c r="M64" s="6"/>
      <c r="N64" s="6"/>
      <c r="O64" s="6"/>
      <c r="P64" s="7"/>
      <c r="Q64" s="8"/>
      <c r="R64" s="8"/>
      <c r="S64" s="6"/>
      <c r="T64" s="9"/>
      <c r="U64" s="9"/>
      <c r="V64" s="9"/>
      <c r="W64" s="9"/>
      <c r="X64" s="9"/>
      <c r="Y64" s="9"/>
      <c r="Z64" s="9"/>
      <c r="AA64" s="9"/>
      <c r="AB64" s="9"/>
      <c r="AC64" s="9"/>
    </row>
    <row r="65" spans="2:29" s="1" customFormat="1" x14ac:dyDescent="0.2">
      <c r="B65" s="2"/>
      <c r="C65" s="2"/>
      <c r="D65" s="2"/>
      <c r="E65" s="2"/>
      <c r="F65" s="3"/>
      <c r="G65" s="2"/>
      <c r="H65" s="2"/>
      <c r="I65" s="2"/>
      <c r="J65" s="4"/>
      <c r="K65" s="5"/>
      <c r="L65" s="6"/>
      <c r="M65" s="6"/>
      <c r="N65" s="6"/>
      <c r="O65" s="6"/>
      <c r="P65" s="7"/>
      <c r="Q65" s="8"/>
      <c r="R65" s="8"/>
      <c r="S65" s="6"/>
      <c r="T65" s="9"/>
      <c r="U65" s="9"/>
      <c r="V65" s="9"/>
      <c r="W65" s="9"/>
      <c r="X65" s="9"/>
      <c r="Y65" s="9"/>
      <c r="Z65" s="9"/>
      <c r="AA65" s="9"/>
      <c r="AB65" s="9"/>
      <c r="AC65" s="9"/>
    </row>
    <row r="66" spans="2:29" s="1" customFormat="1" x14ac:dyDescent="0.2">
      <c r="B66" s="2"/>
      <c r="C66" s="2"/>
      <c r="D66" s="2"/>
      <c r="E66" s="2"/>
      <c r="F66" s="3"/>
      <c r="G66" s="2"/>
      <c r="H66" s="2"/>
      <c r="I66" s="2"/>
      <c r="J66" s="4"/>
      <c r="K66" s="5"/>
      <c r="L66" s="6"/>
      <c r="M66" s="6"/>
      <c r="N66" s="6"/>
      <c r="O66" s="6"/>
      <c r="P66" s="7"/>
      <c r="Q66" s="8"/>
      <c r="R66" s="8"/>
      <c r="S66" s="6"/>
      <c r="T66" s="9"/>
      <c r="U66" s="9"/>
      <c r="V66" s="9"/>
      <c r="W66" s="9"/>
      <c r="X66" s="9"/>
      <c r="Y66" s="9"/>
      <c r="Z66" s="9"/>
      <c r="AA66" s="9"/>
      <c r="AB66" s="9"/>
      <c r="AC66" s="9"/>
    </row>
    <row r="67" spans="2:29" s="1" customFormat="1" x14ac:dyDescent="0.2">
      <c r="B67" s="2"/>
      <c r="C67" s="2"/>
      <c r="D67" s="2"/>
      <c r="E67" s="2"/>
      <c r="F67" s="3"/>
      <c r="G67" s="2"/>
      <c r="H67" s="2"/>
      <c r="I67" s="2"/>
      <c r="J67" s="4"/>
      <c r="K67" s="5"/>
      <c r="L67" s="6"/>
      <c r="M67" s="6"/>
      <c r="N67" s="6"/>
      <c r="O67" s="6"/>
      <c r="P67" s="7"/>
      <c r="Q67" s="8"/>
      <c r="R67" s="8"/>
      <c r="S67" s="6"/>
      <c r="T67" s="9"/>
      <c r="U67" s="9"/>
      <c r="V67" s="9"/>
      <c r="W67" s="9"/>
      <c r="X67" s="9"/>
      <c r="Y67" s="9"/>
      <c r="Z67" s="9"/>
      <c r="AA67" s="9"/>
      <c r="AB67" s="9"/>
      <c r="AC67" s="9"/>
    </row>
    <row r="68" spans="2:29" s="1" customFormat="1" x14ac:dyDescent="0.2">
      <c r="B68" s="2"/>
      <c r="C68" s="2"/>
      <c r="D68" s="2"/>
      <c r="E68" s="2"/>
      <c r="F68" s="3"/>
      <c r="G68" s="2"/>
      <c r="H68" s="2"/>
      <c r="I68" s="2"/>
      <c r="J68" s="4"/>
      <c r="K68" s="5"/>
      <c r="L68" s="6"/>
      <c r="M68" s="6"/>
      <c r="N68" s="6"/>
      <c r="O68" s="6"/>
      <c r="P68" s="7"/>
      <c r="Q68" s="8"/>
      <c r="R68" s="8"/>
      <c r="S68" s="6"/>
      <c r="T68" s="9"/>
      <c r="U68" s="9"/>
      <c r="V68" s="9"/>
      <c r="W68" s="9"/>
      <c r="X68" s="9"/>
      <c r="Y68" s="9"/>
      <c r="Z68" s="9"/>
      <c r="AA68" s="9"/>
      <c r="AB68" s="9"/>
      <c r="AC68" s="9"/>
    </row>
    <row r="69" spans="2:29" s="1" customFormat="1" x14ac:dyDescent="0.2">
      <c r="B69" s="2"/>
      <c r="C69" s="2"/>
      <c r="D69" s="2"/>
      <c r="E69" s="2"/>
      <c r="F69" s="3"/>
      <c r="G69" s="2"/>
      <c r="H69" s="2"/>
      <c r="I69" s="2"/>
      <c r="J69" s="4"/>
      <c r="K69" s="5"/>
      <c r="L69" s="6"/>
      <c r="M69" s="6"/>
      <c r="N69" s="6"/>
      <c r="O69" s="6"/>
      <c r="P69" s="7"/>
      <c r="Q69" s="8"/>
      <c r="R69" s="8"/>
      <c r="S69" s="6"/>
      <c r="T69" s="9"/>
      <c r="U69" s="9"/>
      <c r="V69" s="9"/>
      <c r="W69" s="9"/>
      <c r="X69" s="9"/>
      <c r="Y69" s="9"/>
      <c r="Z69" s="9"/>
      <c r="AA69" s="9"/>
      <c r="AB69" s="9"/>
      <c r="AC69" s="9"/>
    </row>
    <row r="70" spans="2:29" s="1" customFormat="1" x14ac:dyDescent="0.2">
      <c r="B70" s="2"/>
      <c r="C70" s="2"/>
      <c r="D70" s="2"/>
      <c r="E70" s="2"/>
      <c r="F70" s="3"/>
      <c r="G70" s="2"/>
      <c r="H70" s="2"/>
      <c r="I70" s="2"/>
      <c r="J70" s="4"/>
      <c r="K70" s="5"/>
      <c r="L70" s="6"/>
      <c r="M70" s="6"/>
      <c r="N70" s="6"/>
      <c r="O70" s="6"/>
      <c r="P70" s="7"/>
      <c r="Q70" s="8"/>
      <c r="R70" s="8"/>
      <c r="S70" s="6"/>
      <c r="T70" s="9"/>
      <c r="U70" s="9"/>
      <c r="V70" s="9"/>
      <c r="W70" s="9"/>
      <c r="X70" s="9"/>
      <c r="Y70" s="9"/>
      <c r="Z70" s="9"/>
      <c r="AA70" s="9"/>
      <c r="AB70" s="9"/>
      <c r="AC70" s="9"/>
    </row>
    <row r="71" spans="2:29" s="1" customFormat="1" x14ac:dyDescent="0.2">
      <c r="B71" s="2"/>
      <c r="C71" s="2"/>
      <c r="D71" s="2"/>
      <c r="E71" s="2"/>
      <c r="F71" s="3"/>
      <c r="G71" s="2"/>
      <c r="H71" s="2"/>
      <c r="I71" s="2"/>
      <c r="J71" s="4"/>
      <c r="K71" s="5"/>
      <c r="L71" s="6"/>
      <c r="M71" s="6"/>
      <c r="N71" s="6"/>
      <c r="O71" s="6"/>
      <c r="P71" s="7"/>
      <c r="Q71" s="8"/>
      <c r="R71" s="8"/>
      <c r="S71" s="6"/>
      <c r="T71" s="9"/>
      <c r="U71" s="9"/>
      <c r="V71" s="9"/>
      <c r="W71" s="9"/>
      <c r="X71" s="9"/>
      <c r="Y71" s="9"/>
      <c r="Z71" s="9"/>
      <c r="AA71" s="9"/>
      <c r="AB71" s="9"/>
      <c r="AC71" s="9"/>
    </row>
    <row r="72" spans="2:29" s="1" customFormat="1" x14ac:dyDescent="0.2">
      <c r="B72" s="2"/>
      <c r="C72" s="2"/>
      <c r="D72" s="2"/>
      <c r="E72" s="2"/>
      <c r="F72" s="3"/>
      <c r="G72" s="2"/>
      <c r="H72" s="2"/>
      <c r="I72" s="2"/>
      <c r="J72" s="4"/>
      <c r="K72" s="5"/>
      <c r="L72" s="6"/>
      <c r="M72" s="6"/>
      <c r="N72" s="6"/>
      <c r="O72" s="6"/>
      <c r="P72" s="7"/>
      <c r="Q72" s="8"/>
      <c r="R72" s="8"/>
      <c r="S72" s="6"/>
      <c r="T72" s="9"/>
      <c r="U72" s="9"/>
      <c r="V72" s="9"/>
      <c r="W72" s="9"/>
      <c r="X72" s="9"/>
      <c r="Y72" s="9"/>
      <c r="Z72" s="9"/>
      <c r="AA72" s="9"/>
      <c r="AB72" s="9"/>
      <c r="AC72" s="9"/>
    </row>
    <row r="73" spans="2:29" s="1" customFormat="1" x14ac:dyDescent="0.2">
      <c r="B73" s="2"/>
      <c r="C73" s="2"/>
      <c r="D73" s="2"/>
      <c r="E73" s="2"/>
      <c r="F73" s="3"/>
      <c r="G73" s="2"/>
      <c r="H73" s="2"/>
      <c r="I73" s="2"/>
      <c r="J73" s="4"/>
      <c r="K73" s="5"/>
      <c r="L73" s="6"/>
      <c r="M73" s="6"/>
      <c r="N73" s="6"/>
      <c r="O73" s="6"/>
      <c r="P73" s="7"/>
      <c r="Q73" s="8"/>
      <c r="R73" s="8"/>
      <c r="S73" s="6"/>
      <c r="T73" s="9"/>
      <c r="U73" s="9"/>
      <c r="V73" s="9"/>
      <c r="W73" s="9"/>
      <c r="X73" s="9"/>
      <c r="Y73" s="9"/>
      <c r="Z73" s="9"/>
      <c r="AA73" s="9"/>
      <c r="AB73" s="9"/>
      <c r="AC73" s="9"/>
    </row>
    <row r="74" spans="2:29" s="1" customFormat="1" x14ac:dyDescent="0.2">
      <c r="B74" s="2"/>
      <c r="C74" s="2"/>
      <c r="D74" s="2"/>
      <c r="E74" s="2"/>
      <c r="F74" s="3"/>
      <c r="G74" s="2"/>
      <c r="H74" s="2"/>
      <c r="I74" s="2"/>
      <c r="J74" s="4"/>
      <c r="K74" s="5"/>
      <c r="L74" s="6"/>
      <c r="M74" s="6"/>
      <c r="N74" s="6"/>
      <c r="O74" s="6"/>
      <c r="P74" s="7"/>
      <c r="Q74" s="8"/>
      <c r="R74" s="8"/>
      <c r="S74" s="6"/>
      <c r="T74" s="9"/>
      <c r="U74" s="9"/>
      <c r="V74" s="9"/>
      <c r="W74" s="9"/>
      <c r="X74" s="9"/>
      <c r="Y74" s="9"/>
      <c r="Z74" s="9"/>
      <c r="AA74" s="9"/>
      <c r="AB74" s="9"/>
      <c r="AC74" s="9"/>
    </row>
    <row r="75" spans="2:29" s="1" customFormat="1" x14ac:dyDescent="0.2">
      <c r="B75" s="2"/>
      <c r="C75" s="2"/>
      <c r="D75" s="2"/>
      <c r="E75" s="2"/>
      <c r="F75" s="3"/>
      <c r="G75" s="2"/>
      <c r="H75" s="2"/>
      <c r="I75" s="2"/>
      <c r="J75" s="4"/>
      <c r="K75" s="5"/>
      <c r="L75" s="6"/>
      <c r="M75" s="6"/>
      <c r="N75" s="6"/>
      <c r="O75" s="6"/>
      <c r="P75" s="7"/>
      <c r="Q75" s="8"/>
      <c r="R75" s="8"/>
      <c r="S75" s="6"/>
      <c r="T75" s="9"/>
      <c r="U75" s="9"/>
      <c r="V75" s="9"/>
      <c r="W75" s="9"/>
      <c r="X75" s="9"/>
      <c r="Y75" s="9"/>
      <c r="Z75" s="9"/>
      <c r="AA75" s="9"/>
      <c r="AB75" s="9"/>
      <c r="AC75" s="9"/>
    </row>
    <row r="76" spans="2:29" s="1" customFormat="1" x14ac:dyDescent="0.2">
      <c r="B76" s="2"/>
      <c r="C76" s="2"/>
      <c r="D76" s="2"/>
      <c r="E76" s="2"/>
      <c r="F76" s="3"/>
      <c r="G76" s="2"/>
      <c r="H76" s="2"/>
      <c r="I76" s="2"/>
      <c r="J76" s="4"/>
      <c r="K76" s="5"/>
      <c r="L76" s="6"/>
      <c r="M76" s="6"/>
      <c r="N76" s="6"/>
      <c r="O76" s="6"/>
      <c r="P76" s="7"/>
      <c r="Q76" s="8"/>
      <c r="R76" s="8"/>
      <c r="S76" s="6"/>
      <c r="T76" s="9"/>
      <c r="U76" s="9"/>
      <c r="V76" s="9"/>
      <c r="W76" s="9"/>
      <c r="X76" s="9"/>
      <c r="Y76" s="9"/>
      <c r="Z76" s="9"/>
      <c r="AA76" s="9"/>
      <c r="AB76" s="9"/>
      <c r="AC76" s="9"/>
    </row>
    <row r="77" spans="2:29" s="1" customFormat="1" x14ac:dyDescent="0.2">
      <c r="B77" s="2"/>
      <c r="C77" s="2"/>
      <c r="D77" s="2"/>
      <c r="E77" s="2"/>
      <c r="F77" s="3"/>
      <c r="G77" s="2"/>
      <c r="H77" s="2"/>
      <c r="I77" s="2"/>
      <c r="J77" s="4"/>
      <c r="K77" s="5"/>
      <c r="L77" s="6"/>
      <c r="M77" s="6"/>
      <c r="N77" s="6"/>
      <c r="O77" s="6"/>
      <c r="P77" s="7"/>
      <c r="Q77" s="8"/>
      <c r="R77" s="8"/>
      <c r="S77" s="6"/>
      <c r="T77" s="9"/>
      <c r="U77" s="9"/>
      <c r="V77" s="9"/>
      <c r="W77" s="9"/>
      <c r="X77" s="9"/>
      <c r="Y77" s="9"/>
      <c r="Z77" s="9"/>
      <c r="AA77" s="9"/>
      <c r="AB77" s="9"/>
      <c r="AC77" s="9"/>
    </row>
    <row r="78" spans="2:29" s="1" customFormat="1" x14ac:dyDescent="0.2">
      <c r="B78" s="2"/>
      <c r="C78" s="2"/>
      <c r="D78" s="2"/>
      <c r="E78" s="2"/>
      <c r="F78" s="3"/>
      <c r="G78" s="2"/>
      <c r="H78" s="2"/>
      <c r="I78" s="2"/>
      <c r="J78" s="4"/>
      <c r="K78" s="5"/>
      <c r="L78" s="6"/>
      <c r="M78" s="6"/>
      <c r="N78" s="6"/>
      <c r="O78" s="6"/>
      <c r="P78" s="7"/>
      <c r="Q78" s="8"/>
      <c r="R78" s="8"/>
      <c r="S78" s="6"/>
      <c r="T78" s="9"/>
      <c r="U78" s="9"/>
      <c r="V78" s="9"/>
      <c r="W78" s="9"/>
      <c r="X78" s="9"/>
      <c r="Y78" s="9"/>
      <c r="Z78" s="9"/>
      <c r="AA78" s="9"/>
      <c r="AB78" s="9"/>
      <c r="AC78" s="9"/>
    </row>
    <row r="79" spans="2:29" s="1" customFormat="1" x14ac:dyDescent="0.2">
      <c r="B79" s="2"/>
      <c r="C79" s="2"/>
      <c r="D79" s="2"/>
      <c r="E79" s="2"/>
      <c r="F79" s="3"/>
      <c r="G79" s="2"/>
      <c r="H79" s="2"/>
      <c r="I79" s="2"/>
      <c r="J79" s="4"/>
      <c r="K79" s="5"/>
      <c r="L79" s="6"/>
      <c r="M79" s="6"/>
      <c r="N79" s="6"/>
      <c r="O79" s="6"/>
      <c r="P79" s="7"/>
      <c r="Q79" s="8"/>
      <c r="R79" s="8"/>
      <c r="S79" s="6"/>
      <c r="T79" s="9"/>
      <c r="U79" s="9"/>
      <c r="V79" s="9"/>
      <c r="W79" s="9"/>
      <c r="X79" s="9"/>
      <c r="Y79" s="9"/>
      <c r="Z79" s="9"/>
      <c r="AA79" s="9"/>
      <c r="AB79" s="9"/>
      <c r="AC79" s="9"/>
    </row>
    <row r="80" spans="2:29" s="1" customFormat="1" x14ac:dyDescent="0.2">
      <c r="B80" s="2"/>
      <c r="C80" s="2"/>
      <c r="D80" s="2"/>
      <c r="E80" s="2"/>
      <c r="F80" s="3"/>
      <c r="G80" s="2"/>
      <c r="H80" s="2"/>
      <c r="I80" s="2"/>
      <c r="J80" s="4"/>
      <c r="K80" s="5"/>
      <c r="L80" s="6"/>
      <c r="M80" s="6"/>
      <c r="N80" s="6"/>
      <c r="O80" s="6"/>
      <c r="P80" s="7"/>
      <c r="Q80" s="8"/>
      <c r="R80" s="8"/>
      <c r="S80" s="6"/>
      <c r="T80" s="9"/>
      <c r="U80" s="9"/>
      <c r="V80" s="9"/>
      <c r="W80" s="9"/>
      <c r="X80" s="9"/>
      <c r="Y80" s="9"/>
      <c r="Z80" s="9"/>
      <c r="AA80" s="9"/>
      <c r="AB80" s="9"/>
      <c r="AC80" s="9"/>
    </row>
    <row r="81" spans="2:29" s="1" customFormat="1" x14ac:dyDescent="0.2">
      <c r="B81" s="2"/>
      <c r="C81" s="2"/>
      <c r="D81" s="2"/>
      <c r="E81" s="2"/>
      <c r="F81" s="3"/>
      <c r="G81" s="2"/>
      <c r="H81" s="2"/>
      <c r="I81" s="2"/>
      <c r="J81" s="4"/>
      <c r="K81" s="5"/>
      <c r="L81" s="6"/>
      <c r="M81" s="6"/>
      <c r="N81" s="6"/>
      <c r="O81" s="6"/>
      <c r="P81" s="7"/>
      <c r="Q81" s="8"/>
      <c r="R81" s="8"/>
      <c r="S81" s="6"/>
      <c r="T81" s="9"/>
      <c r="U81" s="9"/>
      <c r="V81" s="9"/>
      <c r="W81" s="9"/>
      <c r="X81" s="9"/>
      <c r="Y81" s="9"/>
      <c r="Z81" s="9"/>
      <c r="AA81" s="9"/>
      <c r="AB81" s="9"/>
      <c r="AC81" s="9"/>
    </row>
    <row r="82" spans="2:29" s="1" customFormat="1" x14ac:dyDescent="0.2">
      <c r="B82" s="2"/>
      <c r="C82" s="2"/>
      <c r="D82" s="2"/>
      <c r="E82" s="2"/>
      <c r="F82" s="3"/>
      <c r="G82" s="2"/>
      <c r="H82" s="2"/>
      <c r="I82" s="2"/>
      <c r="J82" s="4"/>
      <c r="K82" s="5"/>
      <c r="L82" s="6"/>
      <c r="M82" s="6"/>
      <c r="N82" s="6"/>
      <c r="O82" s="6"/>
      <c r="P82" s="7"/>
      <c r="Q82" s="8"/>
      <c r="R82" s="8"/>
      <c r="S82" s="6"/>
      <c r="T82" s="9"/>
      <c r="U82" s="9"/>
      <c r="V82" s="9"/>
      <c r="W82" s="9"/>
      <c r="X82" s="9"/>
      <c r="Y82" s="9"/>
      <c r="Z82" s="9"/>
      <c r="AA82" s="9"/>
      <c r="AB82" s="9"/>
      <c r="AC82" s="9"/>
    </row>
    <row r="83" spans="2:29" s="1" customFormat="1" x14ac:dyDescent="0.2">
      <c r="B83" s="2"/>
      <c r="C83" s="2"/>
      <c r="D83" s="2"/>
      <c r="E83" s="2"/>
      <c r="F83" s="3"/>
      <c r="G83" s="2"/>
      <c r="H83" s="2"/>
      <c r="I83" s="2"/>
      <c r="J83" s="4"/>
      <c r="K83" s="5"/>
      <c r="L83" s="6"/>
      <c r="M83" s="6"/>
      <c r="N83" s="6"/>
      <c r="O83" s="6"/>
      <c r="P83" s="7"/>
      <c r="Q83" s="8"/>
      <c r="R83" s="8"/>
      <c r="S83" s="6"/>
      <c r="T83" s="9"/>
      <c r="U83" s="9"/>
      <c r="V83" s="9"/>
      <c r="W83" s="9"/>
      <c r="X83" s="9"/>
      <c r="Y83" s="9"/>
      <c r="Z83" s="9"/>
      <c r="AA83" s="9"/>
      <c r="AB83" s="9"/>
      <c r="AC83" s="9"/>
    </row>
    <row r="84" spans="2:29" s="1" customFormat="1" x14ac:dyDescent="0.2">
      <c r="B84" s="2"/>
      <c r="C84" s="2"/>
      <c r="D84" s="2"/>
      <c r="E84" s="2"/>
      <c r="F84" s="3"/>
      <c r="G84" s="2"/>
      <c r="H84" s="2"/>
      <c r="I84" s="2"/>
      <c r="J84" s="4"/>
      <c r="K84" s="5"/>
      <c r="L84" s="6"/>
      <c r="M84" s="6"/>
      <c r="N84" s="6"/>
      <c r="O84" s="6"/>
      <c r="P84" s="7"/>
      <c r="Q84" s="8"/>
      <c r="R84" s="8"/>
      <c r="S84" s="6"/>
      <c r="T84" s="9"/>
      <c r="U84" s="9"/>
      <c r="V84" s="9"/>
      <c r="W84" s="9"/>
      <c r="X84" s="9"/>
      <c r="Y84" s="9"/>
      <c r="Z84" s="9"/>
      <c r="AA84" s="9"/>
      <c r="AB84" s="9"/>
      <c r="AC84" s="9"/>
    </row>
    <row r="85" spans="2:29" s="1" customFormat="1" x14ac:dyDescent="0.2">
      <c r="B85" s="2"/>
      <c r="C85" s="2"/>
      <c r="D85" s="2"/>
      <c r="E85" s="2"/>
      <c r="F85" s="3"/>
      <c r="G85" s="2"/>
      <c r="H85" s="2"/>
      <c r="I85" s="2"/>
      <c r="J85" s="4"/>
      <c r="K85" s="5"/>
      <c r="L85" s="6"/>
      <c r="M85" s="6"/>
      <c r="N85" s="6"/>
      <c r="O85" s="6"/>
      <c r="P85" s="7"/>
      <c r="Q85" s="8"/>
      <c r="R85" s="8"/>
      <c r="S85" s="6"/>
      <c r="T85" s="9"/>
      <c r="U85" s="9"/>
      <c r="V85" s="9"/>
      <c r="W85" s="9"/>
      <c r="X85" s="9"/>
      <c r="Y85" s="9"/>
      <c r="Z85" s="9"/>
      <c r="AA85" s="9"/>
      <c r="AB85" s="9"/>
      <c r="AC85" s="9"/>
    </row>
    <row r="86" spans="2:29" s="1" customFormat="1" x14ac:dyDescent="0.2">
      <c r="B86" s="2"/>
      <c r="C86" s="2"/>
      <c r="D86" s="2"/>
      <c r="E86" s="2"/>
      <c r="F86" s="3"/>
      <c r="G86" s="2"/>
      <c r="H86" s="2"/>
      <c r="I86" s="2"/>
      <c r="J86" s="4"/>
      <c r="K86" s="5"/>
      <c r="L86" s="6"/>
      <c r="M86" s="6"/>
      <c r="N86" s="6"/>
      <c r="O86" s="6"/>
      <c r="P86" s="7"/>
      <c r="Q86" s="8"/>
      <c r="R86" s="8"/>
      <c r="S86" s="6"/>
      <c r="T86" s="9"/>
      <c r="U86" s="9"/>
      <c r="V86" s="9"/>
      <c r="W86" s="9"/>
      <c r="X86" s="9"/>
      <c r="Y86" s="9"/>
      <c r="Z86" s="9"/>
      <c r="AA86" s="9"/>
      <c r="AB86" s="9"/>
      <c r="AC86" s="9"/>
    </row>
    <row r="87" spans="2:29" s="1" customFormat="1" x14ac:dyDescent="0.2">
      <c r="B87" s="2"/>
      <c r="C87" s="2"/>
      <c r="D87" s="2"/>
      <c r="E87" s="2"/>
      <c r="F87" s="3"/>
      <c r="G87" s="2"/>
      <c r="H87" s="2"/>
      <c r="I87" s="2"/>
      <c r="J87" s="4"/>
      <c r="K87" s="5"/>
      <c r="L87" s="6"/>
      <c r="M87" s="6"/>
      <c r="N87" s="6"/>
      <c r="O87" s="6"/>
      <c r="P87" s="7"/>
      <c r="Q87" s="8"/>
      <c r="R87" s="8"/>
      <c r="S87" s="6"/>
      <c r="T87" s="9"/>
      <c r="U87" s="9"/>
      <c r="V87" s="9"/>
      <c r="W87" s="9"/>
      <c r="X87" s="9"/>
      <c r="Y87" s="9"/>
      <c r="Z87" s="9"/>
      <c r="AA87" s="9"/>
      <c r="AB87" s="9"/>
      <c r="AC87" s="9"/>
    </row>
    <row r="88" spans="2:29" s="1" customFormat="1" x14ac:dyDescent="0.2">
      <c r="B88" s="2"/>
      <c r="C88" s="2"/>
      <c r="D88" s="2"/>
      <c r="E88" s="2"/>
      <c r="F88" s="3"/>
      <c r="G88" s="2"/>
      <c r="H88" s="2"/>
      <c r="I88" s="2"/>
      <c r="J88" s="4"/>
      <c r="K88" s="5"/>
      <c r="L88" s="6"/>
      <c r="M88" s="6"/>
      <c r="N88" s="6"/>
      <c r="O88" s="6"/>
      <c r="P88" s="7"/>
      <c r="Q88" s="8"/>
      <c r="R88" s="8"/>
      <c r="S88" s="6"/>
      <c r="T88" s="9"/>
      <c r="U88" s="9"/>
      <c r="V88" s="9"/>
      <c r="W88" s="9"/>
      <c r="X88" s="9"/>
      <c r="Y88" s="9"/>
      <c r="Z88" s="9"/>
      <c r="AA88" s="9"/>
      <c r="AB88" s="9"/>
      <c r="AC88" s="9"/>
    </row>
    <row r="89" spans="2:29" s="1" customFormat="1" x14ac:dyDescent="0.2">
      <c r="B89" s="2"/>
      <c r="C89" s="2"/>
      <c r="D89" s="2"/>
      <c r="E89" s="2"/>
      <c r="F89" s="3"/>
      <c r="G89" s="2"/>
      <c r="H89" s="2"/>
      <c r="I89" s="2"/>
      <c r="J89" s="4"/>
      <c r="K89" s="5"/>
      <c r="L89" s="6"/>
      <c r="M89" s="6"/>
      <c r="N89" s="6"/>
      <c r="O89" s="6"/>
      <c r="P89" s="7"/>
      <c r="Q89" s="8"/>
      <c r="R89" s="8"/>
      <c r="S89" s="6"/>
      <c r="T89" s="9"/>
      <c r="U89" s="9"/>
      <c r="V89" s="9"/>
      <c r="W89" s="9"/>
      <c r="X89" s="9"/>
      <c r="Y89" s="9"/>
      <c r="Z89" s="9"/>
      <c r="AA89" s="9"/>
      <c r="AB89" s="9"/>
      <c r="AC89" s="9"/>
    </row>
    <row r="90" spans="2:29" s="1" customFormat="1" x14ac:dyDescent="0.2">
      <c r="B90" s="2"/>
      <c r="C90" s="2"/>
      <c r="D90" s="2"/>
      <c r="E90" s="2"/>
      <c r="F90" s="3"/>
      <c r="G90" s="2"/>
      <c r="H90" s="2"/>
      <c r="I90" s="2"/>
      <c r="J90" s="4"/>
      <c r="K90" s="5"/>
      <c r="L90" s="6"/>
      <c r="M90" s="6"/>
      <c r="N90" s="6"/>
      <c r="O90" s="6"/>
      <c r="P90" s="7"/>
      <c r="Q90" s="8"/>
      <c r="R90" s="8"/>
      <c r="S90" s="6"/>
      <c r="T90" s="9"/>
      <c r="U90" s="9"/>
      <c r="V90" s="9"/>
      <c r="W90" s="9"/>
      <c r="X90" s="9"/>
      <c r="Y90" s="9"/>
      <c r="Z90" s="9"/>
      <c r="AA90" s="9"/>
      <c r="AB90" s="9"/>
      <c r="AC90" s="9"/>
    </row>
    <row r="91" spans="2:29" s="1" customFormat="1" x14ac:dyDescent="0.2">
      <c r="B91" s="2"/>
      <c r="C91" s="2"/>
      <c r="D91" s="2"/>
      <c r="E91" s="2"/>
      <c r="F91" s="3"/>
      <c r="G91" s="2"/>
      <c r="H91" s="2"/>
      <c r="I91" s="2"/>
      <c r="J91" s="4"/>
      <c r="K91" s="5"/>
      <c r="L91" s="6"/>
      <c r="M91" s="6"/>
      <c r="N91" s="6"/>
      <c r="O91" s="6"/>
      <c r="P91" s="7"/>
      <c r="Q91" s="8"/>
      <c r="R91" s="8"/>
      <c r="S91" s="6"/>
      <c r="T91" s="9"/>
      <c r="U91" s="9"/>
      <c r="V91" s="9"/>
      <c r="W91" s="9"/>
      <c r="X91" s="9"/>
      <c r="Y91" s="9"/>
      <c r="Z91" s="9"/>
      <c r="AA91" s="9"/>
      <c r="AB91" s="9"/>
      <c r="AC91" s="9"/>
    </row>
    <row r="92" spans="2:29" s="1" customFormat="1" x14ac:dyDescent="0.2">
      <c r="B92" s="2"/>
      <c r="C92" s="2"/>
      <c r="D92" s="2"/>
      <c r="E92" s="2"/>
      <c r="F92" s="3"/>
      <c r="G92" s="2"/>
      <c r="H92" s="2"/>
      <c r="I92" s="2"/>
      <c r="J92" s="4"/>
      <c r="K92" s="5"/>
      <c r="L92" s="6"/>
      <c r="M92" s="6"/>
      <c r="N92" s="6"/>
      <c r="O92" s="6"/>
      <c r="P92" s="7"/>
      <c r="Q92" s="8"/>
      <c r="R92" s="8"/>
      <c r="S92" s="6"/>
      <c r="T92" s="9"/>
      <c r="U92" s="9"/>
      <c r="V92" s="9"/>
      <c r="W92" s="9"/>
      <c r="X92" s="9"/>
      <c r="Y92" s="9"/>
      <c r="Z92" s="9"/>
      <c r="AA92" s="9"/>
      <c r="AB92" s="9"/>
      <c r="AC92" s="9"/>
    </row>
    <row r="93" spans="2:29" s="1" customFormat="1" x14ac:dyDescent="0.2">
      <c r="B93" s="2"/>
      <c r="C93" s="2"/>
      <c r="D93" s="2"/>
      <c r="E93" s="2"/>
      <c r="F93" s="3"/>
      <c r="G93" s="2"/>
      <c r="H93" s="2"/>
      <c r="I93" s="2"/>
      <c r="J93" s="4"/>
      <c r="K93" s="5"/>
      <c r="L93" s="6"/>
      <c r="M93" s="6"/>
      <c r="N93" s="6"/>
      <c r="O93" s="6"/>
      <c r="P93" s="7"/>
      <c r="Q93" s="8"/>
      <c r="R93" s="8"/>
      <c r="S93" s="6"/>
      <c r="T93" s="9"/>
      <c r="U93" s="9"/>
      <c r="V93" s="9"/>
      <c r="W93" s="9"/>
      <c r="X93" s="9"/>
      <c r="Y93" s="9"/>
      <c r="Z93" s="9"/>
      <c r="AA93" s="9"/>
      <c r="AB93" s="9"/>
      <c r="AC93" s="9"/>
    </row>
    <row r="94" spans="2:29" s="1" customFormat="1" x14ac:dyDescent="0.2">
      <c r="B94" s="2"/>
      <c r="C94" s="2"/>
      <c r="D94" s="2"/>
      <c r="E94" s="2"/>
      <c r="F94" s="3"/>
      <c r="G94" s="2"/>
      <c r="H94" s="2"/>
      <c r="I94" s="2"/>
      <c r="J94" s="4"/>
      <c r="K94" s="5"/>
      <c r="L94" s="6"/>
      <c r="M94" s="6"/>
      <c r="N94" s="6"/>
      <c r="O94" s="6"/>
      <c r="P94" s="7"/>
      <c r="Q94" s="8"/>
      <c r="R94" s="8"/>
      <c r="S94" s="6"/>
      <c r="T94" s="9"/>
      <c r="U94" s="9"/>
      <c r="V94" s="9"/>
      <c r="W94" s="9"/>
      <c r="X94" s="9"/>
      <c r="Y94" s="9"/>
      <c r="Z94" s="9"/>
      <c r="AA94" s="9"/>
      <c r="AB94" s="9"/>
      <c r="AC94" s="9"/>
    </row>
    <row r="95" spans="2:29" s="1" customFormat="1" x14ac:dyDescent="0.2">
      <c r="B95" s="2"/>
      <c r="C95" s="2"/>
      <c r="D95" s="2"/>
      <c r="E95" s="2"/>
      <c r="F95" s="3"/>
      <c r="G95" s="2"/>
      <c r="H95" s="2"/>
      <c r="I95" s="2"/>
      <c r="J95" s="4"/>
      <c r="K95" s="5"/>
      <c r="L95" s="6"/>
      <c r="M95" s="6"/>
      <c r="N95" s="6"/>
      <c r="O95" s="6"/>
      <c r="P95" s="7"/>
      <c r="Q95" s="8"/>
      <c r="R95" s="8"/>
      <c r="S95" s="6"/>
      <c r="T95" s="9"/>
      <c r="U95" s="9"/>
      <c r="V95" s="9"/>
      <c r="W95" s="9"/>
      <c r="X95" s="9"/>
      <c r="Y95" s="9"/>
      <c r="Z95" s="9"/>
      <c r="AA95" s="9"/>
      <c r="AB95" s="9"/>
      <c r="AC95" s="9"/>
    </row>
    <row r="96" spans="2:29" s="1" customFormat="1" x14ac:dyDescent="0.2">
      <c r="B96" s="2"/>
      <c r="C96" s="2"/>
      <c r="D96" s="2"/>
      <c r="E96" s="2"/>
      <c r="F96" s="3"/>
      <c r="G96" s="2"/>
      <c r="H96" s="2"/>
      <c r="I96" s="2"/>
      <c r="J96" s="4"/>
      <c r="K96" s="5"/>
      <c r="L96" s="6"/>
      <c r="M96" s="6"/>
      <c r="N96" s="6"/>
      <c r="O96" s="6"/>
      <c r="P96" s="7"/>
      <c r="Q96" s="8"/>
      <c r="R96" s="8"/>
      <c r="S96" s="6"/>
      <c r="T96" s="9"/>
      <c r="U96" s="9"/>
      <c r="V96" s="9"/>
      <c r="W96" s="9"/>
      <c r="X96" s="9"/>
      <c r="Y96" s="9"/>
      <c r="Z96" s="9"/>
      <c r="AA96" s="9"/>
      <c r="AB96" s="9"/>
      <c r="AC96" s="9"/>
    </row>
    <row r="97" spans="2:29" s="1" customFormat="1" x14ac:dyDescent="0.2">
      <c r="B97" s="2"/>
      <c r="C97" s="2"/>
      <c r="D97" s="2"/>
      <c r="E97" s="2"/>
      <c r="F97" s="3"/>
      <c r="G97" s="2"/>
      <c r="H97" s="2"/>
      <c r="I97" s="2"/>
      <c r="J97" s="4"/>
      <c r="K97" s="5"/>
      <c r="L97" s="6"/>
      <c r="M97" s="6"/>
      <c r="N97" s="6"/>
      <c r="O97" s="6"/>
      <c r="P97" s="7"/>
      <c r="Q97" s="8"/>
      <c r="R97" s="8"/>
      <c r="S97" s="6"/>
      <c r="T97" s="9"/>
      <c r="U97" s="9"/>
      <c r="V97" s="9"/>
      <c r="W97" s="9"/>
      <c r="X97" s="9"/>
      <c r="Y97" s="9"/>
      <c r="Z97" s="9"/>
      <c r="AA97" s="9"/>
      <c r="AB97" s="9"/>
      <c r="AC97" s="9"/>
    </row>
    <row r="98" spans="2:29" s="1" customFormat="1" x14ac:dyDescent="0.2">
      <c r="B98" s="2"/>
      <c r="C98" s="2"/>
      <c r="D98" s="2"/>
      <c r="E98" s="2"/>
      <c r="F98" s="3"/>
      <c r="G98" s="2"/>
      <c r="H98" s="2"/>
      <c r="I98" s="2"/>
      <c r="J98" s="4"/>
      <c r="K98" s="5"/>
      <c r="L98" s="6"/>
      <c r="M98" s="6"/>
      <c r="N98" s="6"/>
      <c r="O98" s="6"/>
      <c r="P98" s="7"/>
      <c r="Q98" s="8"/>
      <c r="R98" s="8"/>
      <c r="S98" s="6"/>
      <c r="T98" s="9"/>
      <c r="U98" s="9"/>
      <c r="V98" s="9"/>
      <c r="W98" s="9"/>
      <c r="X98" s="9"/>
      <c r="Y98" s="9"/>
      <c r="Z98" s="9"/>
      <c r="AA98" s="9"/>
      <c r="AB98" s="9"/>
      <c r="AC98" s="9"/>
    </row>
    <row r="99" spans="2:29" s="1" customFormat="1" x14ac:dyDescent="0.2">
      <c r="B99" s="2"/>
      <c r="C99" s="2"/>
      <c r="D99" s="2"/>
      <c r="E99" s="2"/>
      <c r="F99" s="3"/>
      <c r="G99" s="2"/>
      <c r="H99" s="2"/>
      <c r="I99" s="2"/>
      <c r="J99" s="4"/>
      <c r="K99" s="5"/>
      <c r="L99" s="6"/>
      <c r="M99" s="6"/>
      <c r="N99" s="6"/>
      <c r="O99" s="6"/>
      <c r="P99" s="7"/>
      <c r="Q99" s="8"/>
      <c r="R99" s="8"/>
      <c r="S99" s="6"/>
      <c r="T99" s="9"/>
      <c r="U99" s="9"/>
      <c r="V99" s="9"/>
      <c r="W99" s="9"/>
      <c r="X99" s="9"/>
      <c r="Y99" s="9"/>
      <c r="Z99" s="9"/>
      <c r="AA99" s="9"/>
      <c r="AB99" s="9"/>
      <c r="AC99" s="9"/>
    </row>
    <row r="100" spans="2:29" s="1" customFormat="1" x14ac:dyDescent="0.2">
      <c r="B100" s="2"/>
      <c r="C100" s="2"/>
      <c r="D100" s="2"/>
      <c r="E100" s="2"/>
      <c r="F100" s="3"/>
      <c r="G100" s="2"/>
      <c r="H100" s="2"/>
      <c r="I100" s="2"/>
      <c r="J100" s="4"/>
      <c r="K100" s="5"/>
      <c r="L100" s="6"/>
      <c r="M100" s="6"/>
      <c r="N100" s="6"/>
      <c r="O100" s="6"/>
      <c r="P100" s="7"/>
      <c r="Q100" s="8"/>
      <c r="R100" s="8"/>
      <c r="S100" s="6"/>
      <c r="T100" s="9"/>
      <c r="U100" s="9"/>
      <c r="V100" s="9"/>
      <c r="W100" s="9"/>
      <c r="X100" s="9"/>
      <c r="Y100" s="9"/>
      <c r="Z100" s="9"/>
      <c r="AA100" s="9"/>
      <c r="AB100" s="9"/>
      <c r="AC100" s="9"/>
    </row>
    <row r="101" spans="2:29" s="1" customFormat="1" x14ac:dyDescent="0.2">
      <c r="B101" s="2"/>
      <c r="C101" s="2"/>
      <c r="D101" s="2"/>
      <c r="E101" s="2"/>
      <c r="F101" s="3"/>
      <c r="G101" s="2"/>
      <c r="H101" s="2"/>
      <c r="I101" s="2"/>
      <c r="J101" s="4"/>
      <c r="K101" s="5"/>
      <c r="L101" s="6"/>
      <c r="M101" s="6"/>
      <c r="N101" s="6"/>
      <c r="O101" s="6"/>
      <c r="P101" s="7"/>
      <c r="Q101" s="8"/>
      <c r="R101" s="8"/>
      <c r="S101" s="6"/>
      <c r="T101" s="9"/>
      <c r="U101" s="9"/>
      <c r="V101" s="9"/>
      <c r="W101" s="9"/>
      <c r="X101" s="9"/>
      <c r="Y101" s="9"/>
      <c r="Z101" s="9"/>
      <c r="AA101" s="9"/>
      <c r="AB101" s="9"/>
      <c r="AC101" s="9"/>
    </row>
    <row r="102" spans="2:29" s="1" customFormat="1" x14ac:dyDescent="0.2">
      <c r="B102" s="2"/>
      <c r="C102" s="2"/>
      <c r="D102" s="2"/>
      <c r="E102" s="2"/>
      <c r="F102" s="3"/>
      <c r="G102" s="2"/>
      <c r="H102" s="2"/>
      <c r="I102" s="2"/>
      <c r="J102" s="4"/>
      <c r="K102" s="5"/>
      <c r="L102" s="6"/>
      <c r="M102" s="6"/>
      <c r="N102" s="6"/>
      <c r="O102" s="6"/>
      <c r="P102" s="7"/>
      <c r="Q102" s="8"/>
      <c r="R102" s="8"/>
      <c r="S102" s="6"/>
      <c r="T102" s="9"/>
      <c r="U102" s="9"/>
      <c r="V102" s="9"/>
      <c r="W102" s="9"/>
      <c r="X102" s="9"/>
      <c r="Y102" s="9"/>
      <c r="Z102" s="9"/>
      <c r="AA102" s="9"/>
      <c r="AB102" s="9"/>
      <c r="AC102" s="9"/>
    </row>
    <row r="103" spans="2:29" s="1" customFormat="1" x14ac:dyDescent="0.2">
      <c r="B103" s="2"/>
      <c r="C103" s="2"/>
      <c r="D103" s="2"/>
      <c r="E103" s="2"/>
      <c r="F103" s="3"/>
      <c r="G103" s="2"/>
      <c r="H103" s="2"/>
      <c r="I103" s="2"/>
      <c r="J103" s="4"/>
      <c r="K103" s="5"/>
      <c r="L103" s="6"/>
      <c r="M103" s="6"/>
      <c r="N103" s="6"/>
      <c r="O103" s="6"/>
      <c r="P103" s="7"/>
      <c r="Q103" s="8"/>
      <c r="R103" s="8"/>
      <c r="S103" s="6"/>
      <c r="T103" s="9"/>
      <c r="U103" s="9"/>
      <c r="V103" s="9"/>
      <c r="W103" s="9"/>
      <c r="X103" s="9"/>
      <c r="Y103" s="9"/>
      <c r="Z103" s="9"/>
      <c r="AA103" s="9"/>
      <c r="AB103" s="9"/>
      <c r="AC103" s="9"/>
    </row>
    <row r="104" spans="2:29" s="1" customFormat="1" x14ac:dyDescent="0.2">
      <c r="B104" s="2"/>
      <c r="C104" s="2"/>
      <c r="D104" s="2"/>
      <c r="E104" s="2"/>
      <c r="F104" s="3"/>
      <c r="G104" s="2"/>
      <c r="H104" s="2"/>
      <c r="I104" s="2"/>
      <c r="J104" s="4"/>
      <c r="K104" s="5"/>
      <c r="L104" s="6"/>
      <c r="M104" s="6"/>
      <c r="N104" s="6"/>
      <c r="O104" s="6"/>
      <c r="P104" s="7"/>
      <c r="Q104" s="8"/>
      <c r="R104" s="8"/>
      <c r="S104" s="6"/>
      <c r="T104" s="9"/>
      <c r="U104" s="9"/>
      <c r="V104" s="9"/>
      <c r="W104" s="9"/>
      <c r="X104" s="9"/>
      <c r="Y104" s="9"/>
      <c r="Z104" s="9"/>
      <c r="AA104" s="9"/>
      <c r="AB104" s="9"/>
      <c r="AC104" s="9"/>
    </row>
    <row r="105" spans="2:29" s="1" customFormat="1" x14ac:dyDescent="0.2">
      <c r="B105" s="2"/>
      <c r="C105" s="2"/>
      <c r="D105" s="2"/>
      <c r="E105" s="2"/>
      <c r="F105" s="3"/>
      <c r="G105" s="2"/>
      <c r="H105" s="2"/>
      <c r="I105" s="2"/>
      <c r="J105" s="4"/>
      <c r="K105" s="5"/>
      <c r="L105" s="6"/>
      <c r="M105" s="6"/>
      <c r="N105" s="6"/>
      <c r="O105" s="6"/>
      <c r="P105" s="7"/>
      <c r="Q105" s="8"/>
      <c r="R105" s="8"/>
      <c r="S105" s="6"/>
      <c r="T105" s="9"/>
      <c r="U105" s="9"/>
      <c r="V105" s="9"/>
      <c r="W105" s="9"/>
      <c r="X105" s="9"/>
      <c r="Y105" s="9"/>
      <c r="Z105" s="9"/>
      <c r="AA105" s="9"/>
      <c r="AB105" s="9"/>
      <c r="AC105" s="9"/>
    </row>
    <row r="106" spans="2:29" s="1" customFormat="1" x14ac:dyDescent="0.2">
      <c r="B106" s="2"/>
      <c r="C106" s="2"/>
      <c r="D106" s="2"/>
      <c r="E106" s="2"/>
      <c r="F106" s="3"/>
      <c r="G106" s="2"/>
      <c r="H106" s="2"/>
      <c r="I106" s="2"/>
      <c r="J106" s="4"/>
      <c r="K106" s="5"/>
      <c r="L106" s="6"/>
      <c r="M106" s="6"/>
      <c r="N106" s="6"/>
      <c r="O106" s="6"/>
      <c r="P106" s="7"/>
      <c r="Q106" s="8"/>
      <c r="R106" s="8"/>
      <c r="S106" s="6"/>
      <c r="T106" s="9"/>
      <c r="U106" s="9"/>
      <c r="V106" s="9"/>
      <c r="W106" s="9"/>
      <c r="X106" s="9"/>
      <c r="Y106" s="9"/>
      <c r="Z106" s="9"/>
      <c r="AA106" s="9"/>
      <c r="AB106" s="9"/>
      <c r="AC106" s="9"/>
    </row>
    <row r="107" spans="2:29" s="1" customFormat="1" x14ac:dyDescent="0.2">
      <c r="B107" s="2"/>
      <c r="C107" s="2"/>
      <c r="D107" s="2"/>
      <c r="E107" s="2"/>
      <c r="F107" s="3"/>
      <c r="G107" s="2"/>
      <c r="H107" s="2"/>
      <c r="I107" s="2"/>
      <c r="J107" s="4"/>
      <c r="K107" s="5"/>
      <c r="L107" s="6"/>
      <c r="M107" s="6"/>
      <c r="N107" s="6"/>
      <c r="O107" s="6"/>
      <c r="P107" s="7"/>
      <c r="Q107" s="8"/>
      <c r="R107" s="8"/>
      <c r="S107" s="6"/>
      <c r="T107" s="9"/>
      <c r="U107" s="9"/>
      <c r="V107" s="9"/>
      <c r="W107" s="9"/>
      <c r="X107" s="9"/>
      <c r="Y107" s="9"/>
      <c r="Z107" s="9"/>
      <c r="AA107" s="9"/>
      <c r="AB107" s="9"/>
      <c r="AC107" s="9"/>
    </row>
    <row r="108" spans="2:29" s="1" customFormat="1" x14ac:dyDescent="0.2">
      <c r="B108" s="2"/>
      <c r="C108" s="2"/>
      <c r="D108" s="2"/>
      <c r="E108" s="2"/>
      <c r="F108" s="3"/>
      <c r="G108" s="2"/>
      <c r="H108" s="2"/>
      <c r="I108" s="2"/>
      <c r="J108" s="4"/>
      <c r="K108" s="5"/>
      <c r="L108" s="6"/>
      <c r="M108" s="6"/>
      <c r="N108" s="6"/>
      <c r="O108" s="6"/>
      <c r="P108" s="7"/>
      <c r="Q108" s="8"/>
      <c r="R108" s="8"/>
      <c r="S108" s="6"/>
      <c r="T108" s="9"/>
      <c r="U108" s="9"/>
      <c r="V108" s="9"/>
      <c r="W108" s="9"/>
      <c r="X108" s="9"/>
      <c r="Y108" s="9"/>
      <c r="Z108" s="9"/>
      <c r="AA108" s="9"/>
      <c r="AB108" s="9"/>
      <c r="AC108" s="9"/>
    </row>
    <row r="109" spans="2:29" s="1" customFormat="1" x14ac:dyDescent="0.2">
      <c r="B109" s="2"/>
      <c r="C109" s="2"/>
      <c r="D109" s="2"/>
      <c r="E109" s="2"/>
      <c r="F109" s="3"/>
      <c r="G109" s="2"/>
      <c r="H109" s="2"/>
      <c r="I109" s="2"/>
      <c r="J109" s="4"/>
      <c r="K109" s="5"/>
      <c r="L109" s="6"/>
      <c r="M109" s="6"/>
      <c r="N109" s="6"/>
      <c r="O109" s="6"/>
      <c r="P109" s="7"/>
      <c r="Q109" s="8"/>
      <c r="R109" s="8"/>
      <c r="S109" s="6"/>
      <c r="T109" s="9"/>
      <c r="U109" s="9"/>
      <c r="V109" s="9"/>
      <c r="W109" s="9"/>
      <c r="X109" s="9"/>
      <c r="Y109" s="9"/>
      <c r="Z109" s="9"/>
      <c r="AA109" s="9"/>
      <c r="AB109" s="9"/>
      <c r="AC109" s="9"/>
    </row>
    <row r="110" spans="2:29" s="1" customFormat="1" x14ac:dyDescent="0.2">
      <c r="B110" s="2"/>
      <c r="C110" s="2"/>
      <c r="D110" s="2"/>
      <c r="E110" s="2"/>
      <c r="F110" s="3"/>
      <c r="G110" s="2"/>
      <c r="H110" s="2"/>
      <c r="I110" s="2"/>
      <c r="J110" s="4"/>
      <c r="K110" s="5"/>
      <c r="L110" s="6"/>
      <c r="M110" s="6"/>
      <c r="N110" s="6"/>
      <c r="O110" s="6"/>
      <c r="P110" s="7"/>
      <c r="Q110" s="8"/>
      <c r="R110" s="8"/>
      <c r="S110" s="6"/>
      <c r="T110" s="9"/>
      <c r="U110" s="9"/>
      <c r="V110" s="9"/>
      <c r="W110" s="9"/>
      <c r="X110" s="9"/>
      <c r="Y110" s="9"/>
      <c r="Z110" s="9"/>
      <c r="AA110" s="9"/>
      <c r="AB110" s="9"/>
      <c r="AC110" s="9"/>
    </row>
  </sheetData>
  <mergeCells count="30">
    <mergeCell ref="J11:J13"/>
    <mergeCell ref="S9:W9"/>
    <mergeCell ref="S12:S13"/>
    <mergeCell ref="X9:AA9"/>
    <mergeCell ref="Q11:Q12"/>
    <mergeCell ref="K11:K12"/>
    <mergeCell ref="L11:L12"/>
    <mergeCell ref="M11:M12"/>
    <mergeCell ref="O11:O12"/>
    <mergeCell ref="I6:AB6"/>
    <mergeCell ref="I8:AB8"/>
    <mergeCell ref="U2:AB2"/>
    <mergeCell ref="U3:AB3"/>
    <mergeCell ref="U4:AB4"/>
    <mergeCell ref="R11:R13"/>
    <mergeCell ref="W11:W13"/>
    <mergeCell ref="I15:W15"/>
    <mergeCell ref="N11:N12"/>
    <mergeCell ref="AB9:AB10"/>
    <mergeCell ref="I9:Q9"/>
    <mergeCell ref="Y12:Y13"/>
    <mergeCell ref="Z12:Z13"/>
    <mergeCell ref="AA12:AA13"/>
    <mergeCell ref="AB12:AB13"/>
    <mergeCell ref="T12:T13"/>
    <mergeCell ref="P11:P12"/>
    <mergeCell ref="U12:U13"/>
    <mergeCell ref="V12:V13"/>
    <mergeCell ref="X12:X13"/>
    <mergeCell ref="I11:I13"/>
  </mergeCells>
  <conditionalFormatting sqref="L11:O11">
    <cfRule type="expression" dxfId="0" priority="78" stopIfTrue="1">
      <formula>+IF((#REF!+#REF!+#REF!+#REF!+#REF!)&lt;&gt;$L11,1,0)</formula>
    </cfRule>
  </conditionalFormatting>
  <dataValidations count="3">
    <dataValidation type="list" allowBlank="1" showInputMessage="1" showErrorMessage="1" sqref="Q11:Q14">
      <formula1>$U$25:$U$33</formula1>
    </dataValidation>
    <dataValidation type="list" allowBlank="1" showInputMessage="1" showErrorMessage="1" sqref="R11">
      <formula1>$I$18:$I$22</formula1>
    </dataValidation>
    <dataValidation type="list" allowBlank="1" showInputMessage="1" showErrorMessage="1" sqref="W11">
      <formula1>$Q$24:$Q$49</formula1>
    </dataValidation>
  </dataValidations>
  <pageMargins left="0" right="0" top="2.7559055118110236" bottom="0" header="0" footer="0"/>
  <pageSetup paperSize="14" scale="31" orientation="landscape" r:id="rId1"/>
  <ignoredErrors>
    <ignoredError sqref="X11:X12" formulaRange="1" unlockedFormula="1"/>
    <ignoredError sqref="Y11" unlockedFormula="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7"/>
  <sheetViews>
    <sheetView workbookViewId="0">
      <selection activeCell="A8" sqref="A8"/>
    </sheetView>
  </sheetViews>
  <sheetFormatPr baseColWidth="10" defaultRowHeight="15" x14ac:dyDescent="0.25"/>
  <cols>
    <col min="2" max="2" width="21.28515625" customWidth="1"/>
    <col min="3" max="3" width="17" customWidth="1"/>
    <col min="4" max="4" width="15.42578125" customWidth="1"/>
    <col min="5" max="5" width="16.42578125" customWidth="1"/>
    <col min="6" max="6" width="24.85546875" customWidth="1"/>
    <col min="8" max="8" width="20.7109375" customWidth="1"/>
    <col min="9" max="10" width="22.7109375" customWidth="1"/>
  </cols>
  <sheetData>
    <row r="3" spans="2:10" ht="16.5" x14ac:dyDescent="0.3">
      <c r="B3" s="968" t="s">
        <v>17</v>
      </c>
      <c r="C3" s="969"/>
      <c r="D3" s="969"/>
      <c r="E3" s="969"/>
      <c r="F3" s="970"/>
      <c r="H3" s="971" t="s">
        <v>295</v>
      </c>
      <c r="I3" s="973" t="s">
        <v>296</v>
      </c>
      <c r="J3" s="975" t="s">
        <v>294</v>
      </c>
    </row>
    <row r="4" spans="2:10" ht="33" x14ac:dyDescent="0.25">
      <c r="B4" s="146" t="s">
        <v>286</v>
      </c>
      <c r="C4" s="147" t="s">
        <v>287</v>
      </c>
      <c r="D4" s="148" t="s">
        <v>19</v>
      </c>
      <c r="E4" s="148" t="s">
        <v>288</v>
      </c>
      <c r="F4" s="149" t="s">
        <v>289</v>
      </c>
      <c r="H4" s="972"/>
      <c r="I4" s="974"/>
      <c r="J4" s="976"/>
    </row>
    <row r="5" spans="2:10" ht="16.5" x14ac:dyDescent="0.3">
      <c r="B5" s="150" t="s">
        <v>75</v>
      </c>
      <c r="C5" s="151"/>
      <c r="D5" s="152">
        <f>+[2]Meteorología!G29</f>
        <v>0</v>
      </c>
      <c r="E5" s="152">
        <f>+[2]Meteorología!H29</f>
        <v>0</v>
      </c>
      <c r="F5" s="152">
        <f>SUM(C5:E5)</f>
        <v>0</v>
      </c>
      <c r="H5" s="152">
        <f>+[2]Meteorología!I29</f>
        <v>0</v>
      </c>
      <c r="I5" s="152">
        <f>+'[2]Desagregado funcionamiento'!K80</f>
        <v>0</v>
      </c>
      <c r="J5" s="157">
        <f>+H5-I5</f>
        <v>0</v>
      </c>
    </row>
    <row r="6" spans="2:10" ht="16.5" x14ac:dyDescent="0.3">
      <c r="B6" s="150" t="s">
        <v>74</v>
      </c>
      <c r="C6" s="152">
        <f>+[2]Hidrología!F28</f>
        <v>0</v>
      </c>
      <c r="D6" s="152">
        <f>+[2]Hidrología!G28</f>
        <v>0</v>
      </c>
      <c r="E6" s="152">
        <f>+[2]Hidrología!H28</f>
        <v>0</v>
      </c>
      <c r="F6" s="152">
        <f>SUM(C6:E6)</f>
        <v>0</v>
      </c>
      <c r="H6" s="158">
        <f>+[2]Hidrología!I28</f>
        <v>0</v>
      </c>
      <c r="I6" s="152">
        <f>+'[2]Desagregado funcionamiento'!I80</f>
        <v>0</v>
      </c>
      <c r="J6" s="157">
        <f t="shared" ref="J6:J13" si="0">+H6-I6</f>
        <v>0</v>
      </c>
    </row>
    <row r="7" spans="2:10" ht="16.5" x14ac:dyDescent="0.3">
      <c r="B7" s="150" t="s">
        <v>36</v>
      </c>
      <c r="C7" s="152">
        <f>+'[2]Estudios Ambientales'!F43</f>
        <v>0</v>
      </c>
      <c r="D7" s="152">
        <f>+'[2]Estudios Ambientales'!G43</f>
        <v>0</v>
      </c>
      <c r="E7" s="152">
        <f>+'[2]Estudios Ambientales'!H43</f>
        <v>0</v>
      </c>
      <c r="F7" s="152">
        <f t="shared" ref="F7:F14" si="1">SUM(C7:E7)</f>
        <v>0</v>
      </c>
      <c r="H7" s="158">
        <f>+'[2]Estudios Ambientales'!I43</f>
        <v>0</v>
      </c>
      <c r="I7" s="152">
        <f>+'[2]Desagregado funcionamiento'!H80</f>
        <v>0</v>
      </c>
      <c r="J7" s="157">
        <f t="shared" si="0"/>
        <v>0</v>
      </c>
    </row>
    <row r="8" spans="2:10" ht="16.5" x14ac:dyDescent="0.3">
      <c r="B8" s="150" t="s">
        <v>290</v>
      </c>
      <c r="C8" s="152">
        <f>+[2]Ecosistemas!F34</f>
        <v>0</v>
      </c>
      <c r="D8" s="152">
        <f>+[2]Ecosistemas!G34</f>
        <v>0</v>
      </c>
      <c r="E8" s="152">
        <f>+[2]Ecosistemas!H34</f>
        <v>0</v>
      </c>
      <c r="F8" s="152">
        <f t="shared" si="1"/>
        <v>0</v>
      </c>
      <c r="H8" s="158">
        <f>+[2]Ecosistemas!I34</f>
        <v>0</v>
      </c>
      <c r="I8" s="152">
        <f>+'[2]Desagregado funcionamiento'!G80</f>
        <v>0</v>
      </c>
      <c r="J8" s="157">
        <f t="shared" si="0"/>
        <v>0</v>
      </c>
    </row>
    <row r="9" spans="2:10" ht="16.5" x14ac:dyDescent="0.3">
      <c r="B9" s="150" t="s">
        <v>291</v>
      </c>
      <c r="C9" s="152">
        <f>+'[2]Grupo Operación de Redes'!F17</f>
        <v>0</v>
      </c>
      <c r="D9" s="152">
        <f>+'[2]Grupo Operación de Redes'!G17</f>
        <v>0</v>
      </c>
      <c r="E9" s="152">
        <f>+'[2]Grupo Operación de Redes'!H17</f>
        <v>0</v>
      </c>
      <c r="F9" s="152">
        <f t="shared" si="1"/>
        <v>0</v>
      </c>
      <c r="H9" s="158">
        <f>+'[2]Grupo Operación de Redes'!I17</f>
        <v>0</v>
      </c>
      <c r="I9" s="152">
        <f>+'[2]Desagregado funcionamiento'!F80</f>
        <v>0</v>
      </c>
      <c r="J9" s="157">
        <f t="shared" si="0"/>
        <v>0</v>
      </c>
    </row>
    <row r="10" spans="2:10" ht="16.5" x14ac:dyDescent="0.3">
      <c r="B10" s="150" t="s">
        <v>89</v>
      </c>
      <c r="C10" s="152">
        <f>+[2]Informática!P18</f>
        <v>0</v>
      </c>
      <c r="D10" s="152">
        <f>+[2]Informática!Q18</f>
        <v>0</v>
      </c>
      <c r="E10" s="152">
        <f>+[2]Informática!R18</f>
        <v>0</v>
      </c>
      <c r="F10" s="152">
        <f t="shared" si="1"/>
        <v>0</v>
      </c>
      <c r="H10" s="158">
        <f>+[2]Informática!S18</f>
        <v>0</v>
      </c>
      <c r="I10" s="152">
        <f>+'[2]Desagregado funcionamiento'!E80</f>
        <v>0</v>
      </c>
      <c r="J10" s="157">
        <f t="shared" si="0"/>
        <v>0</v>
      </c>
    </row>
    <row r="11" spans="2:10" ht="16.5" x14ac:dyDescent="0.3">
      <c r="B11" s="150" t="s">
        <v>292</v>
      </c>
      <c r="C11" s="152">
        <f>+[2]Pronósticos!F18</f>
        <v>0</v>
      </c>
      <c r="D11" s="152">
        <f>+[2]Pronósticos!G18</f>
        <v>0</v>
      </c>
      <c r="E11" s="152">
        <f>+[2]Pronósticos!H18</f>
        <v>0</v>
      </c>
      <c r="F11" s="152">
        <f t="shared" si="1"/>
        <v>0</v>
      </c>
      <c r="H11" s="158">
        <f>+[2]Pronósticos!I18</f>
        <v>0</v>
      </c>
      <c r="I11" s="152">
        <f>+'[2]Desagregado funcionamiento'!J80</f>
        <v>0</v>
      </c>
      <c r="J11" s="157">
        <f t="shared" si="0"/>
        <v>0</v>
      </c>
    </row>
    <row r="12" spans="2:10" ht="16.5" x14ac:dyDescent="0.3">
      <c r="B12" s="150" t="s">
        <v>90</v>
      </c>
      <c r="C12" s="152">
        <f>+'[2]Secretaría General'!F28</f>
        <v>0</v>
      </c>
      <c r="D12" s="152">
        <f>+'[2]Secretaría General'!G28</f>
        <v>0</v>
      </c>
      <c r="E12" s="152">
        <f>+'[2]Secretaría General'!H28</f>
        <v>0</v>
      </c>
      <c r="F12" s="152">
        <f t="shared" si="1"/>
        <v>0</v>
      </c>
      <c r="H12" s="158">
        <f>+'[2]Secretaría General'!I28</f>
        <v>0</v>
      </c>
      <c r="I12" s="152">
        <f>+'[2]Desagregado funcionamiento'!D80</f>
        <v>0</v>
      </c>
      <c r="J12" s="157">
        <f t="shared" si="0"/>
        <v>0</v>
      </c>
    </row>
    <row r="13" spans="2:10" ht="16.5" x14ac:dyDescent="0.3">
      <c r="B13" s="150" t="s">
        <v>91</v>
      </c>
      <c r="C13" s="152">
        <f>+[2]Planeación!F15</f>
        <v>0</v>
      </c>
      <c r="D13" s="152">
        <f>+[2]Planeación!G15</f>
        <v>0</v>
      </c>
      <c r="E13" s="152">
        <f>+[2]Planeación!H15</f>
        <v>0</v>
      </c>
      <c r="F13" s="152">
        <f t="shared" si="1"/>
        <v>0</v>
      </c>
      <c r="H13" s="158">
        <f>+[2]Planeación!I15</f>
        <v>0</v>
      </c>
      <c r="I13" s="152"/>
      <c r="J13" s="157">
        <f t="shared" si="0"/>
        <v>0</v>
      </c>
    </row>
    <row r="14" spans="2:10" ht="16.5" x14ac:dyDescent="0.3">
      <c r="B14" s="153" t="s">
        <v>230</v>
      </c>
      <c r="C14" s="154">
        <f>SUM(C5:C13)</f>
        <v>0</v>
      </c>
      <c r="D14" s="154">
        <f>SUM(D5:D13)</f>
        <v>0</v>
      </c>
      <c r="E14" s="154">
        <f>SUM(E5:E13)</f>
        <v>0</v>
      </c>
      <c r="F14" s="154">
        <f t="shared" si="1"/>
        <v>0</v>
      </c>
      <c r="H14" s="159">
        <f>SUM(H5:H13)</f>
        <v>0</v>
      </c>
      <c r="I14" s="967" t="s">
        <v>297</v>
      </c>
      <c r="J14" s="967"/>
    </row>
    <row r="15" spans="2:10" ht="16.5" x14ac:dyDescent="0.3">
      <c r="B15" s="155" t="s">
        <v>293</v>
      </c>
      <c r="C15" s="156">
        <v>14919900000</v>
      </c>
      <c r="D15" s="156">
        <v>6988550000</v>
      </c>
      <c r="E15" s="156">
        <v>720000000</v>
      </c>
      <c r="F15" s="156">
        <f>SUM(C15:E15)</f>
        <v>22628450000</v>
      </c>
      <c r="H15" s="158">
        <v>24138257000</v>
      </c>
      <c r="I15" s="967" t="s">
        <v>298</v>
      </c>
      <c r="J15" s="967"/>
    </row>
    <row r="16" spans="2:10" ht="16.5" x14ac:dyDescent="0.3">
      <c r="B16" s="153" t="s">
        <v>294</v>
      </c>
      <c r="C16" s="156">
        <f>+C14-C15</f>
        <v>-14919900000</v>
      </c>
      <c r="D16" s="156">
        <f>+D14-D15</f>
        <v>-6988550000</v>
      </c>
      <c r="E16" s="156">
        <f>+E14-E15</f>
        <v>-720000000</v>
      </c>
      <c r="F16" s="156">
        <f>SUM(C16:E16)</f>
        <v>-22628450000</v>
      </c>
      <c r="H16" s="158">
        <v>576475000</v>
      </c>
      <c r="I16" s="967" t="s">
        <v>299</v>
      </c>
      <c r="J16" s="967"/>
    </row>
    <row r="17" spans="8:10" ht="16.5" x14ac:dyDescent="0.3">
      <c r="H17" s="154">
        <f>+H14+H15+H16</f>
        <v>24714732000</v>
      </c>
      <c r="I17" s="967" t="s">
        <v>300</v>
      </c>
      <c r="J17" s="967"/>
    </row>
  </sheetData>
  <mergeCells count="8">
    <mergeCell ref="I16:J16"/>
    <mergeCell ref="I17:J17"/>
    <mergeCell ref="B3:F3"/>
    <mergeCell ref="H3:H4"/>
    <mergeCell ref="I3:I4"/>
    <mergeCell ref="J3:J4"/>
    <mergeCell ref="I14:J14"/>
    <mergeCell ref="I15:J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3300"/>
  </sheetPr>
  <dimension ref="A1:AD151"/>
  <sheetViews>
    <sheetView topLeftCell="R1" zoomScale="90" zoomScaleNormal="90" workbookViewId="0">
      <selection activeCell="S9" sqref="S9:S10"/>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7.5703125" style="2" customWidth="1"/>
    <col min="8" max="8" width="28.5703125" style="2" customWidth="1"/>
    <col min="9" max="9" width="29.85546875" style="4" customWidth="1"/>
    <col min="10" max="10" width="20.28515625" style="5" customWidth="1"/>
    <col min="11" max="11" width="5" style="6" customWidth="1"/>
    <col min="12" max="12" width="5.5703125" style="6" customWidth="1"/>
    <col min="13" max="13" width="5.140625" style="6" customWidth="1"/>
    <col min="14" max="14" width="5.42578125" style="6" customWidth="1"/>
    <col min="15" max="15" width="10.5703125" style="7" customWidth="1"/>
    <col min="16" max="16" width="24" style="8" customWidth="1"/>
    <col min="17" max="17" width="31.85546875" style="8" customWidth="1"/>
    <col min="18" max="18" width="5.42578125" style="6" customWidth="1"/>
    <col min="19" max="19" width="26.5703125" style="9" customWidth="1"/>
    <col min="20" max="20" width="23.5703125" style="9" customWidth="1"/>
    <col min="21" max="21" width="11.28515625" style="9" customWidth="1"/>
    <col min="22" max="22" width="28.140625" style="9" customWidth="1"/>
    <col min="23" max="23" width="18.7109375" style="9" customWidth="1"/>
    <col min="24" max="24" width="17.85546875" style="9" customWidth="1"/>
    <col min="25" max="25" width="15.42578125" style="9" customWidth="1"/>
    <col min="26" max="26" width="16" style="9" customWidth="1"/>
    <col min="27" max="27" width="18.5703125" style="9" customWidth="1"/>
    <col min="28" max="253" width="11.42578125" style="9" customWidth="1"/>
    <col min="254" max="16384" width="0" style="9" hidden="1"/>
  </cols>
  <sheetData>
    <row r="1" spans="1:27" ht="15.75" x14ac:dyDescent="0.2">
      <c r="T1" s="837" t="s">
        <v>0</v>
      </c>
      <c r="U1" s="837"/>
      <c r="V1" s="837"/>
      <c r="W1" s="837"/>
      <c r="X1" s="837"/>
      <c r="Y1" s="837"/>
      <c r="Z1" s="837"/>
      <c r="AA1" s="837"/>
    </row>
    <row r="2" spans="1:27" ht="23.25" customHeight="1" x14ac:dyDescent="0.25">
      <c r="A2" s="10" t="s">
        <v>1</v>
      </c>
      <c r="F2" s="2"/>
      <c r="I2" s="8"/>
      <c r="J2" s="8"/>
      <c r="L2" s="11"/>
      <c r="S2" s="404"/>
      <c r="T2" s="838" t="s">
        <v>2</v>
      </c>
      <c r="U2" s="838"/>
      <c r="V2" s="838"/>
      <c r="W2" s="838"/>
      <c r="X2" s="838"/>
      <c r="Y2" s="838"/>
      <c r="Z2" s="838"/>
      <c r="AA2" s="838"/>
    </row>
    <row r="3" spans="1:27" ht="23.25" customHeight="1" x14ac:dyDescent="0.25">
      <c r="A3" s="10"/>
      <c r="F3" s="2"/>
      <c r="H3" s="23"/>
      <c r="I3" s="23"/>
      <c r="J3" s="23"/>
      <c r="K3" s="23"/>
      <c r="L3" s="23"/>
      <c r="M3" s="23"/>
      <c r="N3" s="23"/>
      <c r="O3" s="23"/>
      <c r="P3" s="23"/>
      <c r="Q3" s="23"/>
      <c r="R3" s="23"/>
      <c r="S3" s="23"/>
      <c r="T3" s="839" t="s">
        <v>156</v>
      </c>
      <c r="U3" s="839"/>
      <c r="V3" s="839"/>
      <c r="W3" s="839"/>
      <c r="X3" s="839"/>
      <c r="Y3" s="839"/>
      <c r="Z3" s="839"/>
      <c r="AA3" s="839"/>
    </row>
    <row r="4" spans="1:27" ht="23.25" customHeight="1" x14ac:dyDescent="0.3">
      <c r="A4" s="91"/>
      <c r="B4" s="92"/>
      <c r="C4" s="92"/>
      <c r="D4" s="92"/>
      <c r="E4" s="92"/>
      <c r="F4" s="92"/>
      <c r="G4" s="92"/>
      <c r="H4" s="684" t="s">
        <v>92</v>
      </c>
      <c r="I4" s="685"/>
      <c r="J4" s="685"/>
      <c r="K4" s="685"/>
      <c r="L4" s="685"/>
      <c r="M4" s="685"/>
      <c r="N4" s="685"/>
      <c r="O4" s="685"/>
      <c r="P4" s="685"/>
      <c r="Q4" s="685"/>
      <c r="R4" s="685"/>
      <c r="S4" s="685"/>
      <c r="T4" s="685"/>
      <c r="U4" s="685"/>
      <c r="V4" s="685"/>
      <c r="W4" s="685"/>
      <c r="X4" s="685"/>
      <c r="Y4" s="685"/>
      <c r="Z4" s="685"/>
      <c r="AA4" s="686"/>
    </row>
    <row r="5" spans="1:27" ht="23.25" customHeight="1" x14ac:dyDescent="0.3">
      <c r="A5" s="91"/>
      <c r="B5" s="92"/>
      <c r="C5" s="92"/>
      <c r="D5" s="92"/>
      <c r="E5" s="92"/>
      <c r="F5" s="92"/>
      <c r="G5" s="92"/>
      <c r="H5" s="719" t="s">
        <v>94</v>
      </c>
      <c r="I5" s="720"/>
      <c r="J5" s="720"/>
      <c r="K5" s="720"/>
      <c r="L5" s="720"/>
      <c r="M5" s="720"/>
      <c r="N5" s="720"/>
      <c r="O5" s="720"/>
      <c r="P5" s="720"/>
      <c r="Q5" s="720"/>
      <c r="R5" s="720"/>
      <c r="S5" s="720"/>
      <c r="T5" s="720"/>
      <c r="U5" s="720"/>
      <c r="V5" s="720"/>
      <c r="W5" s="720"/>
      <c r="X5" s="720"/>
      <c r="Y5" s="720"/>
      <c r="Z5" s="720"/>
      <c r="AA5" s="721"/>
    </row>
    <row r="6" spans="1:27" ht="23.25" customHeight="1" x14ac:dyDescent="0.3">
      <c r="A6" s="91"/>
      <c r="B6" s="92"/>
      <c r="C6" s="92"/>
      <c r="D6" s="92"/>
      <c r="E6" s="92"/>
      <c r="F6" s="92"/>
      <c r="G6" s="92"/>
      <c r="H6" s="722" t="s">
        <v>95</v>
      </c>
      <c r="I6" s="690"/>
      <c r="J6" s="690"/>
      <c r="K6" s="690"/>
      <c r="L6" s="690"/>
      <c r="M6" s="690"/>
      <c r="N6" s="690"/>
      <c r="O6" s="690"/>
      <c r="P6" s="690"/>
      <c r="Q6" s="690"/>
      <c r="R6" s="690"/>
      <c r="S6" s="690"/>
      <c r="T6" s="690"/>
      <c r="U6" s="690"/>
      <c r="V6" s="690"/>
      <c r="W6" s="690"/>
      <c r="X6" s="690"/>
      <c r="Y6" s="690"/>
      <c r="Z6" s="690"/>
      <c r="AA6" s="691"/>
    </row>
    <row r="7" spans="1:27" ht="20.25" customHeight="1" x14ac:dyDescent="0.3">
      <c r="A7" s="91"/>
      <c r="B7" s="92"/>
      <c r="C7" s="92"/>
      <c r="D7" s="92"/>
      <c r="E7" s="92"/>
      <c r="F7" s="93"/>
      <c r="G7" s="92"/>
      <c r="H7" s="725" t="s">
        <v>3</v>
      </c>
      <c r="I7" s="725"/>
      <c r="J7" s="725"/>
      <c r="K7" s="725"/>
      <c r="L7" s="725"/>
      <c r="M7" s="725"/>
      <c r="N7" s="725"/>
      <c r="O7" s="725"/>
      <c r="P7" s="725"/>
      <c r="Q7" s="189"/>
      <c r="R7" s="726" t="s">
        <v>78</v>
      </c>
      <c r="S7" s="727"/>
      <c r="T7" s="727"/>
      <c r="U7" s="727"/>
      <c r="V7" s="728"/>
      <c r="W7" s="729" t="s">
        <v>4</v>
      </c>
      <c r="X7" s="729"/>
      <c r="Y7" s="729"/>
      <c r="Z7" s="729"/>
      <c r="AA7" s="730" t="s">
        <v>115</v>
      </c>
    </row>
    <row r="8" spans="1:27" s="15" customFormat="1" ht="71.25" customHeight="1" x14ac:dyDescent="0.25">
      <c r="A8" s="101" t="s">
        <v>5</v>
      </c>
      <c r="B8" s="101" t="s">
        <v>6</v>
      </c>
      <c r="C8" s="101" t="s">
        <v>7</v>
      </c>
      <c r="D8" s="101" t="s">
        <v>8</v>
      </c>
      <c r="E8" s="101" t="s">
        <v>9</v>
      </c>
      <c r="F8" s="102" t="s">
        <v>5</v>
      </c>
      <c r="G8" s="104"/>
      <c r="H8" s="161" t="s">
        <v>228</v>
      </c>
      <c r="I8" s="161" t="s">
        <v>12</v>
      </c>
      <c r="J8" s="161" t="s">
        <v>229</v>
      </c>
      <c r="K8" s="161" t="s">
        <v>38</v>
      </c>
      <c r="L8" s="161" t="s">
        <v>39</v>
      </c>
      <c r="M8" s="161" t="s">
        <v>40</v>
      </c>
      <c r="N8" s="161" t="s">
        <v>41</v>
      </c>
      <c r="O8" s="161" t="s">
        <v>42</v>
      </c>
      <c r="P8" s="161" t="s">
        <v>43</v>
      </c>
      <c r="Q8" s="162" t="s">
        <v>205</v>
      </c>
      <c r="R8" s="402" t="s">
        <v>14</v>
      </c>
      <c r="S8" s="334" t="s">
        <v>72</v>
      </c>
      <c r="T8" s="331" t="s">
        <v>15</v>
      </c>
      <c r="U8" s="331" t="s">
        <v>16</v>
      </c>
      <c r="V8" s="403" t="s">
        <v>206</v>
      </c>
      <c r="W8" s="190" t="s">
        <v>17</v>
      </c>
      <c r="X8" s="301" t="s">
        <v>18</v>
      </c>
      <c r="Y8" s="301" t="s">
        <v>19</v>
      </c>
      <c r="Z8" s="301" t="s">
        <v>20</v>
      </c>
      <c r="AA8" s="731"/>
    </row>
    <row r="9" spans="1:27" s="38" customFormat="1" ht="72.75" customHeight="1" x14ac:dyDescent="0.3">
      <c r="A9" s="106"/>
      <c r="B9" s="98"/>
      <c r="C9" s="98"/>
      <c r="D9" s="98"/>
      <c r="E9" s="98"/>
      <c r="F9" s="98"/>
      <c r="G9" s="829"/>
      <c r="H9" s="705" t="s">
        <v>147</v>
      </c>
      <c r="I9" s="191" t="s">
        <v>165</v>
      </c>
      <c r="J9" s="307" t="s">
        <v>351</v>
      </c>
      <c r="K9" s="192">
        <v>24</v>
      </c>
      <c r="L9" s="193">
        <v>24</v>
      </c>
      <c r="M9" s="194">
        <v>24</v>
      </c>
      <c r="N9" s="194">
        <v>24</v>
      </c>
      <c r="O9" s="195">
        <f>SUM(K9:N9)</f>
        <v>96</v>
      </c>
      <c r="P9" s="172" t="s">
        <v>75</v>
      </c>
      <c r="Q9" s="650" t="s">
        <v>45</v>
      </c>
      <c r="R9" s="647">
        <v>1</v>
      </c>
      <c r="S9" s="671" t="s">
        <v>148</v>
      </c>
      <c r="T9" s="650" t="s">
        <v>352</v>
      </c>
      <c r="U9" s="764">
        <v>24</v>
      </c>
      <c r="V9" s="650" t="s">
        <v>50</v>
      </c>
      <c r="W9" s="676">
        <f>SUM(X9:Z9)</f>
        <v>110523392</v>
      </c>
      <c r="X9" s="714">
        <f>220000000-77000000+3432000-3140608-12288000-19456000-512000-512000</f>
        <v>110523392</v>
      </c>
      <c r="Y9" s="714">
        <v>0</v>
      </c>
      <c r="Z9" s="714">
        <v>0</v>
      </c>
      <c r="AA9" s="734">
        <v>0</v>
      </c>
    </row>
    <row r="10" spans="1:27" s="38" customFormat="1" ht="47.25" customHeight="1" x14ac:dyDescent="0.3">
      <c r="A10" s="106"/>
      <c r="B10" s="98"/>
      <c r="C10" s="98"/>
      <c r="D10" s="98"/>
      <c r="E10" s="98"/>
      <c r="F10" s="98"/>
      <c r="G10" s="829"/>
      <c r="H10" s="706"/>
      <c r="I10" s="535" t="s">
        <v>263</v>
      </c>
      <c r="J10" s="172" t="s">
        <v>350</v>
      </c>
      <c r="K10" s="192">
        <v>0</v>
      </c>
      <c r="L10" s="536">
        <v>0.25</v>
      </c>
      <c r="M10" s="383">
        <v>0.25</v>
      </c>
      <c r="N10" s="536">
        <v>0.5</v>
      </c>
      <c r="O10" s="251">
        <v>1</v>
      </c>
      <c r="P10" s="196" t="s">
        <v>75</v>
      </c>
      <c r="Q10" s="660"/>
      <c r="R10" s="649"/>
      <c r="S10" s="672"/>
      <c r="T10" s="660"/>
      <c r="U10" s="766"/>
      <c r="V10" s="660"/>
      <c r="W10" s="677"/>
      <c r="X10" s="712"/>
      <c r="Y10" s="712"/>
      <c r="Z10" s="712"/>
      <c r="AA10" s="735"/>
    </row>
    <row r="11" spans="1:27" ht="20.25" customHeight="1" x14ac:dyDescent="0.3">
      <c r="A11" s="91"/>
      <c r="B11" s="92"/>
      <c r="C11" s="92"/>
      <c r="D11" s="92"/>
      <c r="E11" s="92"/>
      <c r="F11" s="93"/>
      <c r="G11" s="92"/>
      <c r="H11" s="684" t="s">
        <v>37</v>
      </c>
      <c r="I11" s="685"/>
      <c r="J11" s="685"/>
      <c r="K11" s="685"/>
      <c r="L11" s="685"/>
      <c r="M11" s="685"/>
      <c r="N11" s="685"/>
      <c r="O11" s="685"/>
      <c r="P11" s="685"/>
      <c r="Q11" s="685"/>
      <c r="R11" s="685"/>
      <c r="S11" s="685"/>
      <c r="T11" s="685"/>
      <c r="U11" s="685"/>
      <c r="V11" s="685"/>
      <c r="W11" s="685"/>
      <c r="X11" s="685"/>
      <c r="Y11" s="685"/>
      <c r="Z11" s="685"/>
      <c r="AA11" s="686"/>
    </row>
    <row r="12" spans="1:27" ht="20.25" customHeight="1" x14ac:dyDescent="0.3">
      <c r="A12" s="91"/>
      <c r="B12" s="92"/>
      <c r="C12" s="92"/>
      <c r="D12" s="92"/>
      <c r="E12" s="92"/>
      <c r="F12" s="93"/>
      <c r="G12" s="92"/>
      <c r="H12" s="719" t="s">
        <v>201</v>
      </c>
      <c r="I12" s="720"/>
      <c r="J12" s="720"/>
      <c r="K12" s="720"/>
      <c r="L12" s="720"/>
      <c r="M12" s="720"/>
      <c r="N12" s="720"/>
      <c r="O12" s="720"/>
      <c r="P12" s="720"/>
      <c r="Q12" s="720"/>
      <c r="R12" s="720"/>
      <c r="S12" s="720"/>
      <c r="T12" s="720"/>
      <c r="U12" s="720"/>
      <c r="V12" s="720"/>
      <c r="W12" s="720"/>
      <c r="X12" s="720"/>
      <c r="Y12" s="720"/>
      <c r="Z12" s="720"/>
      <c r="AA12" s="720"/>
    </row>
    <row r="13" spans="1:27" ht="20.25" customHeight="1" x14ac:dyDescent="0.3">
      <c r="A13" s="91"/>
      <c r="B13" s="92"/>
      <c r="C13" s="92"/>
      <c r="D13" s="92"/>
      <c r="E13" s="92"/>
      <c r="F13" s="93"/>
      <c r="G13" s="92"/>
      <c r="H13" s="722" t="s">
        <v>106</v>
      </c>
      <c r="I13" s="690"/>
      <c r="J13" s="690"/>
      <c r="K13" s="690"/>
      <c r="L13" s="690"/>
      <c r="M13" s="690"/>
      <c r="N13" s="690"/>
      <c r="O13" s="690"/>
      <c r="P13" s="690"/>
      <c r="Q13" s="690"/>
      <c r="R13" s="690"/>
      <c r="S13" s="690"/>
      <c r="T13" s="690"/>
      <c r="U13" s="690"/>
      <c r="V13" s="690"/>
      <c r="W13" s="690"/>
      <c r="X13" s="690"/>
      <c r="Y13" s="690"/>
      <c r="Z13" s="690"/>
      <c r="AA13" s="691"/>
    </row>
    <row r="14" spans="1:27" ht="20.25" customHeight="1" x14ac:dyDescent="0.3">
      <c r="A14" s="91"/>
      <c r="B14" s="92"/>
      <c r="C14" s="92"/>
      <c r="D14" s="92"/>
      <c r="E14" s="92"/>
      <c r="F14" s="93"/>
      <c r="G14" s="92"/>
      <c r="H14" s="725" t="s">
        <v>3</v>
      </c>
      <c r="I14" s="725"/>
      <c r="J14" s="725"/>
      <c r="K14" s="725"/>
      <c r="L14" s="725"/>
      <c r="M14" s="725"/>
      <c r="N14" s="725"/>
      <c r="O14" s="725"/>
      <c r="P14" s="725"/>
      <c r="Q14" s="300"/>
      <c r="R14" s="726" t="s">
        <v>78</v>
      </c>
      <c r="S14" s="727"/>
      <c r="T14" s="727"/>
      <c r="U14" s="727"/>
      <c r="V14" s="728"/>
      <c r="W14" s="832" t="s">
        <v>114</v>
      </c>
      <c r="X14" s="832"/>
      <c r="Y14" s="832"/>
      <c r="Z14" s="832"/>
      <c r="AA14" s="836" t="s">
        <v>115</v>
      </c>
    </row>
    <row r="15" spans="1:27" s="15" customFormat="1" ht="35.25" customHeight="1" x14ac:dyDescent="0.25">
      <c r="A15" s="101" t="s">
        <v>5</v>
      </c>
      <c r="B15" s="101" t="s">
        <v>6</v>
      </c>
      <c r="C15" s="101" t="s">
        <v>7</v>
      </c>
      <c r="D15" s="101" t="s">
        <v>8</v>
      </c>
      <c r="E15" s="101" t="s">
        <v>9</v>
      </c>
      <c r="F15" s="102" t="s">
        <v>5</v>
      </c>
      <c r="G15" s="104"/>
      <c r="H15" s="335" t="s">
        <v>228</v>
      </c>
      <c r="I15" s="335" t="s">
        <v>12</v>
      </c>
      <c r="J15" s="335" t="s">
        <v>229</v>
      </c>
      <c r="K15" s="335" t="s">
        <v>38</v>
      </c>
      <c r="L15" s="335" t="s">
        <v>39</v>
      </c>
      <c r="M15" s="335" t="s">
        <v>40</v>
      </c>
      <c r="N15" s="335" t="s">
        <v>41</v>
      </c>
      <c r="O15" s="335" t="s">
        <v>42</v>
      </c>
      <c r="P15" s="335" t="s">
        <v>43</v>
      </c>
      <c r="Q15" s="162" t="s">
        <v>205</v>
      </c>
      <c r="R15" s="316" t="s">
        <v>14</v>
      </c>
      <c r="S15" s="316" t="s">
        <v>72</v>
      </c>
      <c r="T15" s="316" t="s">
        <v>15</v>
      </c>
      <c r="U15" s="316" t="s">
        <v>16</v>
      </c>
      <c r="V15" s="336" t="s">
        <v>206</v>
      </c>
      <c r="W15" s="165" t="s">
        <v>17</v>
      </c>
      <c r="X15" s="316" t="s">
        <v>18</v>
      </c>
      <c r="Y15" s="316" t="s">
        <v>19</v>
      </c>
      <c r="Z15" s="316" t="s">
        <v>20</v>
      </c>
      <c r="AA15" s="836"/>
    </row>
    <row r="16" spans="1:27" s="38" customFormat="1" ht="51.75" customHeight="1" x14ac:dyDescent="0.3">
      <c r="A16" s="106"/>
      <c r="B16" s="98"/>
      <c r="C16" s="98"/>
      <c r="D16" s="98"/>
      <c r="E16" s="98"/>
      <c r="F16" s="107"/>
      <c r="G16" s="830"/>
      <c r="H16" s="703" t="s">
        <v>234</v>
      </c>
      <c r="I16" s="296" t="s">
        <v>112</v>
      </c>
      <c r="J16" s="307" t="s">
        <v>318</v>
      </c>
      <c r="K16" s="390">
        <v>1</v>
      </c>
      <c r="L16" s="198">
        <v>1</v>
      </c>
      <c r="M16" s="198">
        <v>1</v>
      </c>
      <c r="N16" s="198">
        <v>1</v>
      </c>
      <c r="O16" s="199">
        <f>SUM(K16:N16)</f>
        <v>4</v>
      </c>
      <c r="P16" s="307" t="s">
        <v>75</v>
      </c>
      <c r="Q16" s="307" t="s">
        <v>45</v>
      </c>
      <c r="R16" s="312">
        <v>2</v>
      </c>
      <c r="S16" s="296" t="s">
        <v>164</v>
      </c>
      <c r="T16" s="307" t="s">
        <v>318</v>
      </c>
      <c r="U16" s="315">
        <v>1</v>
      </c>
      <c r="V16" s="202" t="s">
        <v>48</v>
      </c>
      <c r="W16" s="203">
        <f>SUM(X16:Z16)</f>
        <v>0</v>
      </c>
      <c r="X16" s="311">
        <v>0</v>
      </c>
      <c r="Y16" s="311">
        <v>0</v>
      </c>
      <c r="Z16" s="311">
        <v>0</v>
      </c>
      <c r="AA16" s="311">
        <f>140230000-26977280-12288000-19456000-23140720</f>
        <v>58368000</v>
      </c>
    </row>
    <row r="17" spans="1:30" s="38" customFormat="1" ht="66" customHeight="1" x14ac:dyDescent="0.3">
      <c r="A17" s="106"/>
      <c r="B17" s="98"/>
      <c r="C17" s="98"/>
      <c r="D17" s="98"/>
      <c r="E17" s="98"/>
      <c r="F17" s="107"/>
      <c r="G17" s="830"/>
      <c r="H17" s="704"/>
      <c r="I17" s="307" t="s">
        <v>235</v>
      </c>
      <c r="J17" s="307" t="s">
        <v>319</v>
      </c>
      <c r="K17" s="205">
        <v>27</v>
      </c>
      <c r="L17" s="206">
        <v>27</v>
      </c>
      <c r="M17" s="315">
        <v>27</v>
      </c>
      <c r="N17" s="315">
        <v>27</v>
      </c>
      <c r="O17" s="289">
        <v>27</v>
      </c>
      <c r="P17" s="307" t="s">
        <v>75</v>
      </c>
      <c r="Q17" s="296" t="s">
        <v>111</v>
      </c>
      <c r="R17" s="312">
        <v>3</v>
      </c>
      <c r="S17" s="307" t="s">
        <v>154</v>
      </c>
      <c r="T17" s="307" t="s">
        <v>319</v>
      </c>
      <c r="U17" s="207">
        <f>K17</f>
        <v>27</v>
      </c>
      <c r="V17" s="295" t="s">
        <v>48</v>
      </c>
      <c r="W17" s="203">
        <f>SUM(X17:Z17)</f>
        <v>0</v>
      </c>
      <c r="X17" s="294">
        <v>0</v>
      </c>
      <c r="Y17" s="311">
        <v>0</v>
      </c>
      <c r="Z17" s="311">
        <v>0</v>
      </c>
      <c r="AA17" s="294">
        <v>0</v>
      </c>
    </row>
    <row r="18" spans="1:30" s="38" customFormat="1" ht="54.75" customHeight="1" x14ac:dyDescent="0.3">
      <c r="A18" s="106"/>
      <c r="B18" s="98"/>
      <c r="C18" s="98"/>
      <c r="D18" s="98"/>
      <c r="E18" s="98"/>
      <c r="F18" s="107"/>
      <c r="G18" s="830"/>
      <c r="H18" s="705" t="s">
        <v>236</v>
      </c>
      <c r="I18" s="307" t="s">
        <v>113</v>
      </c>
      <c r="J18" s="307" t="s">
        <v>320</v>
      </c>
      <c r="K18" s="208">
        <v>0</v>
      </c>
      <c r="L18" s="208">
        <v>1</v>
      </c>
      <c r="M18" s="205">
        <v>1</v>
      </c>
      <c r="N18" s="314">
        <v>1</v>
      </c>
      <c r="O18" s="537">
        <f>SUM(K18:N18)</f>
        <v>3</v>
      </c>
      <c r="P18" s="307" t="s">
        <v>75</v>
      </c>
      <c r="Q18" s="307" t="s">
        <v>45</v>
      </c>
      <c r="R18" s="707">
        <v>4</v>
      </c>
      <c r="S18" s="650" t="s">
        <v>362</v>
      </c>
      <c r="T18" s="650" t="s">
        <v>353</v>
      </c>
      <c r="U18" s="674">
        <v>1</v>
      </c>
      <c r="V18" s="650" t="s">
        <v>49</v>
      </c>
      <c r="W18" s="676">
        <f>SUM(X19:Z19)</f>
        <v>0</v>
      </c>
      <c r="X18" s="714">
        <v>0</v>
      </c>
      <c r="Y18" s="714">
        <v>0</v>
      </c>
      <c r="Z18" s="714">
        <v>0</v>
      </c>
      <c r="AA18" s="714">
        <f>46200000+26977280-26977280-2629-6776000</f>
        <v>39421371</v>
      </c>
    </row>
    <row r="19" spans="1:30" s="38" customFormat="1" ht="51.75" customHeight="1" x14ac:dyDescent="0.3">
      <c r="A19" s="106"/>
      <c r="B19" s="98"/>
      <c r="C19" s="98"/>
      <c r="D19" s="98"/>
      <c r="E19" s="98"/>
      <c r="F19" s="107"/>
      <c r="G19" s="830"/>
      <c r="H19" s="706"/>
      <c r="I19" s="187" t="s">
        <v>354</v>
      </c>
      <c r="J19" s="269" t="s">
        <v>353</v>
      </c>
      <c r="K19" s="238">
        <v>1</v>
      </c>
      <c r="L19" s="209">
        <v>0</v>
      </c>
      <c r="M19" s="210">
        <v>0</v>
      </c>
      <c r="N19" s="210">
        <v>0</v>
      </c>
      <c r="O19" s="521">
        <f>SUM(K19:N19)</f>
        <v>1</v>
      </c>
      <c r="P19" s="196" t="s">
        <v>75</v>
      </c>
      <c r="Q19" s="307" t="s">
        <v>45</v>
      </c>
      <c r="R19" s="708"/>
      <c r="S19" s="660"/>
      <c r="T19" s="660"/>
      <c r="U19" s="675"/>
      <c r="V19" s="660"/>
      <c r="W19" s="677"/>
      <c r="X19" s="712"/>
      <c r="Y19" s="712"/>
      <c r="Z19" s="712"/>
      <c r="AA19" s="712"/>
    </row>
    <row r="20" spans="1:30" ht="20.25" customHeight="1" x14ac:dyDescent="0.3">
      <c r="A20" s="91"/>
      <c r="B20" s="92"/>
      <c r="C20" s="92"/>
      <c r="D20" s="92"/>
      <c r="E20" s="92"/>
      <c r="F20" s="93"/>
      <c r="G20" s="92"/>
      <c r="H20" s="684" t="s">
        <v>93</v>
      </c>
      <c r="I20" s="685"/>
      <c r="J20" s="685"/>
      <c r="K20" s="685"/>
      <c r="L20" s="685"/>
      <c r="M20" s="685"/>
      <c r="N20" s="685"/>
      <c r="O20" s="685"/>
      <c r="P20" s="685"/>
      <c r="Q20" s="685"/>
      <c r="R20" s="685"/>
      <c r="S20" s="685"/>
      <c r="T20" s="685"/>
      <c r="U20" s="685"/>
      <c r="V20" s="685"/>
      <c r="W20" s="685"/>
      <c r="X20" s="685"/>
      <c r="Y20" s="685"/>
      <c r="Z20" s="685"/>
      <c r="AA20" s="686"/>
    </row>
    <row r="21" spans="1:30" ht="20.25" customHeight="1" x14ac:dyDescent="0.3">
      <c r="A21" s="91"/>
      <c r="B21" s="92"/>
      <c r="C21" s="92"/>
      <c r="D21" s="92"/>
      <c r="E21" s="92"/>
      <c r="F21" s="93"/>
      <c r="G21" s="92"/>
      <c r="H21" s="719" t="s">
        <v>104</v>
      </c>
      <c r="I21" s="720"/>
      <c r="J21" s="720"/>
      <c r="K21" s="720"/>
      <c r="L21" s="720"/>
      <c r="M21" s="720"/>
      <c r="N21" s="720"/>
      <c r="O21" s="720"/>
      <c r="P21" s="720"/>
      <c r="Q21" s="720"/>
      <c r="R21" s="720"/>
      <c r="S21" s="720"/>
      <c r="T21" s="720"/>
      <c r="U21" s="720"/>
      <c r="V21" s="720"/>
      <c r="W21" s="720"/>
      <c r="X21" s="720"/>
      <c r="Y21" s="720"/>
      <c r="Z21" s="720"/>
      <c r="AA21" s="721"/>
    </row>
    <row r="22" spans="1:30" ht="20.25" customHeight="1" x14ac:dyDescent="0.3">
      <c r="A22" s="91"/>
      <c r="B22" s="92"/>
      <c r="C22" s="92"/>
      <c r="D22" s="92"/>
      <c r="E22" s="92"/>
      <c r="F22" s="93"/>
      <c r="G22" s="92"/>
      <c r="H22" s="722" t="s">
        <v>110</v>
      </c>
      <c r="I22" s="690"/>
      <c r="J22" s="690"/>
      <c r="K22" s="690"/>
      <c r="L22" s="690"/>
      <c r="M22" s="690"/>
      <c r="N22" s="690"/>
      <c r="O22" s="690"/>
      <c r="P22" s="690"/>
      <c r="Q22" s="690"/>
      <c r="R22" s="690"/>
      <c r="S22" s="690"/>
      <c r="T22" s="690"/>
      <c r="U22" s="690"/>
      <c r="V22" s="690"/>
      <c r="W22" s="690"/>
      <c r="X22" s="690"/>
      <c r="Y22" s="690"/>
      <c r="Z22" s="690"/>
      <c r="AA22" s="691"/>
    </row>
    <row r="23" spans="1:30" ht="20.25" customHeight="1" x14ac:dyDescent="0.3">
      <c r="A23" s="91"/>
      <c r="B23" s="92"/>
      <c r="C23" s="92"/>
      <c r="D23" s="92"/>
      <c r="E23" s="92"/>
      <c r="F23" s="93"/>
      <c r="G23" s="92"/>
      <c r="H23" s="725" t="s">
        <v>3</v>
      </c>
      <c r="I23" s="725"/>
      <c r="J23" s="725"/>
      <c r="K23" s="725"/>
      <c r="L23" s="725"/>
      <c r="M23" s="725"/>
      <c r="N23" s="725"/>
      <c r="O23" s="725"/>
      <c r="P23" s="725"/>
      <c r="Q23" s="160"/>
      <c r="R23" s="726" t="s">
        <v>78</v>
      </c>
      <c r="S23" s="727"/>
      <c r="T23" s="727"/>
      <c r="U23" s="727"/>
      <c r="V23" s="728"/>
      <c r="W23" s="729" t="s">
        <v>4</v>
      </c>
      <c r="X23" s="729"/>
      <c r="Y23" s="729"/>
      <c r="Z23" s="729"/>
      <c r="AA23" s="832" t="s">
        <v>115</v>
      </c>
    </row>
    <row r="24" spans="1:30" s="15" customFormat="1" ht="40.5" customHeight="1" x14ac:dyDescent="0.25">
      <c r="A24" s="101" t="s">
        <v>5</v>
      </c>
      <c r="B24" s="101" t="s">
        <v>6</v>
      </c>
      <c r="C24" s="101" t="s">
        <v>7</v>
      </c>
      <c r="D24" s="101" t="s">
        <v>8</v>
      </c>
      <c r="E24" s="101" t="s">
        <v>9</v>
      </c>
      <c r="F24" s="102" t="s">
        <v>5</v>
      </c>
      <c r="G24" s="104"/>
      <c r="H24" s="161" t="s">
        <v>228</v>
      </c>
      <c r="I24" s="161" t="s">
        <v>12</v>
      </c>
      <c r="J24" s="161" t="s">
        <v>229</v>
      </c>
      <c r="K24" s="335" t="s">
        <v>38</v>
      </c>
      <c r="L24" s="161" t="s">
        <v>39</v>
      </c>
      <c r="M24" s="335" t="s">
        <v>40</v>
      </c>
      <c r="N24" s="161" t="s">
        <v>41</v>
      </c>
      <c r="O24" s="161" t="s">
        <v>42</v>
      </c>
      <c r="P24" s="335" t="s">
        <v>43</v>
      </c>
      <c r="Q24" s="162" t="s">
        <v>205</v>
      </c>
      <c r="R24" s="316" t="s">
        <v>14</v>
      </c>
      <c r="S24" s="316" t="s">
        <v>72</v>
      </c>
      <c r="T24" s="316" t="s">
        <v>15</v>
      </c>
      <c r="U24" s="316" t="s">
        <v>16</v>
      </c>
      <c r="V24" s="164" t="s">
        <v>206</v>
      </c>
      <c r="W24" s="165" t="s">
        <v>17</v>
      </c>
      <c r="X24" s="316" t="s">
        <v>18</v>
      </c>
      <c r="Y24" s="301" t="s">
        <v>19</v>
      </c>
      <c r="Z24" s="301" t="s">
        <v>20</v>
      </c>
      <c r="AA24" s="833"/>
    </row>
    <row r="25" spans="1:30" ht="44.25" customHeight="1" x14ac:dyDescent="0.3">
      <c r="A25" s="91"/>
      <c r="B25" s="92"/>
      <c r="C25" s="92"/>
      <c r="D25" s="92"/>
      <c r="E25" s="92"/>
      <c r="F25" s="93"/>
      <c r="G25" s="831"/>
      <c r="H25" s="705" t="s">
        <v>343</v>
      </c>
      <c r="I25" s="757" t="s">
        <v>270</v>
      </c>
      <c r="J25" s="749" t="s">
        <v>344</v>
      </c>
      <c r="K25" s="743">
        <v>4</v>
      </c>
      <c r="L25" s="743">
        <v>0</v>
      </c>
      <c r="M25" s="732">
        <v>0</v>
      </c>
      <c r="N25" s="746">
        <v>0</v>
      </c>
      <c r="O25" s="747">
        <f>SUM(K25:N25)</f>
        <v>4</v>
      </c>
      <c r="P25" s="749" t="s">
        <v>75</v>
      </c>
      <c r="Q25" s="751" t="s">
        <v>45</v>
      </c>
      <c r="R25" s="753">
        <v>5</v>
      </c>
      <c r="S25" s="650" t="s">
        <v>149</v>
      </c>
      <c r="T25" s="307" t="s">
        <v>150</v>
      </c>
      <c r="U25" s="207">
        <v>100</v>
      </c>
      <c r="V25" s="650" t="s">
        <v>207</v>
      </c>
      <c r="W25" s="676">
        <f>SUM(X25:Z25)</f>
        <v>673026000</v>
      </c>
      <c r="X25" s="740">
        <f>566000000+77000000-3432000+3140608+12288000+19456000+512000-1536000-402608</f>
        <v>673026000</v>
      </c>
      <c r="Y25" s="736">
        <v>0</v>
      </c>
      <c r="Z25" s="736">
        <v>0</v>
      </c>
      <c r="AA25" s="714">
        <v>0</v>
      </c>
    </row>
    <row r="26" spans="1:30" ht="17.25" customHeight="1" x14ac:dyDescent="0.3">
      <c r="A26" s="91"/>
      <c r="B26" s="92"/>
      <c r="C26" s="92"/>
      <c r="D26" s="92"/>
      <c r="E26" s="92"/>
      <c r="F26" s="93"/>
      <c r="G26" s="831"/>
      <c r="H26" s="756"/>
      <c r="I26" s="758"/>
      <c r="J26" s="750"/>
      <c r="K26" s="744"/>
      <c r="L26" s="744"/>
      <c r="M26" s="745"/>
      <c r="N26" s="675"/>
      <c r="O26" s="748"/>
      <c r="P26" s="750"/>
      <c r="Q26" s="752"/>
      <c r="R26" s="754"/>
      <c r="S26" s="651"/>
      <c r="T26" s="650" t="s">
        <v>346</v>
      </c>
      <c r="U26" s="759">
        <v>4</v>
      </c>
      <c r="V26" s="651"/>
      <c r="W26" s="739"/>
      <c r="X26" s="741"/>
      <c r="Y26" s="737"/>
      <c r="Z26" s="737"/>
      <c r="AA26" s="712"/>
    </row>
    <row r="27" spans="1:30" ht="47.25" customHeight="1" x14ac:dyDescent="0.3">
      <c r="A27" s="91"/>
      <c r="B27" s="92"/>
      <c r="C27" s="92"/>
      <c r="D27" s="92"/>
      <c r="E27" s="92"/>
      <c r="F27" s="93"/>
      <c r="G27" s="831"/>
      <c r="H27" s="756"/>
      <c r="I27" s="584" t="s">
        <v>237</v>
      </c>
      <c r="J27" s="269" t="s">
        <v>345</v>
      </c>
      <c r="K27" s="539">
        <v>0</v>
      </c>
      <c r="L27" s="540">
        <v>0.25</v>
      </c>
      <c r="M27" s="540">
        <v>0.25</v>
      </c>
      <c r="N27" s="540">
        <v>0.5</v>
      </c>
      <c r="O27" s="540">
        <v>1</v>
      </c>
      <c r="P27" s="522" t="s">
        <v>75</v>
      </c>
      <c r="Q27" s="172" t="s">
        <v>45</v>
      </c>
      <c r="R27" s="754"/>
      <c r="S27" s="651"/>
      <c r="T27" s="651"/>
      <c r="U27" s="760"/>
      <c r="V27" s="651"/>
      <c r="W27" s="739"/>
      <c r="X27" s="741"/>
      <c r="Y27" s="737"/>
      <c r="Z27" s="737"/>
      <c r="AA27" s="712"/>
      <c r="AD27" s="66"/>
    </row>
    <row r="28" spans="1:30" ht="40.5" customHeight="1" x14ac:dyDescent="0.3">
      <c r="A28" s="91"/>
      <c r="B28" s="92"/>
      <c r="C28" s="92"/>
      <c r="D28" s="92"/>
      <c r="E28" s="92"/>
      <c r="F28" s="93"/>
      <c r="G28" s="831"/>
      <c r="H28" s="756"/>
      <c r="I28" s="269" t="s">
        <v>238</v>
      </c>
      <c r="J28" s="269" t="s">
        <v>345</v>
      </c>
      <c r="K28" s="541">
        <v>0</v>
      </c>
      <c r="L28" s="542">
        <v>0.25</v>
      </c>
      <c r="M28" s="540">
        <v>0.25</v>
      </c>
      <c r="N28" s="540">
        <v>0.5</v>
      </c>
      <c r="O28" s="540">
        <v>1</v>
      </c>
      <c r="P28" s="522" t="s">
        <v>75</v>
      </c>
      <c r="Q28" s="211" t="s">
        <v>45</v>
      </c>
      <c r="R28" s="754"/>
      <c r="S28" s="651"/>
      <c r="T28" s="651"/>
      <c r="U28" s="760"/>
      <c r="V28" s="651"/>
      <c r="W28" s="739"/>
      <c r="X28" s="741"/>
      <c r="Y28" s="737"/>
      <c r="Z28" s="737"/>
      <c r="AA28" s="712"/>
    </row>
    <row r="29" spans="1:30" ht="39.75" customHeight="1" x14ac:dyDescent="0.3">
      <c r="A29" s="91"/>
      <c r="B29" s="92"/>
      <c r="C29" s="92"/>
      <c r="D29" s="92"/>
      <c r="E29" s="92"/>
      <c r="F29" s="93"/>
      <c r="G29" s="831"/>
      <c r="H29" s="706"/>
      <c r="I29" s="269" t="s">
        <v>239</v>
      </c>
      <c r="J29" s="543" t="s">
        <v>345</v>
      </c>
      <c r="K29" s="544">
        <v>0</v>
      </c>
      <c r="L29" s="545">
        <v>0.25</v>
      </c>
      <c r="M29" s="546">
        <v>0.25</v>
      </c>
      <c r="N29" s="547">
        <v>0.5</v>
      </c>
      <c r="O29" s="545">
        <v>1</v>
      </c>
      <c r="P29" s="525" t="s">
        <v>75</v>
      </c>
      <c r="Q29" s="211" t="s">
        <v>45</v>
      </c>
      <c r="R29" s="755"/>
      <c r="S29" s="660"/>
      <c r="T29" s="660"/>
      <c r="U29" s="761"/>
      <c r="V29" s="660"/>
      <c r="W29" s="677"/>
      <c r="X29" s="742"/>
      <c r="Y29" s="738"/>
      <c r="Z29" s="738"/>
      <c r="AA29" s="715"/>
    </row>
    <row r="30" spans="1:30" ht="72" hidden="1" customHeight="1" x14ac:dyDescent="0.3">
      <c r="A30" s="91"/>
      <c r="B30" s="92"/>
      <c r="C30" s="92"/>
      <c r="D30" s="92"/>
      <c r="E30" s="92"/>
      <c r="F30" s="93"/>
      <c r="G30" s="92"/>
      <c r="H30" s="391" t="s">
        <v>46</v>
      </c>
      <c r="I30" s="392"/>
      <c r="J30" s="393"/>
      <c r="K30" s="394"/>
      <c r="L30" s="394"/>
      <c r="M30" s="395"/>
      <c r="N30" s="394"/>
      <c r="O30" s="396"/>
      <c r="P30" s="397"/>
      <c r="Q30" s="397"/>
      <c r="R30" s="394"/>
      <c r="S30" s="398"/>
      <c r="T30" s="398"/>
      <c r="U30" s="398"/>
      <c r="V30" s="398"/>
      <c r="W30" s="398"/>
      <c r="X30" s="398"/>
      <c r="Y30" s="398"/>
      <c r="Z30" s="398"/>
      <c r="AA30" s="398"/>
    </row>
    <row r="31" spans="1:30" ht="47.25" hidden="1" customHeight="1" x14ac:dyDescent="0.3">
      <c r="A31" s="91"/>
      <c r="B31" s="92"/>
      <c r="C31" s="92"/>
      <c r="D31" s="92"/>
      <c r="E31" s="92"/>
      <c r="F31" s="93"/>
      <c r="G31" s="92"/>
      <c r="H31" s="399" t="s">
        <v>47</v>
      </c>
      <c r="I31" s="392"/>
      <c r="J31" s="393"/>
      <c r="K31" s="394"/>
      <c r="L31" s="394"/>
      <c r="M31" s="394"/>
      <c r="N31" s="394"/>
      <c r="O31" s="396"/>
      <c r="P31" s="397"/>
      <c r="Q31" s="397"/>
      <c r="R31" s="394"/>
      <c r="S31" s="398"/>
      <c r="T31" s="398"/>
      <c r="U31" s="398"/>
      <c r="V31" s="398"/>
      <c r="W31" s="398"/>
      <c r="X31" s="398"/>
      <c r="Y31" s="398"/>
      <c r="Z31" s="398"/>
      <c r="AA31" s="398"/>
    </row>
    <row r="32" spans="1:30" ht="68.25" hidden="1" customHeight="1" x14ac:dyDescent="0.3">
      <c r="A32" s="91"/>
      <c r="B32" s="92"/>
      <c r="C32" s="92"/>
      <c r="D32" s="92"/>
      <c r="E32" s="92"/>
      <c r="F32" s="93"/>
      <c r="G32" s="92"/>
      <c r="H32" s="399" t="s">
        <v>111</v>
      </c>
      <c r="I32" s="392"/>
      <c r="J32" s="393"/>
      <c r="K32" s="394"/>
      <c r="L32" s="394"/>
      <c r="M32" s="394"/>
      <c r="N32" s="394"/>
      <c r="O32" s="396"/>
      <c r="P32" s="397"/>
      <c r="Q32" s="397"/>
      <c r="R32" s="394"/>
      <c r="S32" s="398"/>
      <c r="T32" s="398"/>
      <c r="U32" s="398"/>
      <c r="V32" s="398"/>
      <c r="W32" s="398"/>
      <c r="X32" s="398"/>
      <c r="Y32" s="398"/>
      <c r="Z32" s="398"/>
      <c r="AA32" s="398"/>
    </row>
    <row r="33" spans="1:27" ht="60.75" hidden="1" customHeight="1" x14ac:dyDescent="0.3">
      <c r="A33" s="91"/>
      <c r="B33" s="92"/>
      <c r="C33" s="92"/>
      <c r="D33" s="92"/>
      <c r="E33" s="92"/>
      <c r="F33" s="93"/>
      <c r="G33" s="92"/>
      <c r="H33" s="399" t="s">
        <v>44</v>
      </c>
      <c r="I33" s="392"/>
      <c r="J33" s="393"/>
      <c r="K33" s="394"/>
      <c r="L33" s="394"/>
      <c r="M33" s="394"/>
      <c r="N33" s="394"/>
      <c r="O33" s="396"/>
      <c r="P33" s="397"/>
      <c r="Q33" s="397"/>
      <c r="R33" s="394"/>
      <c r="S33" s="398"/>
      <c r="T33" s="398"/>
      <c r="U33" s="398"/>
      <c r="V33" s="398"/>
      <c r="W33" s="398"/>
      <c r="X33" s="398"/>
      <c r="Y33" s="398"/>
      <c r="Z33" s="398"/>
      <c r="AA33" s="398"/>
    </row>
    <row r="34" spans="1:27" ht="87.75" hidden="1" customHeight="1" x14ac:dyDescent="0.3">
      <c r="A34" s="91"/>
      <c r="B34" s="92"/>
      <c r="C34" s="92"/>
      <c r="D34" s="92"/>
      <c r="E34" s="92"/>
      <c r="F34" s="93"/>
      <c r="G34" s="92"/>
      <c r="H34" s="399" t="s">
        <v>45</v>
      </c>
      <c r="I34" s="392"/>
      <c r="J34" s="393"/>
      <c r="K34" s="394"/>
      <c r="L34" s="394"/>
      <c r="M34" s="394"/>
      <c r="N34" s="394"/>
      <c r="O34" s="396"/>
      <c r="P34" s="397"/>
      <c r="Q34" s="397"/>
      <c r="R34" s="394"/>
      <c r="S34" s="398"/>
      <c r="T34" s="398"/>
      <c r="U34" s="398"/>
      <c r="V34" s="398"/>
      <c r="W34" s="398"/>
      <c r="X34" s="398"/>
      <c r="Y34" s="398"/>
      <c r="Z34" s="398"/>
      <c r="AA34" s="398"/>
    </row>
    <row r="35" spans="1:27" ht="11.25" hidden="1" customHeight="1" x14ac:dyDescent="0.2"/>
    <row r="36" spans="1:27" ht="38.25" hidden="1" customHeight="1" x14ac:dyDescent="0.25">
      <c r="P36" s="26" t="s">
        <v>48</v>
      </c>
      <c r="T36" t="s">
        <v>73</v>
      </c>
    </row>
    <row r="37" spans="1:27" ht="51" hidden="1" customHeight="1" x14ac:dyDescent="0.25">
      <c r="P37" s="27" t="s">
        <v>49</v>
      </c>
      <c r="T37" t="s">
        <v>36</v>
      </c>
    </row>
    <row r="38" spans="1:27" ht="63.75" hidden="1" customHeight="1" x14ac:dyDescent="0.25">
      <c r="P38" s="27" t="s">
        <v>50</v>
      </c>
      <c r="T38" t="s">
        <v>74</v>
      </c>
    </row>
    <row r="39" spans="1:27" ht="53.25" hidden="1" customHeight="1" x14ac:dyDescent="0.25">
      <c r="P39" s="27" t="s">
        <v>51</v>
      </c>
      <c r="T39" t="s">
        <v>75</v>
      </c>
    </row>
    <row r="40" spans="1:27" ht="45.75" hidden="1" customHeight="1" x14ac:dyDescent="0.25">
      <c r="P40" s="32" t="s">
        <v>52</v>
      </c>
      <c r="T40" t="s">
        <v>76</v>
      </c>
    </row>
    <row r="41" spans="1:27" ht="33" hidden="1" customHeight="1" x14ac:dyDescent="0.25">
      <c r="P41" s="32" t="s">
        <v>53</v>
      </c>
      <c r="T41" t="s">
        <v>77</v>
      </c>
    </row>
    <row r="42" spans="1:27" ht="25.5" hidden="1" customHeight="1" x14ac:dyDescent="0.2">
      <c r="P42" s="28" t="s">
        <v>54</v>
      </c>
      <c r="T42" s="9" t="s">
        <v>89</v>
      </c>
    </row>
    <row r="43" spans="1:27" ht="12.75" hidden="1" customHeight="1" x14ac:dyDescent="0.2">
      <c r="P43" s="28" t="s">
        <v>55</v>
      </c>
      <c r="T43" s="9" t="s">
        <v>90</v>
      </c>
    </row>
    <row r="44" spans="1:27" ht="25.5" hidden="1" customHeight="1" x14ac:dyDescent="0.2">
      <c r="P44" s="27" t="s">
        <v>56</v>
      </c>
      <c r="T44" s="9" t="s">
        <v>91</v>
      </c>
    </row>
    <row r="45" spans="1:27" ht="47.25" hidden="1" customHeight="1" x14ac:dyDescent="0.2">
      <c r="P45" s="27" t="s">
        <v>57</v>
      </c>
    </row>
    <row r="46" spans="1:27" ht="51" hidden="1" customHeight="1" x14ac:dyDescent="0.2">
      <c r="P46" s="27" t="s">
        <v>58</v>
      </c>
    </row>
    <row r="47" spans="1:27" ht="58.5" hidden="1" customHeight="1" x14ac:dyDescent="0.2">
      <c r="P47" s="27" t="s">
        <v>59</v>
      </c>
    </row>
    <row r="48" spans="1:27" ht="38.25" hidden="1" customHeight="1" x14ac:dyDescent="0.2">
      <c r="P48" s="27" t="s">
        <v>60</v>
      </c>
    </row>
    <row r="49" spans="1:27" ht="42.75" hidden="1" customHeight="1" x14ac:dyDescent="0.2">
      <c r="P49" s="27" t="s">
        <v>61</v>
      </c>
    </row>
    <row r="50" spans="1:27" ht="55.5" hidden="1" customHeight="1" x14ac:dyDescent="0.2">
      <c r="P50" s="27" t="s">
        <v>62</v>
      </c>
    </row>
    <row r="51" spans="1:27" ht="47.25" hidden="1" customHeight="1" x14ac:dyDescent="0.2">
      <c r="P51" s="27" t="s">
        <v>226</v>
      </c>
    </row>
    <row r="52" spans="1:27" ht="25.5" hidden="1" customHeight="1" x14ac:dyDescent="0.2">
      <c r="P52" s="27" t="s">
        <v>63</v>
      </c>
    </row>
    <row r="53" spans="1:27" ht="76.5" hidden="1" customHeight="1" x14ac:dyDescent="0.2">
      <c r="P53" s="29" t="s">
        <v>227</v>
      </c>
    </row>
    <row r="54" spans="1:27" ht="39.75" hidden="1" customHeight="1" x14ac:dyDescent="0.2">
      <c r="P54" s="26" t="s">
        <v>64</v>
      </c>
    </row>
    <row r="55" spans="1:27" ht="25.5" hidden="1" customHeight="1" x14ac:dyDescent="0.2">
      <c r="P55" s="27" t="s">
        <v>65</v>
      </c>
    </row>
    <row r="56" spans="1:27" ht="47.25" hidden="1" customHeight="1" x14ac:dyDescent="0.2">
      <c r="P56" s="32" t="s">
        <v>66</v>
      </c>
    </row>
    <row r="57" spans="1:27" ht="36.75" hidden="1" customHeight="1" x14ac:dyDescent="0.2">
      <c r="P57" s="32" t="s">
        <v>67</v>
      </c>
    </row>
    <row r="58" spans="1:27" ht="39" hidden="1" customHeight="1" x14ac:dyDescent="0.2">
      <c r="P58" s="32" t="s">
        <v>68</v>
      </c>
    </row>
    <row r="59" spans="1:27" ht="46.5" hidden="1" customHeight="1" x14ac:dyDescent="0.2">
      <c r="P59" s="32" t="s">
        <v>69</v>
      </c>
    </row>
    <row r="60" spans="1:27" ht="42.75" hidden="1" customHeight="1" x14ac:dyDescent="0.2">
      <c r="P60" s="34" t="s">
        <v>70</v>
      </c>
    </row>
    <row r="61" spans="1:27" ht="37.5" hidden="1" customHeight="1" x14ac:dyDescent="0.2">
      <c r="A61" s="30"/>
      <c r="B61" s="16"/>
      <c r="C61" s="16"/>
      <c r="D61" s="16"/>
      <c r="E61" s="16"/>
      <c r="F61" s="31"/>
      <c r="G61" s="16"/>
      <c r="H61" s="16"/>
      <c r="I61" s="17"/>
      <c r="J61" s="18"/>
      <c r="K61" s="19"/>
      <c r="L61" s="19"/>
      <c r="M61" s="19"/>
      <c r="N61" s="19"/>
      <c r="O61" s="20"/>
      <c r="P61" s="35" t="s">
        <v>71</v>
      </c>
      <c r="R61" s="19"/>
    </row>
    <row r="62" spans="1:27" ht="11.25" hidden="1" customHeight="1" x14ac:dyDescent="0.2">
      <c r="A62" s="30"/>
      <c r="B62" s="16"/>
      <c r="C62" s="16"/>
      <c r="D62" s="16"/>
      <c r="E62" s="16"/>
      <c r="F62" s="31"/>
      <c r="G62" s="16"/>
      <c r="H62" s="16"/>
      <c r="I62" s="17"/>
      <c r="J62" s="18"/>
      <c r="K62" s="19"/>
      <c r="L62" s="19"/>
      <c r="M62" s="19"/>
      <c r="N62" s="19"/>
      <c r="O62" s="20"/>
      <c r="P62" s="21"/>
      <c r="Q62" s="9"/>
      <c r="R62" s="19"/>
    </row>
    <row r="63" spans="1:27" ht="11.25" customHeight="1" x14ac:dyDescent="0.2">
      <c r="A63" s="30"/>
      <c r="B63" s="16"/>
      <c r="C63" s="16"/>
      <c r="D63" s="16"/>
      <c r="E63" s="16"/>
      <c r="F63" s="31"/>
      <c r="G63" s="16"/>
      <c r="H63" s="16"/>
      <c r="I63" s="17"/>
      <c r="J63" s="18"/>
      <c r="K63" s="83"/>
      <c r="L63" s="19"/>
      <c r="M63" s="83"/>
      <c r="N63" s="83"/>
      <c r="O63" s="84"/>
      <c r="P63" s="85"/>
      <c r="Q63" s="86"/>
      <c r="R63" s="83"/>
    </row>
    <row r="64" spans="1:27" s="8" customFormat="1" ht="15.75" x14ac:dyDescent="0.25">
      <c r="A64" s="1"/>
      <c r="B64" s="2"/>
      <c r="C64" s="2"/>
      <c r="D64" s="2"/>
      <c r="E64" s="2"/>
      <c r="F64" s="3"/>
      <c r="G64" s="2"/>
      <c r="H64" s="834" t="s">
        <v>230</v>
      </c>
      <c r="I64" s="834"/>
      <c r="J64" s="834"/>
      <c r="K64" s="834"/>
      <c r="L64" s="834"/>
      <c r="M64" s="834"/>
      <c r="N64" s="834"/>
      <c r="O64" s="834"/>
      <c r="P64" s="834"/>
      <c r="Q64" s="834"/>
      <c r="R64" s="834"/>
      <c r="S64" s="834"/>
      <c r="T64" s="834"/>
      <c r="U64" s="834"/>
      <c r="V64" s="835"/>
      <c r="W64" s="69">
        <f>SUM(X64:Z64)</f>
        <v>783549392</v>
      </c>
      <c r="X64" s="69">
        <f>X9+X16+X17+X18+X25</f>
        <v>783549392</v>
      </c>
      <c r="Y64" s="69">
        <f>SUBTOTAL(9,Y53:Y62)</f>
        <v>0</v>
      </c>
      <c r="Z64" s="69">
        <f>SUBTOTAL(9,Z53:Z62)</f>
        <v>0</v>
      </c>
      <c r="AA64" s="69">
        <f>AA9+AA16+AA17+AA18+AA25</f>
        <v>97789371</v>
      </c>
    </row>
    <row r="77" spans="2:28" s="1" customFormat="1" x14ac:dyDescent="0.2">
      <c r="B77" s="2"/>
      <c r="C77" s="2"/>
      <c r="D77" s="2"/>
      <c r="E77" s="2"/>
      <c r="F77" s="3"/>
      <c r="G77" s="2"/>
      <c r="H77" s="2"/>
      <c r="I77" s="4"/>
      <c r="J77" s="5"/>
      <c r="K77" s="6"/>
      <c r="L77" s="6"/>
      <c r="M77" s="6"/>
      <c r="N77" s="6"/>
      <c r="O77" s="7"/>
      <c r="P77" s="8"/>
      <c r="Q77" s="8"/>
      <c r="R77" s="6"/>
      <c r="S77" s="9"/>
      <c r="T77" s="9"/>
      <c r="U77" s="9"/>
      <c r="V77" s="9"/>
      <c r="W77" s="9"/>
      <c r="X77" s="9"/>
      <c r="Y77" s="9"/>
      <c r="Z77" s="9"/>
      <c r="AA77" s="9"/>
      <c r="AB77" s="9"/>
    </row>
    <row r="78" spans="2:28" s="1" customFormat="1" x14ac:dyDescent="0.2">
      <c r="B78" s="2"/>
      <c r="C78" s="2"/>
      <c r="D78" s="2"/>
      <c r="E78" s="2"/>
      <c r="F78" s="3"/>
      <c r="G78" s="2"/>
      <c r="H78" s="2"/>
      <c r="I78" s="4"/>
      <c r="J78" s="5"/>
      <c r="K78" s="6"/>
      <c r="L78" s="6"/>
      <c r="M78" s="6"/>
      <c r="N78" s="6"/>
      <c r="O78" s="7"/>
      <c r="P78" s="8"/>
      <c r="Q78" s="8"/>
      <c r="R78" s="6"/>
      <c r="S78" s="9"/>
      <c r="T78" s="9"/>
      <c r="U78" s="9"/>
      <c r="V78" s="9"/>
      <c r="W78" s="9"/>
      <c r="X78" s="9"/>
      <c r="Y78" s="9"/>
      <c r="Z78" s="9"/>
      <c r="AA78" s="9"/>
      <c r="AB78" s="9"/>
    </row>
    <row r="79" spans="2:28" s="1" customFormat="1" x14ac:dyDescent="0.2">
      <c r="B79" s="2"/>
      <c r="C79" s="2"/>
      <c r="D79" s="2"/>
      <c r="E79" s="2"/>
      <c r="F79" s="3"/>
      <c r="G79" s="2"/>
      <c r="H79" s="2"/>
      <c r="I79" s="4"/>
      <c r="J79" s="5"/>
      <c r="K79" s="6"/>
      <c r="L79" s="6"/>
      <c r="M79" s="6"/>
      <c r="N79" s="6"/>
      <c r="O79" s="7"/>
      <c r="P79" s="8"/>
      <c r="Q79" s="8"/>
      <c r="R79" s="6"/>
      <c r="S79" s="9"/>
      <c r="T79" s="9"/>
      <c r="U79" s="9"/>
      <c r="V79" s="9"/>
      <c r="W79" s="9"/>
      <c r="X79" s="9"/>
      <c r="Y79" s="9"/>
      <c r="Z79" s="9"/>
      <c r="AA79" s="9"/>
      <c r="AB79" s="9"/>
    </row>
    <row r="80" spans="2:28" s="1" customFormat="1" x14ac:dyDescent="0.2">
      <c r="B80" s="2"/>
      <c r="C80" s="2"/>
      <c r="D80" s="2"/>
      <c r="E80" s="2"/>
      <c r="F80" s="3"/>
      <c r="G80" s="2"/>
      <c r="H80" s="2"/>
      <c r="I80" s="4"/>
      <c r="J80" s="5"/>
      <c r="K80" s="6"/>
      <c r="L80" s="6"/>
      <c r="M80" s="6"/>
      <c r="N80" s="6"/>
      <c r="O80" s="7"/>
      <c r="P80" s="8"/>
      <c r="Q80" s="8"/>
      <c r="R80" s="6"/>
      <c r="S80" s="9"/>
      <c r="T80" s="9"/>
      <c r="U80" s="9"/>
      <c r="V80" s="9"/>
      <c r="W80" s="9"/>
      <c r="X80" s="9"/>
      <c r="Y80" s="9"/>
      <c r="Z80" s="9"/>
      <c r="AA80" s="9"/>
      <c r="AB80" s="9"/>
    </row>
    <row r="81" spans="2:28" s="1" customFormat="1" x14ac:dyDescent="0.2">
      <c r="B81" s="2"/>
      <c r="C81" s="2"/>
      <c r="D81" s="2"/>
      <c r="E81" s="2"/>
      <c r="F81" s="3"/>
      <c r="G81" s="2"/>
      <c r="H81" s="2"/>
      <c r="I81" s="4"/>
      <c r="J81" s="5"/>
      <c r="K81" s="6"/>
      <c r="L81" s="6"/>
      <c r="M81" s="6"/>
      <c r="N81" s="6"/>
      <c r="O81" s="7"/>
      <c r="P81" s="8"/>
      <c r="Q81" s="8"/>
      <c r="R81" s="6"/>
      <c r="S81" s="9"/>
      <c r="T81" s="9"/>
      <c r="U81" s="9"/>
      <c r="V81" s="9"/>
      <c r="W81" s="9"/>
      <c r="X81" s="9"/>
      <c r="Y81" s="9"/>
      <c r="Z81" s="9"/>
      <c r="AA81" s="9"/>
      <c r="AB81" s="9"/>
    </row>
    <row r="82" spans="2:28" s="1" customFormat="1" x14ac:dyDescent="0.2">
      <c r="B82" s="2"/>
      <c r="C82" s="2"/>
      <c r="D82" s="2"/>
      <c r="E82" s="2"/>
      <c r="F82" s="3"/>
      <c r="G82" s="2"/>
      <c r="H82" s="2"/>
      <c r="I82" s="4"/>
      <c r="J82" s="5"/>
      <c r="K82" s="6"/>
      <c r="L82" s="6"/>
      <c r="M82" s="6"/>
      <c r="N82" s="6"/>
      <c r="O82" s="7"/>
      <c r="P82" s="8"/>
      <c r="Q82" s="8"/>
      <c r="R82" s="6"/>
      <c r="S82" s="9"/>
      <c r="T82" s="9"/>
      <c r="U82" s="9"/>
      <c r="V82" s="9"/>
      <c r="W82" s="9"/>
      <c r="X82" s="9"/>
      <c r="Y82" s="9"/>
      <c r="Z82" s="9"/>
      <c r="AA82" s="9"/>
      <c r="AB82" s="9"/>
    </row>
    <row r="83" spans="2:28" s="1" customFormat="1" x14ac:dyDescent="0.2">
      <c r="B83" s="2"/>
      <c r="C83" s="2"/>
      <c r="D83" s="2"/>
      <c r="E83" s="2"/>
      <c r="F83" s="3"/>
      <c r="G83" s="2"/>
      <c r="H83" s="2"/>
      <c r="I83" s="4"/>
      <c r="J83" s="5"/>
      <c r="K83" s="6"/>
      <c r="L83" s="6"/>
      <c r="M83" s="6"/>
      <c r="N83" s="6"/>
      <c r="O83" s="7"/>
      <c r="P83" s="8"/>
      <c r="Q83" s="8"/>
      <c r="R83" s="6"/>
      <c r="S83" s="9"/>
      <c r="T83" s="9"/>
      <c r="U83" s="9"/>
      <c r="V83" s="9"/>
      <c r="W83" s="9"/>
      <c r="X83" s="9"/>
      <c r="Y83" s="9"/>
      <c r="Z83" s="9"/>
      <c r="AA83" s="9"/>
      <c r="AB83" s="9"/>
    </row>
    <row r="84" spans="2:28" s="1" customFormat="1" x14ac:dyDescent="0.2">
      <c r="B84" s="2"/>
      <c r="C84" s="2"/>
      <c r="D84" s="2"/>
      <c r="E84" s="2"/>
      <c r="F84" s="3"/>
      <c r="G84" s="2"/>
      <c r="H84" s="2"/>
      <c r="I84" s="4"/>
      <c r="J84" s="5"/>
      <c r="K84" s="6"/>
      <c r="L84" s="6"/>
      <c r="M84" s="6"/>
      <c r="N84" s="6"/>
      <c r="O84" s="7"/>
      <c r="P84" s="8"/>
      <c r="Q84" s="8"/>
      <c r="R84" s="6"/>
      <c r="S84" s="9"/>
      <c r="T84" s="9"/>
      <c r="U84" s="9"/>
      <c r="V84" s="9"/>
      <c r="W84" s="9"/>
      <c r="X84" s="9"/>
      <c r="Y84" s="9"/>
      <c r="Z84" s="9"/>
      <c r="AA84" s="9"/>
      <c r="AB84" s="9"/>
    </row>
    <row r="85" spans="2:28" s="1" customFormat="1" x14ac:dyDescent="0.2">
      <c r="B85" s="2"/>
      <c r="C85" s="2"/>
      <c r="D85" s="2"/>
      <c r="E85" s="2"/>
      <c r="F85" s="3"/>
      <c r="G85" s="2"/>
      <c r="H85" s="2"/>
      <c r="I85" s="4"/>
      <c r="J85" s="5"/>
      <c r="K85" s="6"/>
      <c r="L85" s="6"/>
      <c r="M85" s="6"/>
      <c r="N85" s="6"/>
      <c r="O85" s="7"/>
      <c r="P85" s="8"/>
      <c r="Q85" s="8"/>
      <c r="R85" s="6"/>
      <c r="S85" s="9"/>
      <c r="T85" s="9"/>
      <c r="U85" s="9"/>
      <c r="V85" s="9"/>
      <c r="W85" s="9"/>
      <c r="X85" s="9"/>
      <c r="Y85" s="9"/>
      <c r="Z85" s="9"/>
      <c r="AA85" s="9"/>
      <c r="AB85" s="9"/>
    </row>
    <row r="86" spans="2:28" s="1" customFormat="1" x14ac:dyDescent="0.2">
      <c r="B86" s="2"/>
      <c r="C86" s="2"/>
      <c r="D86" s="2"/>
      <c r="E86" s="2"/>
      <c r="F86" s="3"/>
      <c r="G86" s="2"/>
      <c r="H86" s="2"/>
      <c r="I86" s="4"/>
      <c r="J86" s="5"/>
      <c r="K86" s="6"/>
      <c r="L86" s="6"/>
      <c r="M86" s="6"/>
      <c r="N86" s="6"/>
      <c r="O86" s="7"/>
      <c r="P86" s="8"/>
      <c r="Q86" s="8"/>
      <c r="R86" s="6"/>
      <c r="S86" s="9"/>
      <c r="T86" s="9"/>
      <c r="U86" s="9"/>
      <c r="V86" s="9"/>
      <c r="W86" s="9"/>
      <c r="X86" s="9"/>
      <c r="Y86" s="9"/>
      <c r="Z86" s="9"/>
      <c r="AA86" s="9"/>
      <c r="AB86" s="9"/>
    </row>
    <row r="87" spans="2:28" s="1" customFormat="1" x14ac:dyDescent="0.2">
      <c r="B87" s="2"/>
      <c r="C87" s="2"/>
      <c r="D87" s="2"/>
      <c r="E87" s="2"/>
      <c r="F87" s="3"/>
      <c r="G87" s="2"/>
      <c r="H87" s="2"/>
      <c r="I87" s="4"/>
      <c r="J87" s="5"/>
      <c r="K87" s="6"/>
      <c r="L87" s="6"/>
      <c r="M87" s="6"/>
      <c r="N87" s="6"/>
      <c r="O87" s="7"/>
      <c r="P87" s="8"/>
      <c r="Q87" s="8"/>
      <c r="R87" s="6"/>
      <c r="S87" s="9"/>
      <c r="T87" s="9"/>
      <c r="U87" s="9"/>
      <c r="V87" s="9"/>
      <c r="W87" s="9"/>
      <c r="X87" s="9"/>
      <c r="Y87" s="9"/>
      <c r="Z87" s="9"/>
      <c r="AA87" s="9"/>
      <c r="AB87" s="9"/>
    </row>
    <row r="88" spans="2:28" s="1" customFormat="1" x14ac:dyDescent="0.2">
      <c r="B88" s="2"/>
      <c r="C88" s="2"/>
      <c r="D88" s="2"/>
      <c r="E88" s="2"/>
      <c r="F88" s="3"/>
      <c r="G88" s="2"/>
      <c r="H88" s="2"/>
      <c r="I88" s="4"/>
      <c r="J88" s="5"/>
      <c r="K88" s="6"/>
      <c r="L88" s="6"/>
      <c r="M88" s="6"/>
      <c r="N88" s="6"/>
      <c r="O88" s="7"/>
      <c r="P88" s="8"/>
      <c r="Q88" s="8"/>
      <c r="R88" s="6"/>
      <c r="S88" s="9"/>
      <c r="T88" s="9"/>
      <c r="U88" s="9"/>
      <c r="V88" s="9"/>
      <c r="W88" s="9"/>
      <c r="X88" s="9"/>
      <c r="Y88" s="9"/>
      <c r="Z88" s="9"/>
      <c r="AA88" s="9"/>
      <c r="AB88" s="9"/>
    </row>
    <row r="89" spans="2:28" s="1" customFormat="1" x14ac:dyDescent="0.2">
      <c r="B89" s="2"/>
      <c r="C89" s="2"/>
      <c r="D89" s="2"/>
      <c r="E89" s="2"/>
      <c r="F89" s="3"/>
      <c r="G89" s="2"/>
      <c r="H89" s="2"/>
      <c r="I89" s="4"/>
      <c r="J89" s="5"/>
      <c r="K89" s="6"/>
      <c r="L89" s="6"/>
      <c r="M89" s="6"/>
      <c r="N89" s="6"/>
      <c r="O89" s="7"/>
      <c r="P89" s="8"/>
      <c r="Q89" s="8"/>
      <c r="R89" s="6"/>
      <c r="S89" s="9"/>
      <c r="T89" s="9"/>
      <c r="U89" s="9"/>
      <c r="V89" s="9"/>
      <c r="W89" s="9"/>
      <c r="X89" s="9"/>
      <c r="Y89" s="9"/>
      <c r="Z89" s="9"/>
      <c r="AA89" s="9"/>
      <c r="AB89" s="9"/>
    </row>
    <row r="90" spans="2:28" s="1" customFormat="1" x14ac:dyDescent="0.2">
      <c r="B90" s="2"/>
      <c r="C90" s="2"/>
      <c r="D90" s="2"/>
      <c r="E90" s="2"/>
      <c r="F90" s="3"/>
      <c r="G90" s="2"/>
      <c r="H90" s="2"/>
      <c r="I90" s="4"/>
      <c r="J90" s="5"/>
      <c r="K90" s="6"/>
      <c r="L90" s="6"/>
      <c r="M90" s="6"/>
      <c r="N90" s="6"/>
      <c r="O90" s="7"/>
      <c r="P90" s="8"/>
      <c r="Q90" s="8"/>
      <c r="R90" s="6"/>
      <c r="S90" s="9"/>
      <c r="T90" s="9"/>
      <c r="U90" s="9"/>
      <c r="V90" s="9"/>
      <c r="W90" s="9"/>
      <c r="X90" s="9"/>
      <c r="Y90" s="9"/>
      <c r="Z90" s="9"/>
      <c r="AA90" s="9"/>
      <c r="AB90" s="9"/>
    </row>
    <row r="91" spans="2:28" s="1" customFormat="1" x14ac:dyDescent="0.2">
      <c r="B91" s="2"/>
      <c r="C91" s="2"/>
      <c r="D91" s="2"/>
      <c r="E91" s="2"/>
      <c r="F91" s="3"/>
      <c r="G91" s="2"/>
      <c r="H91" s="2"/>
      <c r="I91" s="4"/>
      <c r="J91" s="5"/>
      <c r="K91" s="6"/>
      <c r="L91" s="6"/>
      <c r="M91" s="6"/>
      <c r="N91" s="6"/>
      <c r="O91" s="7"/>
      <c r="P91" s="8"/>
      <c r="Q91" s="8"/>
      <c r="R91" s="6"/>
      <c r="S91" s="9"/>
      <c r="T91" s="9"/>
      <c r="U91" s="9"/>
      <c r="V91" s="9"/>
      <c r="W91" s="9"/>
      <c r="X91" s="9"/>
      <c r="Y91" s="9"/>
      <c r="Z91" s="9"/>
      <c r="AA91" s="9"/>
      <c r="AB91" s="9"/>
    </row>
    <row r="92" spans="2:28" s="1" customFormat="1" x14ac:dyDescent="0.2">
      <c r="B92" s="2"/>
      <c r="C92" s="2"/>
      <c r="D92" s="2"/>
      <c r="E92" s="2"/>
      <c r="F92" s="3"/>
      <c r="G92" s="2"/>
      <c r="H92" s="2"/>
      <c r="I92" s="4"/>
      <c r="J92" s="5"/>
      <c r="K92" s="6"/>
      <c r="L92" s="6"/>
      <c r="M92" s="6"/>
      <c r="N92" s="6"/>
      <c r="O92" s="7"/>
      <c r="P92" s="8"/>
      <c r="Q92" s="8"/>
      <c r="R92" s="6"/>
      <c r="S92" s="9"/>
      <c r="T92" s="9"/>
      <c r="U92" s="9"/>
      <c r="V92" s="9"/>
      <c r="W92" s="9"/>
      <c r="X92" s="9"/>
      <c r="Y92" s="9"/>
      <c r="Z92" s="9"/>
      <c r="AA92" s="9"/>
      <c r="AB92" s="9"/>
    </row>
    <row r="93" spans="2:28" s="1" customFormat="1" x14ac:dyDescent="0.2">
      <c r="B93" s="2"/>
      <c r="C93" s="2"/>
      <c r="D93" s="2"/>
      <c r="E93" s="2"/>
      <c r="F93" s="3"/>
      <c r="G93" s="2"/>
      <c r="H93" s="2"/>
      <c r="I93" s="4"/>
      <c r="J93" s="5"/>
      <c r="K93" s="6"/>
      <c r="L93" s="6"/>
      <c r="M93" s="6"/>
      <c r="N93" s="6"/>
      <c r="O93" s="7"/>
      <c r="P93" s="8"/>
      <c r="Q93" s="8"/>
      <c r="R93" s="6"/>
      <c r="S93" s="9"/>
      <c r="T93" s="9"/>
      <c r="U93" s="9"/>
      <c r="V93" s="9"/>
      <c r="W93" s="9"/>
      <c r="X93" s="9"/>
      <c r="Y93" s="9"/>
      <c r="Z93" s="9"/>
      <c r="AA93" s="9"/>
      <c r="AB93" s="9"/>
    </row>
    <row r="94" spans="2:28" s="1" customFormat="1" x14ac:dyDescent="0.2">
      <c r="B94" s="2"/>
      <c r="C94" s="2"/>
      <c r="D94" s="2"/>
      <c r="E94" s="2"/>
      <c r="F94" s="3"/>
      <c r="G94" s="2"/>
      <c r="H94" s="2"/>
      <c r="I94" s="4"/>
      <c r="J94" s="5"/>
      <c r="K94" s="6"/>
      <c r="L94" s="6"/>
      <c r="M94" s="6"/>
      <c r="N94" s="6"/>
      <c r="O94" s="7"/>
      <c r="P94" s="8"/>
      <c r="Q94" s="8"/>
      <c r="R94" s="6"/>
      <c r="S94" s="9"/>
      <c r="T94" s="9"/>
      <c r="U94" s="9"/>
      <c r="V94" s="9"/>
      <c r="W94" s="9"/>
      <c r="X94" s="9"/>
      <c r="Y94" s="9"/>
      <c r="Z94" s="9"/>
      <c r="AA94" s="9"/>
      <c r="AB94" s="9"/>
    </row>
    <row r="95" spans="2:28" s="1" customFormat="1" x14ac:dyDescent="0.2">
      <c r="B95" s="2"/>
      <c r="C95" s="2"/>
      <c r="D95" s="2"/>
      <c r="E95" s="2"/>
      <c r="F95" s="3"/>
      <c r="G95" s="2"/>
      <c r="H95" s="2"/>
      <c r="I95" s="4"/>
      <c r="J95" s="5"/>
      <c r="K95" s="6"/>
      <c r="L95" s="6"/>
      <c r="M95" s="6"/>
      <c r="N95" s="6"/>
      <c r="O95" s="7"/>
      <c r="P95" s="8"/>
      <c r="Q95" s="8"/>
      <c r="R95" s="6"/>
      <c r="S95" s="9"/>
      <c r="T95" s="9"/>
      <c r="U95" s="9"/>
      <c r="V95" s="9"/>
      <c r="W95" s="9"/>
      <c r="X95" s="9"/>
      <c r="Y95" s="9"/>
      <c r="Z95" s="9"/>
      <c r="AA95" s="9"/>
      <c r="AB95" s="9"/>
    </row>
    <row r="96" spans="2:28" s="1" customFormat="1" x14ac:dyDescent="0.2">
      <c r="B96" s="2"/>
      <c r="C96" s="2"/>
      <c r="D96" s="2"/>
      <c r="E96" s="2"/>
      <c r="F96" s="3"/>
      <c r="G96" s="2"/>
      <c r="H96" s="2"/>
      <c r="I96" s="4"/>
      <c r="J96" s="5"/>
      <c r="K96" s="6"/>
      <c r="L96" s="6"/>
      <c r="M96" s="6"/>
      <c r="N96" s="6"/>
      <c r="O96" s="7"/>
      <c r="P96" s="8"/>
      <c r="Q96" s="8"/>
      <c r="R96" s="6"/>
      <c r="S96" s="9"/>
      <c r="T96" s="9"/>
      <c r="U96" s="9"/>
      <c r="V96" s="9"/>
      <c r="W96" s="9"/>
      <c r="X96" s="9"/>
      <c r="Y96" s="9"/>
      <c r="Z96" s="9"/>
      <c r="AA96" s="9"/>
      <c r="AB96" s="9"/>
    </row>
    <row r="97" spans="2:28" s="1" customFormat="1" x14ac:dyDescent="0.2">
      <c r="B97" s="2"/>
      <c r="C97" s="2"/>
      <c r="D97" s="2"/>
      <c r="E97" s="2"/>
      <c r="F97" s="3"/>
      <c r="G97" s="2"/>
      <c r="H97" s="2"/>
      <c r="I97" s="4"/>
      <c r="J97" s="5"/>
      <c r="K97" s="6"/>
      <c r="L97" s="6"/>
      <c r="M97" s="6"/>
      <c r="N97" s="6"/>
      <c r="O97" s="7"/>
      <c r="P97" s="8"/>
      <c r="Q97" s="8"/>
      <c r="R97" s="6"/>
      <c r="S97" s="9"/>
      <c r="T97" s="9"/>
      <c r="U97" s="9"/>
      <c r="V97" s="9"/>
      <c r="W97" s="9"/>
      <c r="X97" s="9"/>
      <c r="Y97" s="9"/>
      <c r="Z97" s="9"/>
      <c r="AA97" s="9"/>
      <c r="AB97" s="9"/>
    </row>
    <row r="98" spans="2:28" s="1" customFormat="1" x14ac:dyDescent="0.2">
      <c r="B98" s="2"/>
      <c r="C98" s="2"/>
      <c r="D98" s="2"/>
      <c r="E98" s="2"/>
      <c r="F98" s="3"/>
      <c r="G98" s="2"/>
      <c r="H98" s="2"/>
      <c r="I98" s="4"/>
      <c r="J98" s="5"/>
      <c r="K98" s="6"/>
      <c r="L98" s="6"/>
      <c r="M98" s="6"/>
      <c r="N98" s="6"/>
      <c r="O98" s="7"/>
      <c r="P98" s="8"/>
      <c r="Q98" s="8"/>
      <c r="R98" s="6"/>
      <c r="S98" s="9"/>
      <c r="T98" s="9"/>
      <c r="U98" s="9"/>
      <c r="V98" s="9"/>
      <c r="W98" s="9"/>
      <c r="X98" s="9"/>
      <c r="Y98" s="9"/>
      <c r="Z98" s="9"/>
      <c r="AA98" s="9"/>
      <c r="AB98" s="9"/>
    </row>
    <row r="99" spans="2:28" s="1" customFormat="1" x14ac:dyDescent="0.2">
      <c r="B99" s="2"/>
      <c r="C99" s="2"/>
      <c r="D99" s="2"/>
      <c r="E99" s="2"/>
      <c r="F99" s="3"/>
      <c r="G99" s="2"/>
      <c r="H99" s="2"/>
      <c r="I99" s="4"/>
      <c r="J99" s="5"/>
      <c r="K99" s="6"/>
      <c r="L99" s="6"/>
      <c r="M99" s="6"/>
      <c r="N99" s="6"/>
      <c r="O99" s="7"/>
      <c r="P99" s="8"/>
      <c r="Q99" s="8"/>
      <c r="R99" s="6"/>
      <c r="S99" s="9"/>
      <c r="T99" s="9"/>
      <c r="U99" s="9"/>
      <c r="V99" s="9"/>
      <c r="W99" s="9"/>
      <c r="X99" s="9"/>
      <c r="Y99" s="9"/>
      <c r="Z99" s="9"/>
      <c r="AA99" s="9"/>
      <c r="AB99" s="9"/>
    </row>
    <row r="100" spans="2:28" s="1" customFormat="1" x14ac:dyDescent="0.2">
      <c r="B100" s="2"/>
      <c r="C100" s="2"/>
      <c r="D100" s="2"/>
      <c r="E100" s="2"/>
      <c r="F100" s="3"/>
      <c r="G100" s="2"/>
      <c r="H100" s="2"/>
      <c r="I100" s="4"/>
      <c r="J100" s="5"/>
      <c r="K100" s="6"/>
      <c r="L100" s="6"/>
      <c r="M100" s="6"/>
      <c r="N100" s="6"/>
      <c r="O100" s="7"/>
      <c r="P100" s="8"/>
      <c r="Q100" s="8"/>
      <c r="R100" s="6"/>
      <c r="S100" s="9"/>
      <c r="T100" s="9"/>
      <c r="U100" s="9"/>
      <c r="V100" s="9"/>
      <c r="W100" s="9"/>
      <c r="X100" s="9"/>
      <c r="Y100" s="9"/>
      <c r="Z100" s="9"/>
      <c r="AA100" s="9"/>
      <c r="AB100" s="9"/>
    </row>
    <row r="101" spans="2:28" s="1" customFormat="1" x14ac:dyDescent="0.2">
      <c r="B101" s="2"/>
      <c r="C101" s="2"/>
      <c r="D101" s="2"/>
      <c r="E101" s="2"/>
      <c r="F101" s="3"/>
      <c r="G101" s="2"/>
      <c r="H101" s="2"/>
      <c r="I101" s="4"/>
      <c r="J101" s="5"/>
      <c r="K101" s="6"/>
      <c r="L101" s="6"/>
      <c r="M101" s="6"/>
      <c r="N101" s="6"/>
      <c r="O101" s="7"/>
      <c r="P101" s="8"/>
      <c r="Q101" s="8"/>
      <c r="R101" s="6"/>
      <c r="S101" s="9"/>
      <c r="T101" s="9"/>
      <c r="U101" s="9"/>
      <c r="V101" s="9"/>
      <c r="W101" s="9"/>
      <c r="X101" s="9"/>
      <c r="Y101" s="9"/>
      <c r="Z101" s="9"/>
      <c r="AA101" s="9"/>
      <c r="AB101" s="9"/>
    </row>
    <row r="102" spans="2:28" s="1" customFormat="1" x14ac:dyDescent="0.2">
      <c r="B102" s="2"/>
      <c r="C102" s="2"/>
      <c r="D102" s="2"/>
      <c r="E102" s="2"/>
      <c r="F102" s="3"/>
      <c r="G102" s="2"/>
      <c r="H102" s="2"/>
      <c r="I102" s="4"/>
      <c r="J102" s="5"/>
      <c r="K102" s="6"/>
      <c r="L102" s="6"/>
      <c r="M102" s="6"/>
      <c r="N102" s="6"/>
      <c r="O102" s="7"/>
      <c r="P102" s="8"/>
      <c r="Q102" s="8"/>
      <c r="R102" s="6"/>
      <c r="S102" s="9"/>
      <c r="T102" s="9"/>
      <c r="U102" s="9"/>
      <c r="V102" s="9"/>
      <c r="W102" s="9"/>
      <c r="X102" s="9"/>
      <c r="Y102" s="9"/>
      <c r="Z102" s="9"/>
      <c r="AA102" s="9"/>
      <c r="AB102" s="9"/>
    </row>
    <row r="103" spans="2:28" s="1" customFormat="1" x14ac:dyDescent="0.2">
      <c r="B103" s="2"/>
      <c r="C103" s="2"/>
      <c r="D103" s="2"/>
      <c r="E103" s="2"/>
      <c r="F103" s="3"/>
      <c r="G103" s="2"/>
      <c r="H103" s="2"/>
      <c r="I103" s="4"/>
      <c r="J103" s="5"/>
      <c r="K103" s="6"/>
      <c r="L103" s="6"/>
      <c r="M103" s="6"/>
      <c r="N103" s="6"/>
      <c r="O103" s="7"/>
      <c r="P103" s="8"/>
      <c r="Q103" s="8"/>
      <c r="R103" s="6"/>
      <c r="S103" s="9"/>
      <c r="T103" s="9"/>
      <c r="U103" s="9"/>
      <c r="V103" s="9"/>
      <c r="W103" s="9"/>
      <c r="X103" s="9"/>
      <c r="Y103" s="9"/>
      <c r="Z103" s="9"/>
      <c r="AA103" s="9"/>
      <c r="AB103" s="9"/>
    </row>
    <row r="104" spans="2:28" s="1" customFormat="1" x14ac:dyDescent="0.2">
      <c r="B104" s="2"/>
      <c r="C104" s="2"/>
      <c r="D104" s="2"/>
      <c r="E104" s="2"/>
      <c r="F104" s="3"/>
      <c r="G104" s="2"/>
      <c r="H104" s="2"/>
      <c r="I104" s="4"/>
      <c r="J104" s="5"/>
      <c r="K104" s="6"/>
      <c r="L104" s="6"/>
      <c r="M104" s="6"/>
      <c r="N104" s="6"/>
      <c r="O104" s="7"/>
      <c r="P104" s="8"/>
      <c r="Q104" s="8"/>
      <c r="R104" s="6"/>
      <c r="S104" s="9"/>
      <c r="T104" s="9"/>
      <c r="U104" s="9"/>
      <c r="V104" s="9"/>
      <c r="W104" s="9"/>
      <c r="X104" s="9"/>
      <c r="Y104" s="9"/>
      <c r="Z104" s="9"/>
      <c r="AA104" s="9"/>
      <c r="AB104" s="9"/>
    </row>
    <row r="105" spans="2:28" s="1" customFormat="1" x14ac:dyDescent="0.2">
      <c r="B105" s="2"/>
      <c r="C105" s="2"/>
      <c r="D105" s="2"/>
      <c r="E105" s="2"/>
      <c r="F105" s="3"/>
      <c r="G105" s="2"/>
      <c r="H105" s="2"/>
      <c r="I105" s="4"/>
      <c r="J105" s="5"/>
      <c r="K105" s="6"/>
      <c r="L105" s="6"/>
      <c r="M105" s="6"/>
      <c r="N105" s="6"/>
      <c r="O105" s="7"/>
      <c r="P105" s="8"/>
      <c r="Q105" s="8"/>
      <c r="R105" s="6"/>
      <c r="S105" s="9"/>
      <c r="T105" s="9"/>
      <c r="U105" s="9"/>
      <c r="V105" s="9"/>
      <c r="W105" s="9"/>
      <c r="X105" s="9"/>
      <c r="Y105" s="9"/>
      <c r="Z105" s="9"/>
      <c r="AA105" s="9"/>
      <c r="AB105" s="9"/>
    </row>
    <row r="106" spans="2:28" s="1" customFormat="1" x14ac:dyDescent="0.2">
      <c r="B106" s="2"/>
      <c r="C106" s="2"/>
      <c r="D106" s="2"/>
      <c r="E106" s="2"/>
      <c r="F106" s="3"/>
      <c r="G106" s="2"/>
      <c r="H106" s="2"/>
      <c r="I106" s="4"/>
      <c r="J106" s="5"/>
      <c r="K106" s="6"/>
      <c r="L106" s="6"/>
      <c r="M106" s="6"/>
      <c r="N106" s="6"/>
      <c r="O106" s="7"/>
      <c r="P106" s="8"/>
      <c r="Q106" s="8"/>
      <c r="R106" s="6"/>
      <c r="S106" s="9"/>
      <c r="T106" s="9"/>
      <c r="U106" s="9"/>
      <c r="V106" s="9"/>
      <c r="W106" s="9"/>
      <c r="X106" s="9"/>
      <c r="Y106" s="9"/>
      <c r="Z106" s="9"/>
      <c r="AA106" s="9"/>
      <c r="AB106" s="9"/>
    </row>
    <row r="107" spans="2:28" s="1" customFormat="1" x14ac:dyDescent="0.2">
      <c r="B107" s="2"/>
      <c r="C107" s="2"/>
      <c r="D107" s="2"/>
      <c r="E107" s="2"/>
      <c r="F107" s="3"/>
      <c r="G107" s="2"/>
      <c r="H107" s="2"/>
      <c r="I107" s="4"/>
      <c r="J107" s="5"/>
      <c r="K107" s="6"/>
      <c r="L107" s="6"/>
      <c r="M107" s="6"/>
      <c r="N107" s="6"/>
      <c r="O107" s="7"/>
      <c r="P107" s="8"/>
      <c r="Q107" s="8"/>
      <c r="R107" s="6"/>
      <c r="S107" s="9"/>
      <c r="T107" s="9"/>
      <c r="U107" s="9"/>
      <c r="V107" s="9"/>
      <c r="W107" s="9"/>
      <c r="X107" s="9"/>
      <c r="Y107" s="9"/>
      <c r="Z107" s="9"/>
      <c r="AA107" s="9"/>
      <c r="AB107" s="9"/>
    </row>
    <row r="108" spans="2:28" s="1" customFormat="1" x14ac:dyDescent="0.2">
      <c r="B108" s="2"/>
      <c r="C108" s="2"/>
      <c r="D108" s="2"/>
      <c r="E108" s="2"/>
      <c r="F108" s="3"/>
      <c r="G108" s="2"/>
      <c r="H108" s="2"/>
      <c r="I108" s="4"/>
      <c r="J108" s="5"/>
      <c r="K108" s="6"/>
      <c r="L108" s="6"/>
      <c r="M108" s="6"/>
      <c r="N108" s="6"/>
      <c r="O108" s="7"/>
      <c r="P108" s="8"/>
      <c r="Q108" s="8"/>
      <c r="R108" s="6"/>
      <c r="S108" s="9"/>
      <c r="T108" s="9"/>
      <c r="U108" s="9"/>
      <c r="V108" s="9"/>
      <c r="W108" s="9"/>
      <c r="X108" s="9"/>
      <c r="Y108" s="9"/>
      <c r="Z108" s="9"/>
      <c r="AA108" s="9"/>
      <c r="AB108" s="9"/>
    </row>
    <row r="109" spans="2:28" s="1" customFormat="1" x14ac:dyDescent="0.2">
      <c r="B109" s="2"/>
      <c r="C109" s="2"/>
      <c r="D109" s="2"/>
      <c r="E109" s="2"/>
      <c r="F109" s="3"/>
      <c r="G109" s="2"/>
      <c r="H109" s="2"/>
      <c r="I109" s="4"/>
      <c r="J109" s="5"/>
      <c r="K109" s="6"/>
      <c r="L109" s="6"/>
      <c r="M109" s="6"/>
      <c r="N109" s="6"/>
      <c r="O109" s="7"/>
      <c r="P109" s="8"/>
      <c r="Q109" s="8"/>
      <c r="R109" s="6"/>
      <c r="S109" s="9"/>
      <c r="T109" s="9"/>
      <c r="U109" s="9"/>
      <c r="V109" s="9"/>
      <c r="W109" s="9"/>
      <c r="X109" s="9"/>
      <c r="Y109" s="9"/>
      <c r="Z109" s="9"/>
      <c r="AA109" s="9"/>
      <c r="AB109" s="9"/>
    </row>
    <row r="110" spans="2:28" s="1" customFormat="1" x14ac:dyDescent="0.2">
      <c r="B110" s="2"/>
      <c r="C110" s="2"/>
      <c r="D110" s="2"/>
      <c r="E110" s="2"/>
      <c r="F110" s="3"/>
      <c r="G110" s="2"/>
      <c r="H110" s="2"/>
      <c r="I110" s="4"/>
      <c r="J110" s="5"/>
      <c r="K110" s="6"/>
      <c r="L110" s="6"/>
      <c r="M110" s="6"/>
      <c r="N110" s="6"/>
      <c r="O110" s="7"/>
      <c r="P110" s="8"/>
      <c r="Q110" s="8"/>
      <c r="R110" s="6"/>
      <c r="S110" s="9"/>
      <c r="T110" s="9"/>
      <c r="U110" s="9"/>
      <c r="V110" s="9"/>
      <c r="W110" s="9"/>
      <c r="X110" s="9"/>
      <c r="Y110" s="9"/>
      <c r="Z110" s="9"/>
      <c r="AA110" s="9"/>
      <c r="AB110" s="9"/>
    </row>
    <row r="111" spans="2:28" s="1" customFormat="1" x14ac:dyDescent="0.2">
      <c r="B111" s="2"/>
      <c r="C111" s="2"/>
      <c r="D111" s="2"/>
      <c r="E111" s="2"/>
      <c r="F111" s="3"/>
      <c r="G111" s="2"/>
      <c r="H111" s="2"/>
      <c r="I111" s="4"/>
      <c r="J111" s="5"/>
      <c r="K111" s="6"/>
      <c r="L111" s="6"/>
      <c r="M111" s="6"/>
      <c r="N111" s="6"/>
      <c r="O111" s="7"/>
      <c r="P111" s="8"/>
      <c r="Q111" s="8"/>
      <c r="R111" s="6"/>
      <c r="S111" s="9"/>
      <c r="T111" s="9"/>
      <c r="U111" s="9"/>
      <c r="V111" s="9"/>
      <c r="W111" s="9"/>
      <c r="X111" s="9"/>
      <c r="Y111" s="9"/>
      <c r="Z111" s="9"/>
      <c r="AA111" s="9"/>
      <c r="AB111" s="9"/>
    </row>
    <row r="112" spans="2:28" s="1" customFormat="1" x14ac:dyDescent="0.2">
      <c r="B112" s="2"/>
      <c r="C112" s="2"/>
      <c r="D112" s="2"/>
      <c r="E112" s="2"/>
      <c r="F112" s="3"/>
      <c r="G112" s="2"/>
      <c r="H112" s="2"/>
      <c r="I112" s="4"/>
      <c r="J112" s="5"/>
      <c r="K112" s="6"/>
      <c r="L112" s="6"/>
      <c r="M112" s="6"/>
      <c r="N112" s="6"/>
      <c r="O112" s="7"/>
      <c r="P112" s="8"/>
      <c r="Q112" s="8"/>
      <c r="R112" s="6"/>
      <c r="S112" s="9"/>
      <c r="T112" s="9"/>
      <c r="U112" s="9"/>
      <c r="V112" s="9"/>
      <c r="W112" s="9"/>
      <c r="X112" s="9"/>
      <c r="Y112" s="9"/>
      <c r="Z112" s="9"/>
      <c r="AA112" s="9"/>
      <c r="AB112" s="9"/>
    </row>
    <row r="113" spans="2:28" s="1" customFormat="1" x14ac:dyDescent="0.2">
      <c r="B113" s="2"/>
      <c r="C113" s="2"/>
      <c r="D113" s="2"/>
      <c r="E113" s="2"/>
      <c r="F113" s="3"/>
      <c r="G113" s="2"/>
      <c r="H113" s="2"/>
      <c r="I113" s="4"/>
      <c r="J113" s="5"/>
      <c r="K113" s="6"/>
      <c r="L113" s="6"/>
      <c r="M113" s="6"/>
      <c r="N113" s="6"/>
      <c r="O113" s="7"/>
      <c r="P113" s="8"/>
      <c r="Q113" s="8"/>
      <c r="R113" s="6"/>
      <c r="S113" s="9"/>
      <c r="T113" s="9"/>
      <c r="U113" s="9"/>
      <c r="V113" s="9"/>
      <c r="W113" s="9"/>
      <c r="X113" s="9"/>
      <c r="Y113" s="9"/>
      <c r="Z113" s="9"/>
      <c r="AA113" s="9"/>
      <c r="AB113" s="9"/>
    </row>
    <row r="114" spans="2:28" s="1" customFormat="1" x14ac:dyDescent="0.2">
      <c r="B114" s="2"/>
      <c r="C114" s="2"/>
      <c r="D114" s="2"/>
      <c r="E114" s="2"/>
      <c r="F114" s="3"/>
      <c r="G114" s="2"/>
      <c r="H114" s="2"/>
      <c r="I114" s="4"/>
      <c r="J114" s="5"/>
      <c r="K114" s="6"/>
      <c r="L114" s="6"/>
      <c r="M114" s="6"/>
      <c r="N114" s="6"/>
      <c r="O114" s="7"/>
      <c r="P114" s="8"/>
      <c r="Q114" s="8"/>
      <c r="R114" s="6"/>
      <c r="S114" s="9"/>
      <c r="T114" s="9"/>
      <c r="U114" s="9"/>
      <c r="V114" s="9"/>
      <c r="W114" s="9"/>
      <c r="X114" s="9"/>
      <c r="Y114" s="9"/>
      <c r="Z114" s="9"/>
      <c r="AA114" s="9"/>
      <c r="AB114" s="9"/>
    </row>
    <row r="115" spans="2:28" s="1" customFormat="1" x14ac:dyDescent="0.2">
      <c r="B115" s="2"/>
      <c r="C115" s="2"/>
      <c r="D115" s="2"/>
      <c r="E115" s="2"/>
      <c r="F115" s="3"/>
      <c r="G115" s="2"/>
      <c r="H115" s="2"/>
      <c r="I115" s="4"/>
      <c r="J115" s="5"/>
      <c r="K115" s="6"/>
      <c r="L115" s="6"/>
      <c r="M115" s="6"/>
      <c r="N115" s="6"/>
      <c r="O115" s="7"/>
      <c r="P115" s="8"/>
      <c r="Q115" s="8"/>
      <c r="R115" s="6"/>
      <c r="S115" s="9"/>
      <c r="T115" s="9"/>
      <c r="U115" s="9"/>
      <c r="V115" s="9"/>
      <c r="W115" s="9"/>
      <c r="X115" s="9"/>
      <c r="Y115" s="9"/>
      <c r="Z115" s="9"/>
      <c r="AA115" s="9"/>
      <c r="AB115" s="9"/>
    </row>
    <row r="116" spans="2:28" s="1" customFormat="1" x14ac:dyDescent="0.2">
      <c r="B116" s="2"/>
      <c r="C116" s="2"/>
      <c r="D116" s="2"/>
      <c r="E116" s="2"/>
      <c r="F116" s="3"/>
      <c r="G116" s="2"/>
      <c r="H116" s="2"/>
      <c r="I116" s="4"/>
      <c r="J116" s="5"/>
      <c r="K116" s="6"/>
      <c r="L116" s="6"/>
      <c r="M116" s="6"/>
      <c r="N116" s="6"/>
      <c r="O116" s="7"/>
      <c r="P116" s="8"/>
      <c r="Q116" s="8"/>
      <c r="R116" s="6"/>
      <c r="S116" s="9"/>
      <c r="T116" s="9"/>
      <c r="U116" s="9"/>
      <c r="V116" s="9"/>
      <c r="W116" s="9"/>
      <c r="X116" s="9"/>
      <c r="Y116" s="9"/>
      <c r="Z116" s="9"/>
      <c r="AA116" s="9"/>
      <c r="AB116" s="9"/>
    </row>
    <row r="117" spans="2:28" s="1" customFormat="1" x14ac:dyDescent="0.2">
      <c r="B117" s="2"/>
      <c r="C117" s="2"/>
      <c r="D117" s="2"/>
      <c r="E117" s="2"/>
      <c r="F117" s="3"/>
      <c r="G117" s="2"/>
      <c r="H117" s="2"/>
      <c r="I117" s="4"/>
      <c r="J117" s="5"/>
      <c r="K117" s="6"/>
      <c r="L117" s="6"/>
      <c r="M117" s="6"/>
      <c r="N117" s="6"/>
      <c r="O117" s="7"/>
      <c r="P117" s="8"/>
      <c r="Q117" s="8"/>
      <c r="R117" s="6"/>
      <c r="S117" s="9"/>
      <c r="T117" s="9"/>
      <c r="U117" s="9"/>
      <c r="V117" s="9"/>
      <c r="W117" s="9"/>
      <c r="X117" s="9"/>
      <c r="Y117" s="9"/>
      <c r="Z117" s="9"/>
      <c r="AA117" s="9"/>
      <c r="AB117" s="9"/>
    </row>
    <row r="118" spans="2:28" s="1" customFormat="1" x14ac:dyDescent="0.2">
      <c r="B118" s="2"/>
      <c r="C118" s="2"/>
      <c r="D118" s="2"/>
      <c r="E118" s="2"/>
      <c r="F118" s="3"/>
      <c r="G118" s="2"/>
      <c r="H118" s="2"/>
      <c r="I118" s="4"/>
      <c r="J118" s="5"/>
      <c r="K118" s="6"/>
      <c r="L118" s="6"/>
      <c r="M118" s="6"/>
      <c r="N118" s="6"/>
      <c r="O118" s="7"/>
      <c r="P118" s="8"/>
      <c r="Q118" s="8"/>
      <c r="R118" s="6"/>
      <c r="S118" s="9"/>
      <c r="T118" s="9"/>
      <c r="U118" s="9"/>
      <c r="V118" s="9"/>
      <c r="W118" s="9"/>
      <c r="X118" s="9"/>
      <c r="Y118" s="9"/>
      <c r="Z118" s="9"/>
      <c r="AA118" s="9"/>
      <c r="AB118" s="9"/>
    </row>
    <row r="119" spans="2:28" s="1" customFormat="1" x14ac:dyDescent="0.2">
      <c r="B119" s="2"/>
      <c r="C119" s="2"/>
      <c r="D119" s="2"/>
      <c r="E119" s="2"/>
      <c r="F119" s="3"/>
      <c r="G119" s="2"/>
      <c r="H119" s="2"/>
      <c r="I119" s="4"/>
      <c r="J119" s="5"/>
      <c r="K119" s="6"/>
      <c r="L119" s="6"/>
      <c r="M119" s="6"/>
      <c r="N119" s="6"/>
      <c r="O119" s="7"/>
      <c r="P119" s="8"/>
      <c r="Q119" s="8"/>
      <c r="R119" s="6"/>
      <c r="S119" s="9"/>
      <c r="T119" s="9"/>
      <c r="U119" s="9"/>
      <c r="V119" s="9"/>
      <c r="W119" s="9"/>
      <c r="X119" s="9"/>
      <c r="Y119" s="9"/>
      <c r="Z119" s="9"/>
      <c r="AA119" s="9"/>
      <c r="AB119" s="9"/>
    </row>
    <row r="120" spans="2:28" s="1" customFormat="1" x14ac:dyDescent="0.2">
      <c r="B120" s="2"/>
      <c r="C120" s="2"/>
      <c r="D120" s="2"/>
      <c r="E120" s="2"/>
      <c r="F120" s="3"/>
      <c r="G120" s="2"/>
      <c r="H120" s="2"/>
      <c r="I120" s="4"/>
      <c r="J120" s="5"/>
      <c r="K120" s="6"/>
      <c r="L120" s="6"/>
      <c r="M120" s="6"/>
      <c r="N120" s="6"/>
      <c r="O120" s="7"/>
      <c r="P120" s="8"/>
      <c r="Q120" s="8"/>
      <c r="R120" s="6"/>
      <c r="S120" s="9"/>
      <c r="T120" s="9"/>
      <c r="U120" s="9"/>
      <c r="V120" s="9"/>
      <c r="W120" s="9"/>
      <c r="X120" s="9"/>
      <c r="Y120" s="9"/>
      <c r="Z120" s="9"/>
      <c r="AA120" s="9"/>
      <c r="AB120" s="9"/>
    </row>
    <row r="121" spans="2:28" s="1" customFormat="1" x14ac:dyDescent="0.2">
      <c r="B121" s="2"/>
      <c r="C121" s="2"/>
      <c r="D121" s="2"/>
      <c r="E121" s="2"/>
      <c r="F121" s="3"/>
      <c r="G121" s="2"/>
      <c r="H121" s="2"/>
      <c r="I121" s="4"/>
      <c r="J121" s="5"/>
      <c r="K121" s="6"/>
      <c r="L121" s="6"/>
      <c r="M121" s="6"/>
      <c r="N121" s="6"/>
      <c r="O121" s="7"/>
      <c r="P121" s="8"/>
      <c r="Q121" s="8"/>
      <c r="R121" s="6"/>
      <c r="S121" s="9"/>
      <c r="T121" s="9"/>
      <c r="U121" s="9"/>
      <c r="V121" s="9"/>
      <c r="W121" s="9"/>
      <c r="X121" s="9"/>
      <c r="Y121" s="9"/>
      <c r="Z121" s="9"/>
      <c r="AA121" s="9"/>
      <c r="AB121" s="9"/>
    </row>
    <row r="122" spans="2:28" s="1" customFormat="1" x14ac:dyDescent="0.2">
      <c r="B122" s="2"/>
      <c r="C122" s="2"/>
      <c r="D122" s="2"/>
      <c r="E122" s="2"/>
      <c r="F122" s="3"/>
      <c r="G122" s="2"/>
      <c r="H122" s="2"/>
      <c r="I122" s="4"/>
      <c r="J122" s="5"/>
      <c r="K122" s="6"/>
      <c r="L122" s="6"/>
      <c r="M122" s="6"/>
      <c r="N122" s="6"/>
      <c r="O122" s="7"/>
      <c r="P122" s="8"/>
      <c r="Q122" s="8"/>
      <c r="R122" s="6"/>
      <c r="S122" s="9"/>
      <c r="T122" s="9"/>
      <c r="U122" s="9"/>
      <c r="V122" s="9"/>
      <c r="W122" s="9"/>
      <c r="X122" s="9"/>
      <c r="Y122" s="9"/>
      <c r="Z122" s="9"/>
      <c r="AA122" s="9"/>
      <c r="AB122" s="9"/>
    </row>
    <row r="123" spans="2:28" s="1" customFormat="1" x14ac:dyDescent="0.2">
      <c r="B123" s="2"/>
      <c r="C123" s="2"/>
      <c r="D123" s="2"/>
      <c r="E123" s="2"/>
      <c r="F123" s="3"/>
      <c r="G123" s="2"/>
      <c r="H123" s="2"/>
      <c r="I123" s="4"/>
      <c r="J123" s="5"/>
      <c r="K123" s="6"/>
      <c r="L123" s="6"/>
      <c r="M123" s="6"/>
      <c r="N123" s="6"/>
      <c r="O123" s="7"/>
      <c r="P123" s="8"/>
      <c r="Q123" s="8"/>
      <c r="R123" s="6"/>
      <c r="S123" s="9"/>
      <c r="T123" s="9"/>
      <c r="U123" s="9"/>
      <c r="V123" s="9"/>
      <c r="W123" s="9"/>
      <c r="X123" s="9"/>
      <c r="Y123" s="9"/>
      <c r="Z123" s="9"/>
      <c r="AA123" s="9"/>
      <c r="AB123" s="9"/>
    </row>
    <row r="124" spans="2:28" s="1" customFormat="1" x14ac:dyDescent="0.2">
      <c r="B124" s="2"/>
      <c r="C124" s="2"/>
      <c r="D124" s="2"/>
      <c r="E124" s="2"/>
      <c r="F124" s="3"/>
      <c r="G124" s="2"/>
      <c r="H124" s="2"/>
      <c r="I124" s="4"/>
      <c r="J124" s="5"/>
      <c r="K124" s="6"/>
      <c r="L124" s="6"/>
      <c r="M124" s="6"/>
      <c r="N124" s="6"/>
      <c r="O124" s="7"/>
      <c r="P124" s="8"/>
      <c r="Q124" s="8"/>
      <c r="R124" s="6"/>
      <c r="S124" s="9"/>
      <c r="T124" s="9"/>
      <c r="U124" s="9"/>
      <c r="V124" s="9"/>
      <c r="W124" s="9"/>
      <c r="X124" s="9"/>
      <c r="Y124" s="9"/>
      <c r="Z124" s="9"/>
      <c r="AA124" s="9"/>
      <c r="AB124" s="9"/>
    </row>
    <row r="125" spans="2:28" s="1" customFormat="1" x14ac:dyDescent="0.2">
      <c r="B125" s="2"/>
      <c r="C125" s="2"/>
      <c r="D125" s="2"/>
      <c r="E125" s="2"/>
      <c r="F125" s="3"/>
      <c r="G125" s="2"/>
      <c r="H125" s="2"/>
      <c r="I125" s="4"/>
      <c r="J125" s="5"/>
      <c r="K125" s="6"/>
      <c r="L125" s="6"/>
      <c r="M125" s="6"/>
      <c r="N125" s="6"/>
      <c r="O125" s="7"/>
      <c r="P125" s="8"/>
      <c r="Q125" s="8"/>
      <c r="R125" s="6"/>
      <c r="S125" s="9"/>
      <c r="T125" s="9"/>
      <c r="U125" s="9"/>
      <c r="V125" s="9"/>
      <c r="W125" s="9"/>
      <c r="X125" s="9"/>
      <c r="Y125" s="9"/>
      <c r="Z125" s="9"/>
      <c r="AA125" s="9"/>
      <c r="AB125" s="9"/>
    </row>
    <row r="126" spans="2:28" s="1" customFormat="1" x14ac:dyDescent="0.2">
      <c r="B126" s="2"/>
      <c r="C126" s="2"/>
      <c r="D126" s="2"/>
      <c r="E126" s="2"/>
      <c r="F126" s="3"/>
      <c r="G126" s="2"/>
      <c r="H126" s="2"/>
      <c r="I126" s="4"/>
      <c r="J126" s="5"/>
      <c r="K126" s="6"/>
      <c r="L126" s="6"/>
      <c r="M126" s="6"/>
      <c r="N126" s="6"/>
      <c r="O126" s="7"/>
      <c r="P126" s="8"/>
      <c r="Q126" s="8"/>
      <c r="R126" s="6"/>
      <c r="S126" s="9"/>
      <c r="T126" s="9"/>
      <c r="U126" s="9"/>
      <c r="V126" s="9"/>
      <c r="W126" s="9"/>
      <c r="X126" s="9"/>
      <c r="Y126" s="9"/>
      <c r="Z126" s="9"/>
      <c r="AA126" s="9"/>
      <c r="AB126" s="9"/>
    </row>
    <row r="127" spans="2:28" s="1" customFormat="1" x14ac:dyDescent="0.2">
      <c r="B127" s="2"/>
      <c r="C127" s="2"/>
      <c r="D127" s="2"/>
      <c r="E127" s="2"/>
      <c r="F127" s="3"/>
      <c r="G127" s="2"/>
      <c r="H127" s="2"/>
      <c r="I127" s="4"/>
      <c r="J127" s="5"/>
      <c r="K127" s="6"/>
      <c r="L127" s="6"/>
      <c r="M127" s="6"/>
      <c r="N127" s="6"/>
      <c r="O127" s="7"/>
      <c r="P127" s="8"/>
      <c r="Q127" s="8"/>
      <c r="R127" s="6"/>
      <c r="S127" s="9"/>
      <c r="T127" s="9"/>
      <c r="U127" s="9"/>
      <c r="V127" s="9"/>
      <c r="W127" s="9"/>
      <c r="X127" s="9"/>
      <c r="Y127" s="9"/>
      <c r="Z127" s="9"/>
      <c r="AA127" s="9"/>
      <c r="AB127" s="9"/>
    </row>
    <row r="128" spans="2:28" s="1" customFormat="1" x14ac:dyDescent="0.2">
      <c r="B128" s="2"/>
      <c r="C128" s="2"/>
      <c r="D128" s="2"/>
      <c r="E128" s="2"/>
      <c r="F128" s="3"/>
      <c r="G128" s="2"/>
      <c r="H128" s="2"/>
      <c r="I128" s="4"/>
      <c r="J128" s="5"/>
      <c r="K128" s="6"/>
      <c r="L128" s="6"/>
      <c r="M128" s="6"/>
      <c r="N128" s="6"/>
      <c r="O128" s="7"/>
      <c r="P128" s="8"/>
      <c r="Q128" s="8"/>
      <c r="R128" s="6"/>
      <c r="S128" s="9"/>
      <c r="T128" s="9"/>
      <c r="U128" s="9"/>
      <c r="V128" s="9"/>
      <c r="W128" s="9"/>
      <c r="X128" s="9"/>
      <c r="Y128" s="9"/>
      <c r="Z128" s="9"/>
      <c r="AA128" s="9"/>
      <c r="AB128" s="9"/>
    </row>
    <row r="129" spans="2:28" s="1" customFormat="1" x14ac:dyDescent="0.2">
      <c r="B129" s="2"/>
      <c r="C129" s="2"/>
      <c r="D129" s="2"/>
      <c r="E129" s="2"/>
      <c r="F129" s="3"/>
      <c r="G129" s="2"/>
      <c r="H129" s="2"/>
      <c r="I129" s="4"/>
      <c r="J129" s="5"/>
      <c r="K129" s="6"/>
      <c r="L129" s="6"/>
      <c r="M129" s="6"/>
      <c r="N129" s="6"/>
      <c r="O129" s="7"/>
      <c r="P129" s="8"/>
      <c r="Q129" s="8"/>
      <c r="R129" s="6"/>
      <c r="S129" s="9"/>
      <c r="T129" s="9"/>
      <c r="U129" s="9"/>
      <c r="V129" s="9"/>
      <c r="W129" s="9"/>
      <c r="X129" s="9"/>
      <c r="Y129" s="9"/>
      <c r="Z129" s="9"/>
      <c r="AA129" s="9"/>
      <c r="AB129" s="9"/>
    </row>
    <row r="130" spans="2:28" s="1" customFormat="1" x14ac:dyDescent="0.2">
      <c r="B130" s="2"/>
      <c r="C130" s="2"/>
      <c r="D130" s="2"/>
      <c r="E130" s="2"/>
      <c r="F130" s="3"/>
      <c r="G130" s="2"/>
      <c r="H130" s="2"/>
      <c r="I130" s="4"/>
      <c r="J130" s="5"/>
      <c r="K130" s="6"/>
      <c r="L130" s="6"/>
      <c r="M130" s="6"/>
      <c r="N130" s="6"/>
      <c r="O130" s="7"/>
      <c r="P130" s="8"/>
      <c r="Q130" s="8"/>
      <c r="R130" s="6"/>
      <c r="S130" s="9"/>
      <c r="T130" s="9"/>
      <c r="U130" s="9"/>
      <c r="V130" s="9"/>
      <c r="W130" s="9"/>
      <c r="X130" s="9"/>
      <c r="Y130" s="9"/>
      <c r="Z130" s="9"/>
      <c r="AA130" s="9"/>
      <c r="AB130" s="9"/>
    </row>
    <row r="131" spans="2:28" s="1" customFormat="1" x14ac:dyDescent="0.2">
      <c r="B131" s="2"/>
      <c r="C131" s="2"/>
      <c r="D131" s="2"/>
      <c r="E131" s="2"/>
      <c r="F131" s="3"/>
      <c r="G131" s="2"/>
      <c r="H131" s="2"/>
      <c r="I131" s="4"/>
      <c r="J131" s="5"/>
      <c r="K131" s="6"/>
      <c r="L131" s="6"/>
      <c r="M131" s="6"/>
      <c r="N131" s="6"/>
      <c r="O131" s="7"/>
      <c r="P131" s="8"/>
      <c r="Q131" s="8"/>
      <c r="R131" s="6"/>
      <c r="S131" s="9"/>
      <c r="T131" s="9"/>
      <c r="U131" s="9"/>
      <c r="V131" s="9"/>
      <c r="W131" s="9"/>
      <c r="X131" s="9"/>
      <c r="Y131" s="9"/>
      <c r="Z131" s="9"/>
      <c r="AA131" s="9"/>
      <c r="AB131" s="9"/>
    </row>
    <row r="132" spans="2:28" s="1" customFormat="1" x14ac:dyDescent="0.2">
      <c r="B132" s="2"/>
      <c r="C132" s="2"/>
      <c r="D132" s="2"/>
      <c r="E132" s="2"/>
      <c r="F132" s="3"/>
      <c r="G132" s="2"/>
      <c r="H132" s="2"/>
      <c r="I132" s="4"/>
      <c r="J132" s="5"/>
      <c r="K132" s="6"/>
      <c r="L132" s="6"/>
      <c r="M132" s="6"/>
      <c r="N132" s="6"/>
      <c r="O132" s="7"/>
      <c r="P132" s="8"/>
      <c r="Q132" s="8"/>
      <c r="R132" s="6"/>
      <c r="S132" s="9"/>
      <c r="T132" s="9"/>
      <c r="U132" s="9"/>
      <c r="V132" s="9"/>
      <c r="W132" s="9"/>
      <c r="X132" s="9"/>
      <c r="Y132" s="9"/>
      <c r="Z132" s="9"/>
      <c r="AA132" s="9"/>
      <c r="AB132" s="9"/>
    </row>
    <row r="133" spans="2:28" s="1" customFormat="1" x14ac:dyDescent="0.2">
      <c r="B133" s="2"/>
      <c r="C133" s="2"/>
      <c r="D133" s="2"/>
      <c r="E133" s="2"/>
      <c r="F133" s="3"/>
      <c r="G133" s="2"/>
      <c r="H133" s="2"/>
      <c r="I133" s="4"/>
      <c r="J133" s="5"/>
      <c r="K133" s="6"/>
      <c r="L133" s="6"/>
      <c r="M133" s="6"/>
      <c r="N133" s="6"/>
      <c r="O133" s="7"/>
      <c r="P133" s="8"/>
      <c r="Q133" s="8"/>
      <c r="R133" s="6"/>
      <c r="S133" s="9"/>
      <c r="T133" s="9"/>
      <c r="U133" s="9"/>
      <c r="V133" s="9"/>
      <c r="W133" s="9"/>
      <c r="X133" s="9"/>
      <c r="Y133" s="9"/>
      <c r="Z133" s="9"/>
      <c r="AA133" s="9"/>
      <c r="AB133" s="9"/>
    </row>
    <row r="134" spans="2:28" s="1" customFormat="1" x14ac:dyDescent="0.2">
      <c r="B134" s="2"/>
      <c r="C134" s="2"/>
      <c r="D134" s="2"/>
      <c r="E134" s="2"/>
      <c r="F134" s="3"/>
      <c r="G134" s="2"/>
      <c r="H134" s="2"/>
      <c r="I134" s="4"/>
      <c r="J134" s="5"/>
      <c r="K134" s="6"/>
      <c r="L134" s="6"/>
      <c r="M134" s="6"/>
      <c r="N134" s="6"/>
      <c r="O134" s="7"/>
      <c r="P134" s="8"/>
      <c r="Q134" s="8"/>
      <c r="R134" s="6"/>
      <c r="S134" s="9"/>
      <c r="T134" s="9"/>
      <c r="U134" s="9"/>
      <c r="V134" s="9"/>
      <c r="W134" s="9"/>
      <c r="X134" s="9"/>
      <c r="Y134" s="9"/>
      <c r="Z134" s="9"/>
      <c r="AA134" s="9"/>
      <c r="AB134" s="9"/>
    </row>
    <row r="135" spans="2:28" s="1" customFormat="1" x14ac:dyDescent="0.2">
      <c r="B135" s="2"/>
      <c r="C135" s="2"/>
      <c r="D135" s="2"/>
      <c r="E135" s="2"/>
      <c r="F135" s="3"/>
      <c r="G135" s="2"/>
      <c r="H135" s="2"/>
      <c r="I135" s="4"/>
      <c r="J135" s="5"/>
      <c r="K135" s="6"/>
      <c r="L135" s="6"/>
      <c r="M135" s="6"/>
      <c r="N135" s="6"/>
      <c r="O135" s="7"/>
      <c r="P135" s="8"/>
      <c r="Q135" s="8"/>
      <c r="R135" s="6"/>
      <c r="S135" s="9"/>
      <c r="T135" s="9"/>
      <c r="U135" s="9"/>
      <c r="V135" s="9"/>
      <c r="W135" s="9"/>
      <c r="X135" s="9"/>
      <c r="Y135" s="9"/>
      <c r="Z135" s="9"/>
      <c r="AA135" s="9"/>
      <c r="AB135" s="9"/>
    </row>
    <row r="136" spans="2:28" s="1" customFormat="1" x14ac:dyDescent="0.2">
      <c r="B136" s="2"/>
      <c r="C136" s="2"/>
      <c r="D136" s="2"/>
      <c r="E136" s="2"/>
      <c r="F136" s="3"/>
      <c r="G136" s="2"/>
      <c r="H136" s="2"/>
      <c r="I136" s="4"/>
      <c r="J136" s="5"/>
      <c r="K136" s="6"/>
      <c r="L136" s="6"/>
      <c r="M136" s="6"/>
      <c r="N136" s="6"/>
      <c r="O136" s="7"/>
      <c r="P136" s="8"/>
      <c r="Q136" s="8"/>
      <c r="R136" s="6"/>
      <c r="S136" s="9"/>
      <c r="T136" s="9"/>
      <c r="U136" s="9"/>
      <c r="V136" s="9"/>
      <c r="W136" s="9"/>
      <c r="X136" s="9"/>
      <c r="Y136" s="9"/>
      <c r="Z136" s="9"/>
      <c r="AA136" s="9"/>
      <c r="AB136" s="9"/>
    </row>
    <row r="137" spans="2:28" s="1" customFormat="1" x14ac:dyDescent="0.2">
      <c r="B137" s="2"/>
      <c r="C137" s="2"/>
      <c r="D137" s="2"/>
      <c r="E137" s="2"/>
      <c r="F137" s="3"/>
      <c r="G137" s="2"/>
      <c r="H137" s="2"/>
      <c r="I137" s="4"/>
      <c r="J137" s="5"/>
      <c r="K137" s="6"/>
      <c r="L137" s="6"/>
      <c r="M137" s="6"/>
      <c r="N137" s="6"/>
      <c r="O137" s="7"/>
      <c r="P137" s="8"/>
      <c r="Q137" s="8"/>
      <c r="R137" s="6"/>
      <c r="S137" s="9"/>
      <c r="T137" s="9"/>
      <c r="U137" s="9"/>
      <c r="V137" s="9"/>
      <c r="W137" s="9"/>
      <c r="X137" s="9"/>
      <c r="Y137" s="9"/>
      <c r="Z137" s="9"/>
      <c r="AA137" s="9"/>
      <c r="AB137" s="9"/>
    </row>
    <row r="138" spans="2:28" s="1" customFormat="1" x14ac:dyDescent="0.2">
      <c r="B138" s="2"/>
      <c r="C138" s="2"/>
      <c r="D138" s="2"/>
      <c r="E138" s="2"/>
      <c r="F138" s="3"/>
      <c r="G138" s="2"/>
      <c r="H138" s="2"/>
      <c r="I138" s="4"/>
      <c r="J138" s="5"/>
      <c r="K138" s="6"/>
      <c r="L138" s="6"/>
      <c r="M138" s="6"/>
      <c r="N138" s="6"/>
      <c r="O138" s="7"/>
      <c r="P138" s="8"/>
      <c r="Q138" s="8"/>
      <c r="R138" s="6"/>
      <c r="S138" s="9"/>
      <c r="T138" s="9"/>
      <c r="U138" s="9"/>
      <c r="V138" s="9"/>
      <c r="W138" s="9"/>
      <c r="X138" s="9"/>
      <c r="Y138" s="9"/>
      <c r="Z138" s="9"/>
      <c r="AA138" s="9"/>
      <c r="AB138" s="9"/>
    </row>
    <row r="139" spans="2:28" s="1" customFormat="1" x14ac:dyDescent="0.2">
      <c r="B139" s="2"/>
      <c r="C139" s="2"/>
      <c r="D139" s="2"/>
      <c r="E139" s="2"/>
      <c r="F139" s="3"/>
      <c r="G139" s="2"/>
      <c r="H139" s="2"/>
      <c r="I139" s="4"/>
      <c r="J139" s="5"/>
      <c r="K139" s="6"/>
      <c r="L139" s="6"/>
      <c r="M139" s="6"/>
      <c r="N139" s="6"/>
      <c r="O139" s="7"/>
      <c r="P139" s="8"/>
      <c r="Q139" s="8"/>
      <c r="R139" s="6"/>
      <c r="S139" s="9"/>
      <c r="T139" s="9"/>
      <c r="U139" s="9"/>
      <c r="V139" s="9"/>
      <c r="W139" s="9"/>
      <c r="X139" s="9"/>
      <c r="Y139" s="9"/>
      <c r="Z139" s="9"/>
      <c r="AA139" s="9"/>
      <c r="AB139" s="9"/>
    </row>
    <row r="140" spans="2:28" s="1" customFormat="1" x14ac:dyDescent="0.2">
      <c r="B140" s="2"/>
      <c r="C140" s="2"/>
      <c r="D140" s="2"/>
      <c r="E140" s="2"/>
      <c r="F140" s="3"/>
      <c r="G140" s="2"/>
      <c r="H140" s="2"/>
      <c r="I140" s="4"/>
      <c r="J140" s="5"/>
      <c r="K140" s="6"/>
      <c r="L140" s="6"/>
      <c r="M140" s="6"/>
      <c r="N140" s="6"/>
      <c r="O140" s="7"/>
      <c r="P140" s="8"/>
      <c r="Q140" s="8"/>
      <c r="R140" s="6"/>
      <c r="S140" s="9"/>
      <c r="T140" s="9"/>
      <c r="U140" s="9"/>
      <c r="V140" s="9"/>
      <c r="W140" s="9"/>
      <c r="X140" s="9"/>
      <c r="Y140" s="9"/>
      <c r="Z140" s="9"/>
      <c r="AA140" s="9"/>
      <c r="AB140" s="9"/>
    </row>
    <row r="141" spans="2:28" s="1" customFormat="1" x14ac:dyDescent="0.2">
      <c r="B141" s="2"/>
      <c r="C141" s="2"/>
      <c r="D141" s="2"/>
      <c r="E141" s="2"/>
      <c r="F141" s="3"/>
      <c r="G141" s="2"/>
      <c r="H141" s="2"/>
      <c r="I141" s="4"/>
      <c r="J141" s="5"/>
      <c r="K141" s="6"/>
      <c r="L141" s="6"/>
      <c r="M141" s="6"/>
      <c r="N141" s="6"/>
      <c r="O141" s="7"/>
      <c r="P141" s="8"/>
      <c r="Q141" s="8"/>
      <c r="R141" s="6"/>
      <c r="S141" s="9"/>
      <c r="T141" s="9"/>
      <c r="U141" s="9"/>
      <c r="V141" s="9"/>
      <c r="W141" s="9"/>
      <c r="X141" s="9"/>
      <c r="Y141" s="9"/>
      <c r="Z141" s="9"/>
      <c r="AA141" s="9"/>
      <c r="AB141" s="9"/>
    </row>
    <row r="142" spans="2:28" s="1" customFormat="1" x14ac:dyDescent="0.2">
      <c r="B142" s="2"/>
      <c r="C142" s="2"/>
      <c r="D142" s="2"/>
      <c r="E142" s="2"/>
      <c r="F142" s="3"/>
      <c r="G142" s="2"/>
      <c r="H142" s="2"/>
      <c r="I142" s="4"/>
      <c r="J142" s="5"/>
      <c r="K142" s="6"/>
      <c r="L142" s="6"/>
      <c r="M142" s="6"/>
      <c r="N142" s="6"/>
      <c r="O142" s="7"/>
      <c r="P142" s="8"/>
      <c r="Q142" s="8"/>
      <c r="R142" s="6"/>
      <c r="S142" s="9"/>
      <c r="T142" s="9"/>
      <c r="U142" s="9"/>
      <c r="V142" s="9"/>
      <c r="W142" s="9"/>
      <c r="X142" s="9"/>
      <c r="Y142" s="9"/>
      <c r="Z142" s="9"/>
      <c r="AA142" s="9"/>
      <c r="AB142" s="9"/>
    </row>
    <row r="143" spans="2:28" s="1" customFormat="1" x14ac:dyDescent="0.2">
      <c r="B143" s="2"/>
      <c r="C143" s="2"/>
      <c r="D143" s="2"/>
      <c r="E143" s="2"/>
      <c r="F143" s="3"/>
      <c r="G143" s="2"/>
      <c r="H143" s="2"/>
      <c r="I143" s="4"/>
      <c r="J143" s="5"/>
      <c r="K143" s="6"/>
      <c r="L143" s="6"/>
      <c r="M143" s="6"/>
      <c r="N143" s="6"/>
      <c r="O143" s="7"/>
      <c r="P143" s="8"/>
      <c r="Q143" s="8"/>
      <c r="R143" s="6"/>
      <c r="S143" s="9"/>
      <c r="T143" s="9"/>
      <c r="U143" s="9"/>
      <c r="V143" s="9"/>
      <c r="W143" s="9"/>
      <c r="X143" s="9"/>
      <c r="Y143" s="9"/>
      <c r="Z143" s="9"/>
      <c r="AA143" s="9"/>
      <c r="AB143" s="9"/>
    </row>
    <row r="144" spans="2:28" s="1" customFormat="1" x14ac:dyDescent="0.2">
      <c r="B144" s="2"/>
      <c r="C144" s="2"/>
      <c r="D144" s="2"/>
      <c r="E144" s="2"/>
      <c r="F144" s="3"/>
      <c r="G144" s="2"/>
      <c r="H144" s="2"/>
      <c r="I144" s="4"/>
      <c r="J144" s="5"/>
      <c r="K144" s="6"/>
      <c r="L144" s="6"/>
      <c r="M144" s="6"/>
      <c r="N144" s="6"/>
      <c r="O144" s="7"/>
      <c r="P144" s="8"/>
      <c r="Q144" s="8"/>
      <c r="R144" s="6"/>
      <c r="S144" s="9"/>
      <c r="T144" s="9"/>
      <c r="U144" s="9"/>
      <c r="V144" s="9"/>
      <c r="W144" s="9"/>
      <c r="X144" s="9"/>
      <c r="Y144" s="9"/>
      <c r="Z144" s="9"/>
      <c r="AA144" s="9"/>
      <c r="AB144" s="9"/>
    </row>
    <row r="145" spans="2:28" s="1" customFormat="1" x14ac:dyDescent="0.2">
      <c r="B145" s="2"/>
      <c r="C145" s="2"/>
      <c r="D145" s="2"/>
      <c r="E145" s="2"/>
      <c r="F145" s="3"/>
      <c r="G145" s="2"/>
      <c r="H145" s="2"/>
      <c r="I145" s="4"/>
      <c r="J145" s="5"/>
      <c r="K145" s="6"/>
      <c r="L145" s="6"/>
      <c r="M145" s="6"/>
      <c r="N145" s="6"/>
      <c r="O145" s="7"/>
      <c r="P145" s="8"/>
      <c r="Q145" s="8"/>
      <c r="R145" s="6"/>
      <c r="S145" s="9"/>
      <c r="T145" s="9"/>
      <c r="U145" s="9"/>
      <c r="V145" s="9"/>
      <c r="W145" s="9"/>
      <c r="X145" s="9"/>
      <c r="Y145" s="9"/>
      <c r="Z145" s="9"/>
      <c r="AA145" s="9"/>
      <c r="AB145" s="9"/>
    </row>
    <row r="146" spans="2:28" s="1" customFormat="1" x14ac:dyDescent="0.2">
      <c r="B146" s="2"/>
      <c r="C146" s="2"/>
      <c r="D146" s="2"/>
      <c r="E146" s="2"/>
      <c r="F146" s="3"/>
      <c r="G146" s="2"/>
      <c r="H146" s="2"/>
      <c r="I146" s="4"/>
      <c r="J146" s="5"/>
      <c r="K146" s="6"/>
      <c r="L146" s="6"/>
      <c r="M146" s="6"/>
      <c r="N146" s="6"/>
      <c r="O146" s="7"/>
      <c r="P146" s="8"/>
      <c r="Q146" s="8"/>
      <c r="R146" s="6"/>
      <c r="S146" s="9"/>
      <c r="T146" s="9"/>
      <c r="U146" s="9"/>
      <c r="V146" s="9"/>
      <c r="W146" s="9"/>
      <c r="X146" s="9"/>
      <c r="Y146" s="9"/>
      <c r="Z146" s="9"/>
      <c r="AA146" s="9"/>
      <c r="AB146" s="9"/>
    </row>
    <row r="147" spans="2:28" s="1" customFormat="1" x14ac:dyDescent="0.2">
      <c r="B147" s="2"/>
      <c r="C147" s="2"/>
      <c r="D147" s="2"/>
      <c r="E147" s="2"/>
      <c r="F147" s="3"/>
      <c r="G147" s="2"/>
      <c r="H147" s="2"/>
      <c r="I147" s="4"/>
      <c r="J147" s="5"/>
      <c r="K147" s="6"/>
      <c r="L147" s="6"/>
      <c r="M147" s="6"/>
      <c r="N147" s="6"/>
      <c r="O147" s="7"/>
      <c r="P147" s="8"/>
      <c r="Q147" s="8"/>
      <c r="R147" s="6"/>
      <c r="S147" s="9"/>
      <c r="T147" s="9"/>
      <c r="U147" s="9"/>
      <c r="V147" s="9"/>
      <c r="W147" s="9"/>
      <c r="X147" s="9"/>
      <c r="Y147" s="9"/>
      <c r="Z147" s="9"/>
      <c r="AA147" s="9"/>
      <c r="AB147" s="9"/>
    </row>
    <row r="148" spans="2:28" s="1" customFormat="1" x14ac:dyDescent="0.2">
      <c r="B148" s="2"/>
      <c r="C148" s="2"/>
      <c r="D148" s="2"/>
      <c r="E148" s="2"/>
      <c r="F148" s="3"/>
      <c r="G148" s="2"/>
      <c r="H148" s="2"/>
      <c r="I148" s="4"/>
      <c r="J148" s="5"/>
      <c r="K148" s="6"/>
      <c r="L148" s="6"/>
      <c r="M148" s="6"/>
      <c r="N148" s="6"/>
      <c r="O148" s="7"/>
      <c r="P148" s="8"/>
      <c r="Q148" s="8"/>
      <c r="R148" s="6"/>
      <c r="S148" s="9"/>
      <c r="T148" s="9"/>
      <c r="U148" s="9"/>
      <c r="V148" s="9"/>
      <c r="W148" s="9"/>
      <c r="X148" s="9"/>
      <c r="Y148" s="9"/>
      <c r="Z148" s="9"/>
      <c r="AA148" s="9"/>
      <c r="AB148" s="9"/>
    </row>
    <row r="149" spans="2:28" s="1" customFormat="1" x14ac:dyDescent="0.2">
      <c r="B149" s="2"/>
      <c r="C149" s="2"/>
      <c r="D149" s="2"/>
      <c r="E149" s="2"/>
      <c r="F149" s="3"/>
      <c r="G149" s="2"/>
      <c r="H149" s="2"/>
      <c r="I149" s="4"/>
      <c r="J149" s="5"/>
      <c r="K149" s="6"/>
      <c r="L149" s="6"/>
      <c r="M149" s="6"/>
      <c r="N149" s="6"/>
      <c r="O149" s="7"/>
      <c r="P149" s="8"/>
      <c r="Q149" s="8"/>
      <c r="R149" s="6"/>
      <c r="S149" s="9"/>
      <c r="T149" s="9"/>
      <c r="U149" s="9"/>
      <c r="V149" s="9"/>
      <c r="W149" s="9"/>
      <c r="X149" s="9"/>
      <c r="Y149" s="9"/>
      <c r="Z149" s="9"/>
      <c r="AA149" s="9"/>
      <c r="AB149" s="9"/>
    </row>
    <row r="150" spans="2:28" s="1" customFormat="1" x14ac:dyDescent="0.2">
      <c r="B150" s="2"/>
      <c r="C150" s="2"/>
      <c r="D150" s="2"/>
      <c r="E150" s="2"/>
      <c r="F150" s="3"/>
      <c r="G150" s="2"/>
      <c r="H150" s="2"/>
      <c r="I150" s="4"/>
      <c r="J150" s="5"/>
      <c r="K150" s="6"/>
      <c r="L150" s="6"/>
      <c r="M150" s="6"/>
      <c r="N150" s="6"/>
      <c r="O150" s="7"/>
      <c r="P150" s="8"/>
      <c r="Q150" s="8"/>
      <c r="R150" s="6"/>
      <c r="S150" s="9"/>
      <c r="T150" s="9"/>
      <c r="U150" s="9"/>
      <c r="V150" s="9"/>
      <c r="W150" s="9"/>
      <c r="X150" s="9"/>
      <c r="Y150" s="9"/>
      <c r="Z150" s="9"/>
      <c r="AA150" s="9"/>
      <c r="AB150" s="9"/>
    </row>
    <row r="151" spans="2:28" s="1" customFormat="1" x14ac:dyDescent="0.2">
      <c r="B151" s="2"/>
      <c r="C151" s="2"/>
      <c r="D151" s="2"/>
      <c r="E151" s="2"/>
      <c r="F151" s="3"/>
      <c r="G151" s="2"/>
      <c r="H151" s="2"/>
      <c r="I151" s="4"/>
      <c r="J151" s="5"/>
      <c r="K151" s="6"/>
      <c r="L151" s="6"/>
      <c r="M151" s="6"/>
      <c r="N151" s="6"/>
      <c r="O151" s="7"/>
      <c r="P151" s="8"/>
      <c r="Q151" s="8"/>
      <c r="R151" s="6"/>
      <c r="S151" s="9"/>
      <c r="T151" s="9"/>
      <c r="U151" s="9"/>
      <c r="V151" s="9"/>
      <c r="W151" s="9"/>
      <c r="X151" s="9"/>
      <c r="Y151" s="9"/>
      <c r="Z151" s="9"/>
      <c r="AA151" s="9"/>
      <c r="AB151" s="9"/>
    </row>
  </sheetData>
  <mergeCells count="72">
    <mergeCell ref="H12:AA12"/>
    <mergeCell ref="H13:AA13"/>
    <mergeCell ref="H11:AA11"/>
    <mergeCell ref="R7:V7"/>
    <mergeCell ref="X9:X10"/>
    <mergeCell ref="Z9:Z10"/>
    <mergeCell ref="W7:Z7"/>
    <mergeCell ref="T1:AA1"/>
    <mergeCell ref="T2:AA2"/>
    <mergeCell ref="T3:AA3"/>
    <mergeCell ref="H9:H10"/>
    <mergeCell ref="W9:W10"/>
    <mergeCell ref="AA9:AA10"/>
    <mergeCell ref="Y9:Y10"/>
    <mergeCell ref="H4:AA4"/>
    <mergeCell ref="H5:AA5"/>
    <mergeCell ref="H6:AA6"/>
    <mergeCell ref="AA7:AA8"/>
    <mergeCell ref="Q9:Q10"/>
    <mergeCell ref="R9:R10"/>
    <mergeCell ref="S9:S10"/>
    <mergeCell ref="T9:T10"/>
    <mergeCell ref="U9:U10"/>
    <mergeCell ref="H7:P7"/>
    <mergeCell ref="H64:V64"/>
    <mergeCell ref="I25:I26"/>
    <mergeCell ref="W25:W29"/>
    <mergeCell ref="AA14:AA15"/>
    <mergeCell ref="W23:Z23"/>
    <mergeCell ref="H20:AA20"/>
    <mergeCell ref="R23:V23"/>
    <mergeCell ref="U18:U19"/>
    <mergeCell ref="X25:X29"/>
    <mergeCell ref="Y25:Y29"/>
    <mergeCell ref="Z25:Z29"/>
    <mergeCell ref="W18:W19"/>
    <mergeCell ref="X18:X19"/>
    <mergeCell ref="Y18:Y19"/>
    <mergeCell ref="Z18:Z19"/>
    <mergeCell ref="H21:AA21"/>
    <mergeCell ref="AA23:AA24"/>
    <mergeCell ref="H14:P14"/>
    <mergeCell ref="W14:Z14"/>
    <mergeCell ref="V25:V29"/>
    <mergeCell ref="R25:R29"/>
    <mergeCell ref="H22:AA22"/>
    <mergeCell ref="U26:U29"/>
    <mergeCell ref="AA18:AA19"/>
    <mergeCell ref="H16:H17"/>
    <mergeCell ref="M25:M26"/>
    <mergeCell ref="L25:L26"/>
    <mergeCell ref="V18:V19"/>
    <mergeCell ref="H18:H19"/>
    <mergeCell ref="R14:V14"/>
    <mergeCell ref="T18:T19"/>
    <mergeCell ref="H23:P23"/>
    <mergeCell ref="S25:S29"/>
    <mergeCell ref="AA25:AA29"/>
    <mergeCell ref="T26:T29"/>
    <mergeCell ref="V9:V10"/>
    <mergeCell ref="G9:G10"/>
    <mergeCell ref="G16:G19"/>
    <mergeCell ref="G25:G29"/>
    <mergeCell ref="S18:S19"/>
    <mergeCell ref="R18:R19"/>
    <mergeCell ref="J25:J26"/>
    <mergeCell ref="K25:K26"/>
    <mergeCell ref="N25:N26"/>
    <mergeCell ref="O25:O26"/>
    <mergeCell ref="P25:P26"/>
    <mergeCell ref="Q25:Q26"/>
    <mergeCell ref="H25:H29"/>
  </mergeCells>
  <conditionalFormatting sqref="K9:N9 K17:N17 U9">
    <cfRule type="expression" dxfId="133" priority="80" stopIfTrue="1">
      <formula>+IF((#REF!+#REF!+#REF!+#REF!+#REF!)&lt;&gt;$K9,1,0)</formula>
    </cfRule>
  </conditionalFormatting>
  <conditionalFormatting sqref="K18:N18">
    <cfRule type="expression" dxfId="132" priority="55" stopIfTrue="1">
      <formula>+IF((#REF!+#REF!+#REF!+#REF!+#REF!)&lt;&gt;$K18,1,0)</formula>
    </cfRule>
  </conditionalFormatting>
  <conditionalFormatting sqref="K9:N9">
    <cfRule type="expression" dxfId="131" priority="27" stopIfTrue="1">
      <formula>+IF((#REF!+#REF!+#REF!+#REF!+#REF!)&lt;&gt;$K9,1,0)</formula>
    </cfRule>
  </conditionalFormatting>
  <conditionalFormatting sqref="U9">
    <cfRule type="expression" dxfId="130" priority="26" stopIfTrue="1">
      <formula>+IF((#REF!+#REF!+#REF!+#REF!+#REF!)&lt;&gt;$K9,1,0)</formula>
    </cfRule>
  </conditionalFormatting>
  <conditionalFormatting sqref="U9">
    <cfRule type="expression" dxfId="129" priority="25" stopIfTrue="1">
      <formula>+IF((#REF!+#REF!+#REF!+#REF!+#REF!)&lt;&gt;$K9,1,0)</formula>
    </cfRule>
  </conditionalFormatting>
  <conditionalFormatting sqref="U16">
    <cfRule type="expression" dxfId="128" priority="23" stopIfTrue="1">
      <formula>+IF((#REF!+#REF!+#REF!+#REF!+#REF!)&lt;&gt;$K16,1,0)</formula>
    </cfRule>
  </conditionalFormatting>
  <conditionalFormatting sqref="U18">
    <cfRule type="expression" dxfId="127" priority="22" stopIfTrue="1">
      <formula>+IF((#REF!+#REF!+#REF!+#REF!+#REF!)&lt;&gt;$K19,1,0)</formula>
    </cfRule>
  </conditionalFormatting>
  <conditionalFormatting sqref="K25:N26">
    <cfRule type="expression" dxfId="126" priority="2" stopIfTrue="1">
      <formula>+IF((#REF!+#REF!+#REF!+#REF!+#REF!)&lt;&gt;$K25,1,0)</formula>
    </cfRule>
  </conditionalFormatting>
  <conditionalFormatting sqref="K25:N26">
    <cfRule type="expression" dxfId="125" priority="1" stopIfTrue="1">
      <formula>+IF((#REF!+#REF!+#REF!+#REF!+#REF!)&lt;&gt;$K25,1,0)</formula>
    </cfRule>
  </conditionalFormatting>
  <dataValidations count="11">
    <dataValidation type="list" allowBlank="1" showInputMessage="1" showErrorMessage="1" sqref="P17">
      <formula1>$T$36:$T$44</formula1>
    </dataValidation>
    <dataValidation type="list" allowBlank="1" showInputMessage="1" showErrorMessage="1" sqref="P9:P10">
      <formula1>$T$34:$T$42</formula1>
    </dataValidation>
    <dataValidation type="list" allowBlank="1" showInputMessage="1" showErrorMessage="1" sqref="Q9">
      <formula1>$H$28:$H$32</formula1>
    </dataValidation>
    <dataValidation type="list" allowBlank="1" showInputMessage="1" showErrorMessage="1" sqref="Q17">
      <formula1>$H$30:$H$34</formula1>
    </dataValidation>
    <dataValidation type="list" allowBlank="1" showInputMessage="1" showErrorMessage="1" sqref="V9">
      <formula1>$P$34:$P$59</formula1>
    </dataValidation>
    <dataValidation type="list" allowBlank="1" showInputMessage="1" showErrorMessage="1" sqref="V17">
      <formula1>$P$36:$P$61</formula1>
    </dataValidation>
    <dataValidation type="list" allowBlank="1" showInputMessage="1" showErrorMessage="1" sqref="P18:P19 P16 V16 V18">
      <formula1>#REF!</formula1>
    </dataValidation>
    <dataValidation type="list" allowBlank="1" showInputMessage="1" showErrorMessage="1" sqref="Q16 Q18:Q19">
      <formula1>$H$61:$H$63</formula1>
    </dataValidation>
    <dataValidation type="list" allowBlank="1" showInputMessage="1" showErrorMessage="1" sqref="V25">
      <formula1>$P$31:$P$56</formula1>
    </dataValidation>
    <dataValidation type="list" allowBlank="1" showInputMessage="1" showErrorMessage="1" sqref="Q25:Q26">
      <formula1>$H$25:$H$29</formula1>
    </dataValidation>
    <dataValidation type="list" allowBlank="1" showInputMessage="1" showErrorMessage="1" sqref="P25:P26">
      <formula1>$T$31:$T$39</formula1>
    </dataValidation>
  </dataValidations>
  <printOptions horizontalCentered="1" verticalCentered="1"/>
  <pageMargins left="0" right="0" top="0" bottom="0" header="0" footer="0"/>
  <pageSetup paperSize="14" scale="31" orientation="landscape" r:id="rId1"/>
  <ignoredErrors>
    <ignoredError sqref="W9:X9 AA16 AA18 W25:X25 W18 W16" unlockedFormula="1"/>
    <ignoredError sqref="W17" formulaRange="1"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3300"/>
  </sheetPr>
  <dimension ref="A1:AC111"/>
  <sheetViews>
    <sheetView topLeftCell="I23" zoomScale="90" zoomScaleNormal="90" workbookViewId="0">
      <selection activeCell="I33" sqref="I33:W33"/>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3.28515625" style="2" hidden="1" customWidth="1"/>
    <col min="8" max="8" width="7.42578125" style="2" customWidth="1"/>
    <col min="9" max="9" width="28.5703125" style="2" customWidth="1"/>
    <col min="10" max="10" width="29.85546875" style="4" customWidth="1"/>
    <col min="11" max="11" width="25.140625" style="5" customWidth="1"/>
    <col min="12" max="12" width="4.85546875" style="6" customWidth="1"/>
    <col min="13" max="13" width="5.42578125" style="6" customWidth="1"/>
    <col min="14" max="14" width="5.140625" style="6" customWidth="1"/>
    <col min="15" max="15" width="4.85546875" style="6" customWidth="1"/>
    <col min="16" max="16" width="11" style="7" customWidth="1"/>
    <col min="17" max="17" width="21.42578125" style="8" customWidth="1"/>
    <col min="18" max="18" width="31.28515625" style="8" customWidth="1"/>
    <col min="19" max="19" width="4.140625" style="6" customWidth="1"/>
    <col min="20" max="20" width="21.28515625" style="9" customWidth="1"/>
    <col min="21" max="21" width="17" style="9" customWidth="1"/>
    <col min="22" max="22" width="9.28515625" style="9" customWidth="1"/>
    <col min="23" max="23" width="24.42578125" style="9" customWidth="1"/>
    <col min="24" max="24" width="20" style="9" customWidth="1"/>
    <col min="25" max="25" width="20.140625" style="9" customWidth="1"/>
    <col min="26" max="26" width="24.28515625" style="9" customWidth="1"/>
    <col min="27" max="28" width="19.42578125" style="9" customWidth="1"/>
    <col min="29" max="254" width="11.42578125" style="9" customWidth="1"/>
    <col min="255" max="16384" width="0" style="9" hidden="1"/>
  </cols>
  <sheetData>
    <row r="1" spans="1:28" ht="15.75" x14ac:dyDescent="0.2">
      <c r="U1" s="837" t="s">
        <v>0</v>
      </c>
      <c r="V1" s="837"/>
      <c r="W1" s="837"/>
      <c r="X1" s="837"/>
      <c r="Y1" s="837"/>
      <c r="Z1" s="837"/>
      <c r="AA1" s="837"/>
      <c r="AB1" s="837"/>
    </row>
    <row r="2" spans="1:28" ht="23.25" customHeight="1" x14ac:dyDescent="0.25">
      <c r="A2" s="10" t="s">
        <v>1</v>
      </c>
      <c r="F2" s="2"/>
      <c r="J2" s="8"/>
      <c r="K2" s="8"/>
      <c r="M2" s="11"/>
      <c r="T2" s="6"/>
      <c r="U2" s="838" t="s">
        <v>2</v>
      </c>
      <c r="V2" s="838"/>
      <c r="W2" s="838"/>
      <c r="X2" s="838"/>
      <c r="Y2" s="838"/>
      <c r="Z2" s="838"/>
      <c r="AA2" s="838"/>
      <c r="AB2" s="838"/>
    </row>
    <row r="3" spans="1:28" ht="23.25" customHeight="1" x14ac:dyDescent="0.25">
      <c r="A3" s="10"/>
      <c r="F3" s="2"/>
      <c r="I3" s="23"/>
      <c r="J3" s="23"/>
      <c r="K3" s="23"/>
      <c r="L3" s="23"/>
      <c r="M3" s="23"/>
      <c r="N3" s="23"/>
      <c r="O3" s="23"/>
      <c r="P3" s="23"/>
      <c r="Q3" s="23"/>
      <c r="R3" s="23"/>
      <c r="S3" s="23"/>
      <c r="T3" s="23"/>
      <c r="U3" s="839" t="s">
        <v>157</v>
      </c>
      <c r="V3" s="839"/>
      <c r="W3" s="839"/>
      <c r="X3" s="839"/>
      <c r="Y3" s="839"/>
      <c r="Z3" s="839"/>
      <c r="AA3" s="839"/>
      <c r="AB3" s="839"/>
    </row>
    <row r="4" spans="1:28" ht="11.25" customHeight="1" x14ac:dyDescent="0.25">
      <c r="A4" s="10"/>
      <c r="F4" s="2"/>
      <c r="I4" s="23"/>
      <c r="J4" s="23"/>
      <c r="K4" s="23"/>
      <c r="L4" s="23"/>
      <c r="M4" s="23"/>
      <c r="N4" s="23"/>
      <c r="O4" s="23"/>
      <c r="P4" s="23"/>
      <c r="Q4" s="23"/>
      <c r="R4" s="54"/>
      <c r="S4" s="23"/>
      <c r="T4" s="23"/>
      <c r="U4" s="62"/>
      <c r="V4" s="62"/>
      <c r="W4" s="62"/>
      <c r="X4" s="62"/>
      <c r="Y4" s="62"/>
      <c r="Z4" s="62"/>
      <c r="AA4" s="62"/>
      <c r="AB4" s="62"/>
    </row>
    <row r="5" spans="1:28" ht="20.25" customHeight="1" x14ac:dyDescent="0.2">
      <c r="I5" s="684" t="s">
        <v>37</v>
      </c>
      <c r="J5" s="685"/>
      <c r="K5" s="685"/>
      <c r="L5" s="685"/>
      <c r="M5" s="685"/>
      <c r="N5" s="685"/>
      <c r="O5" s="685"/>
      <c r="P5" s="685"/>
      <c r="Q5" s="685"/>
      <c r="R5" s="685"/>
      <c r="S5" s="685"/>
      <c r="T5" s="685"/>
      <c r="U5" s="685"/>
      <c r="V5" s="685"/>
      <c r="W5" s="685"/>
      <c r="X5" s="685"/>
      <c r="Y5" s="685"/>
      <c r="Z5" s="685"/>
      <c r="AA5" s="685"/>
      <c r="AB5" s="686"/>
    </row>
    <row r="6" spans="1:28" ht="20.25" customHeight="1" x14ac:dyDescent="0.2">
      <c r="I6" s="719" t="s">
        <v>101</v>
      </c>
      <c r="J6" s="720"/>
      <c r="K6" s="720"/>
      <c r="L6" s="720"/>
      <c r="M6" s="720"/>
      <c r="N6" s="720"/>
      <c r="O6" s="720"/>
      <c r="P6" s="720"/>
      <c r="Q6" s="720"/>
      <c r="R6" s="720"/>
      <c r="S6" s="720"/>
      <c r="T6" s="720"/>
      <c r="U6" s="720"/>
      <c r="V6" s="720"/>
      <c r="W6" s="720"/>
      <c r="X6" s="720"/>
      <c r="Y6" s="720"/>
      <c r="Z6" s="720"/>
      <c r="AA6" s="720"/>
      <c r="AB6" s="721"/>
    </row>
    <row r="7" spans="1:28" ht="20.25" customHeight="1" x14ac:dyDescent="0.2">
      <c r="I7" s="722" t="s">
        <v>108</v>
      </c>
      <c r="J7" s="690"/>
      <c r="K7" s="690"/>
      <c r="L7" s="690"/>
      <c r="M7" s="690"/>
      <c r="N7" s="690"/>
      <c r="O7" s="690"/>
      <c r="P7" s="690"/>
      <c r="Q7" s="690"/>
      <c r="R7" s="690"/>
      <c r="S7" s="690"/>
      <c r="T7" s="690"/>
      <c r="U7" s="690"/>
      <c r="V7" s="690"/>
      <c r="W7" s="690"/>
      <c r="X7" s="690"/>
      <c r="Y7" s="690"/>
      <c r="Z7" s="690"/>
      <c r="AA7" s="690"/>
      <c r="AB7" s="691"/>
    </row>
    <row r="8" spans="1:28" ht="20.25" customHeight="1" x14ac:dyDescent="0.2">
      <c r="I8" s="725" t="s">
        <v>3</v>
      </c>
      <c r="J8" s="725"/>
      <c r="K8" s="725"/>
      <c r="L8" s="725"/>
      <c r="M8" s="725"/>
      <c r="N8" s="725"/>
      <c r="O8" s="725"/>
      <c r="P8" s="725"/>
      <c r="Q8" s="725"/>
      <c r="R8" s="189"/>
      <c r="S8" s="726" t="s">
        <v>78</v>
      </c>
      <c r="T8" s="727"/>
      <c r="U8" s="727"/>
      <c r="V8" s="727"/>
      <c r="W8" s="728"/>
      <c r="X8" s="841" t="s">
        <v>4</v>
      </c>
      <c r="Y8" s="842"/>
      <c r="Z8" s="842"/>
      <c r="AA8" s="842"/>
      <c r="AB8" s="836" t="s">
        <v>115</v>
      </c>
    </row>
    <row r="9" spans="1:28" s="15" customFormat="1" ht="37.5" customHeight="1" x14ac:dyDescent="0.25">
      <c r="A9" s="12" t="s">
        <v>5</v>
      </c>
      <c r="B9" s="12" t="s">
        <v>6</v>
      </c>
      <c r="C9" s="12" t="s">
        <v>7</v>
      </c>
      <c r="D9" s="12" t="s">
        <v>8</v>
      </c>
      <c r="E9" s="12" t="s">
        <v>9</v>
      </c>
      <c r="F9" s="13" t="s">
        <v>5</v>
      </c>
      <c r="G9" s="14" t="s">
        <v>10</v>
      </c>
      <c r="H9" s="33"/>
      <c r="I9" s="335" t="s">
        <v>228</v>
      </c>
      <c r="J9" s="335" t="s">
        <v>12</v>
      </c>
      <c r="K9" s="335" t="s">
        <v>229</v>
      </c>
      <c r="L9" s="335" t="s">
        <v>38</v>
      </c>
      <c r="M9" s="335" t="s">
        <v>39</v>
      </c>
      <c r="N9" s="335" t="s">
        <v>40</v>
      </c>
      <c r="O9" s="335" t="s">
        <v>41</v>
      </c>
      <c r="P9" s="335" t="s">
        <v>42</v>
      </c>
      <c r="Q9" s="335" t="s">
        <v>43</v>
      </c>
      <c r="R9" s="389" t="s">
        <v>205</v>
      </c>
      <c r="S9" s="316" t="s">
        <v>14</v>
      </c>
      <c r="T9" s="316" t="s">
        <v>72</v>
      </c>
      <c r="U9" s="316" t="s">
        <v>15</v>
      </c>
      <c r="V9" s="316" t="s">
        <v>16</v>
      </c>
      <c r="W9" s="336" t="s">
        <v>206</v>
      </c>
      <c r="X9" s="165" t="s">
        <v>17</v>
      </c>
      <c r="Y9" s="316" t="s">
        <v>18</v>
      </c>
      <c r="Z9" s="316" t="s">
        <v>19</v>
      </c>
      <c r="AA9" s="316" t="s">
        <v>20</v>
      </c>
      <c r="AB9" s="836"/>
    </row>
    <row r="10" spans="1:28" s="46" customFormat="1" ht="44.25" customHeight="1" x14ac:dyDescent="0.25">
      <c r="A10" s="40">
        <v>31</v>
      </c>
      <c r="B10" s="41" t="s">
        <v>22</v>
      </c>
      <c r="C10" s="41" t="s">
        <v>23</v>
      </c>
      <c r="D10" s="42" t="s">
        <v>33</v>
      </c>
      <c r="E10" s="43" t="s">
        <v>34</v>
      </c>
      <c r="F10" s="40">
        <v>11</v>
      </c>
      <c r="G10" s="44" t="s">
        <v>35</v>
      </c>
      <c r="H10" s="45"/>
      <c r="I10" s="703" t="s">
        <v>80</v>
      </c>
      <c r="J10" s="212" t="s">
        <v>129</v>
      </c>
      <c r="K10" s="212" t="s">
        <v>305</v>
      </c>
      <c r="L10" s="213">
        <v>0</v>
      </c>
      <c r="M10" s="213">
        <v>0</v>
      </c>
      <c r="N10" s="213">
        <v>0</v>
      </c>
      <c r="O10" s="205">
        <v>1</v>
      </c>
      <c r="P10" s="312">
        <f>SUM(L10:O10)</f>
        <v>1</v>
      </c>
      <c r="Q10" s="307" t="s">
        <v>74</v>
      </c>
      <c r="R10" s="307" t="s">
        <v>111</v>
      </c>
      <c r="S10" s="647">
        <v>1</v>
      </c>
      <c r="T10" s="699" t="s">
        <v>273</v>
      </c>
      <c r="U10" s="699" t="s">
        <v>305</v>
      </c>
      <c r="V10" s="764">
        <v>1</v>
      </c>
      <c r="W10" s="767" t="s">
        <v>57</v>
      </c>
      <c r="X10" s="676">
        <f>SUM(Y10:AA10)</f>
        <v>500000000</v>
      </c>
      <c r="Y10" s="714">
        <v>500000000</v>
      </c>
      <c r="Z10" s="714"/>
      <c r="AA10" s="714"/>
      <c r="AB10" s="714">
        <v>0</v>
      </c>
    </row>
    <row r="11" spans="1:28" s="46" customFormat="1" ht="48.75" customHeight="1" x14ac:dyDescent="0.25">
      <c r="A11" s="40"/>
      <c r="B11" s="41"/>
      <c r="C11" s="41"/>
      <c r="D11" s="42"/>
      <c r="E11" s="43"/>
      <c r="F11" s="40"/>
      <c r="G11" s="44"/>
      <c r="H11" s="45"/>
      <c r="I11" s="704"/>
      <c r="J11" s="212" t="s">
        <v>273</v>
      </c>
      <c r="K11" s="212" t="s">
        <v>305</v>
      </c>
      <c r="L11" s="213">
        <v>1</v>
      </c>
      <c r="M11" s="213">
        <v>0</v>
      </c>
      <c r="N11" s="213">
        <v>0</v>
      </c>
      <c r="O11" s="205">
        <v>0</v>
      </c>
      <c r="P11" s="531">
        <v>1</v>
      </c>
      <c r="Q11" s="307" t="s">
        <v>74</v>
      </c>
      <c r="R11" s="307" t="s">
        <v>111</v>
      </c>
      <c r="S11" s="648"/>
      <c r="T11" s="763"/>
      <c r="U11" s="763"/>
      <c r="V11" s="765"/>
      <c r="W11" s="767"/>
      <c r="X11" s="739"/>
      <c r="Y11" s="712"/>
      <c r="Z11" s="712"/>
      <c r="AA11" s="712"/>
      <c r="AB11" s="712"/>
    </row>
    <row r="12" spans="1:28" s="46" customFormat="1" ht="63.75" customHeight="1" x14ac:dyDescent="0.25">
      <c r="A12" s="40"/>
      <c r="B12" s="41"/>
      <c r="C12" s="41"/>
      <c r="D12" s="42"/>
      <c r="E12" s="43"/>
      <c r="F12" s="40"/>
      <c r="G12" s="44"/>
      <c r="H12" s="45"/>
      <c r="I12" s="762"/>
      <c r="J12" s="212" t="s">
        <v>272</v>
      </c>
      <c r="K12" s="212" t="s">
        <v>306</v>
      </c>
      <c r="L12" s="205">
        <v>0</v>
      </c>
      <c r="M12" s="205">
        <v>2</v>
      </c>
      <c r="N12" s="205">
        <v>2</v>
      </c>
      <c r="O12" s="205">
        <v>2</v>
      </c>
      <c r="P12" s="531">
        <f>SUM(L12:O12)</f>
        <v>6</v>
      </c>
      <c r="Q12" s="307" t="s">
        <v>74</v>
      </c>
      <c r="R12" s="307" t="s">
        <v>47</v>
      </c>
      <c r="S12" s="649"/>
      <c r="T12" s="700"/>
      <c r="U12" s="700"/>
      <c r="V12" s="766"/>
      <c r="W12" s="767"/>
      <c r="X12" s="677"/>
      <c r="Y12" s="715"/>
      <c r="Z12" s="715"/>
      <c r="AA12" s="715"/>
      <c r="AB12" s="715"/>
    </row>
    <row r="13" spans="1:28" s="46" customFormat="1" ht="51" customHeight="1" x14ac:dyDescent="0.25">
      <c r="A13" s="40">
        <v>32</v>
      </c>
      <c r="B13" s="41" t="s">
        <v>22</v>
      </c>
      <c r="C13" s="41" t="s">
        <v>23</v>
      </c>
      <c r="D13" s="42" t="s">
        <v>33</v>
      </c>
      <c r="E13" s="43" t="s">
        <v>34</v>
      </c>
      <c r="F13" s="40">
        <v>11</v>
      </c>
      <c r="G13" s="44" t="s">
        <v>35</v>
      </c>
      <c r="H13" s="45"/>
      <c r="I13" s="703" t="s">
        <v>81</v>
      </c>
      <c r="J13" s="768" t="s">
        <v>133</v>
      </c>
      <c r="K13" s="212" t="s">
        <v>130</v>
      </c>
      <c r="L13" s="215">
        <v>1</v>
      </c>
      <c r="M13" s="215">
        <v>1</v>
      </c>
      <c r="N13" s="215">
        <v>1</v>
      </c>
      <c r="O13" s="215">
        <v>1</v>
      </c>
      <c r="P13" s="216">
        <v>1</v>
      </c>
      <c r="Q13" s="307" t="s">
        <v>74</v>
      </c>
      <c r="R13" s="307" t="s">
        <v>111</v>
      </c>
      <c r="S13" s="312">
        <v>2</v>
      </c>
      <c r="T13" s="307" t="s">
        <v>134</v>
      </c>
      <c r="U13" s="212" t="s">
        <v>135</v>
      </c>
      <c r="V13" s="215">
        <v>1</v>
      </c>
      <c r="W13" s="307" t="s">
        <v>58</v>
      </c>
      <c r="X13" s="203">
        <f>SUM(Y13:AA13)</f>
        <v>0</v>
      </c>
      <c r="Y13" s="311">
        <v>0</v>
      </c>
      <c r="Z13" s="311"/>
      <c r="AA13" s="311"/>
      <c r="AB13" s="311">
        <f>150000000-21240875</f>
        <v>128759125</v>
      </c>
    </row>
    <row r="14" spans="1:28" s="46" customFormat="1" ht="37.5" customHeight="1" x14ac:dyDescent="0.25">
      <c r="A14" s="40"/>
      <c r="B14" s="41"/>
      <c r="C14" s="41"/>
      <c r="D14" s="42"/>
      <c r="E14" s="43"/>
      <c r="F14" s="40"/>
      <c r="G14" s="44"/>
      <c r="H14" s="45"/>
      <c r="I14" s="704"/>
      <c r="J14" s="769"/>
      <c r="K14" s="212" t="s">
        <v>131</v>
      </c>
      <c r="L14" s="213">
        <v>1</v>
      </c>
      <c r="M14" s="213">
        <v>0</v>
      </c>
      <c r="N14" s="213">
        <v>0</v>
      </c>
      <c r="O14" s="213">
        <v>0</v>
      </c>
      <c r="P14" s="312">
        <f t="shared" ref="P14:P24" si="0">SUM(L14:O14)</f>
        <v>1</v>
      </c>
      <c r="Q14" s="307" t="s">
        <v>74</v>
      </c>
      <c r="R14" s="307" t="s">
        <v>47</v>
      </c>
      <c r="S14" s="312">
        <v>3</v>
      </c>
      <c r="T14" s="307" t="s">
        <v>136</v>
      </c>
      <c r="U14" s="212" t="s">
        <v>308</v>
      </c>
      <c r="V14" s="205">
        <v>1</v>
      </c>
      <c r="W14" s="307" t="s">
        <v>58</v>
      </c>
      <c r="X14" s="217">
        <f>SUM(Y14:AA14)</f>
        <v>665900000</v>
      </c>
      <c r="Y14" s="218">
        <v>100000000</v>
      </c>
      <c r="Z14" s="219">
        <f>521600000+44300000</f>
        <v>565900000</v>
      </c>
      <c r="AA14" s="220"/>
      <c r="AB14" s="311">
        <v>0</v>
      </c>
    </row>
    <row r="15" spans="1:28" s="46" customFormat="1" ht="48" customHeight="1" x14ac:dyDescent="0.25">
      <c r="A15" s="40"/>
      <c r="B15" s="41"/>
      <c r="C15" s="41"/>
      <c r="D15" s="42"/>
      <c r="E15" s="43"/>
      <c r="F15" s="40"/>
      <c r="G15" s="44"/>
      <c r="H15" s="45"/>
      <c r="I15" s="704"/>
      <c r="J15" s="527" t="s">
        <v>277</v>
      </c>
      <c r="K15" s="212" t="s">
        <v>307</v>
      </c>
      <c r="L15" s="213">
        <v>1</v>
      </c>
      <c r="M15" s="213">
        <v>1</v>
      </c>
      <c r="N15" s="213">
        <v>1</v>
      </c>
      <c r="O15" s="213">
        <v>1</v>
      </c>
      <c r="P15" s="531">
        <f t="shared" si="0"/>
        <v>4</v>
      </c>
      <c r="Q15" s="307" t="s">
        <v>74</v>
      </c>
      <c r="R15" s="307" t="s">
        <v>47</v>
      </c>
      <c r="S15" s="312">
        <v>4</v>
      </c>
      <c r="T15" s="527" t="s">
        <v>363</v>
      </c>
      <c r="U15" s="212" t="s">
        <v>309</v>
      </c>
      <c r="V15" s="205">
        <v>1</v>
      </c>
      <c r="W15" s="307" t="s">
        <v>58</v>
      </c>
      <c r="X15" s="203">
        <f>SUM(Y15:AA15)</f>
        <v>70000000</v>
      </c>
      <c r="Y15" s="304">
        <v>70000000</v>
      </c>
      <c r="Z15" s="303">
        <v>0</v>
      </c>
      <c r="AA15" s="311">
        <v>0</v>
      </c>
      <c r="AB15" s="302">
        <v>0</v>
      </c>
    </row>
    <row r="16" spans="1:28" s="46" customFormat="1" ht="42.75" customHeight="1" x14ac:dyDescent="0.25">
      <c r="A16" s="40"/>
      <c r="B16" s="41"/>
      <c r="C16" s="41"/>
      <c r="D16" s="42"/>
      <c r="E16" s="43"/>
      <c r="F16" s="40"/>
      <c r="G16" s="44"/>
      <c r="H16" s="45"/>
      <c r="I16" s="704"/>
      <c r="J16" s="308" t="s">
        <v>281</v>
      </c>
      <c r="K16" s="212" t="s">
        <v>132</v>
      </c>
      <c r="L16" s="213">
        <v>2</v>
      </c>
      <c r="M16" s="213">
        <v>2</v>
      </c>
      <c r="N16" s="213">
        <v>2</v>
      </c>
      <c r="O16" s="213">
        <v>2</v>
      </c>
      <c r="P16" s="312">
        <f>SUM(L16:O16)</f>
        <v>8</v>
      </c>
      <c r="Q16" s="307" t="s">
        <v>74</v>
      </c>
      <c r="R16" s="307" t="s">
        <v>47</v>
      </c>
      <c r="S16" s="647">
        <v>5</v>
      </c>
      <c r="T16" s="650" t="s">
        <v>209</v>
      </c>
      <c r="U16" s="770" t="s">
        <v>132</v>
      </c>
      <c r="V16" s="764">
        <v>2</v>
      </c>
      <c r="W16" s="650" t="s">
        <v>58</v>
      </c>
      <c r="X16" s="654">
        <f>SUM(Y16:AA16)</f>
        <v>329292000</v>
      </c>
      <c r="Y16" s="714">
        <f>65000000+7500000</f>
        <v>72500000</v>
      </c>
      <c r="Z16" s="714">
        <f>25622000+624622000+169059500+127196500+256792000-946500000+680000000-680000000</f>
        <v>256792000</v>
      </c>
      <c r="AA16" s="663"/>
      <c r="AB16" s="714">
        <f>142000000-61512875-7683840+21240875+29118925</f>
        <v>123163085</v>
      </c>
    </row>
    <row r="17" spans="1:28" s="46" customFormat="1" ht="39" customHeight="1" x14ac:dyDescent="0.25">
      <c r="A17" s="40"/>
      <c r="B17" s="41"/>
      <c r="C17" s="41"/>
      <c r="D17" s="42"/>
      <c r="E17" s="43"/>
      <c r="F17" s="40"/>
      <c r="G17" s="44"/>
      <c r="H17" s="45"/>
      <c r="I17" s="704"/>
      <c r="J17" s="548" t="s">
        <v>355</v>
      </c>
      <c r="K17" s="549" t="s">
        <v>310</v>
      </c>
      <c r="L17" s="213">
        <v>0</v>
      </c>
      <c r="M17" s="213">
        <v>1</v>
      </c>
      <c r="N17" s="213">
        <v>1</v>
      </c>
      <c r="O17" s="213">
        <v>1</v>
      </c>
      <c r="P17" s="531">
        <f t="shared" si="0"/>
        <v>3</v>
      </c>
      <c r="Q17" s="307" t="s">
        <v>74</v>
      </c>
      <c r="R17" s="307" t="s">
        <v>47</v>
      </c>
      <c r="S17" s="649"/>
      <c r="T17" s="660"/>
      <c r="U17" s="771"/>
      <c r="V17" s="766"/>
      <c r="W17" s="660"/>
      <c r="X17" s="656"/>
      <c r="Y17" s="715"/>
      <c r="Z17" s="715"/>
      <c r="AA17" s="664"/>
      <c r="AB17" s="715"/>
    </row>
    <row r="18" spans="1:28" s="46" customFormat="1" ht="33.75" customHeight="1" x14ac:dyDescent="0.25">
      <c r="A18" s="40"/>
      <c r="B18" s="41"/>
      <c r="C18" s="41"/>
      <c r="D18" s="42"/>
      <c r="E18" s="43"/>
      <c r="F18" s="40"/>
      <c r="G18" s="44"/>
      <c r="H18" s="45"/>
      <c r="I18" s="704"/>
      <c r="J18" s="548" t="s">
        <v>278</v>
      </c>
      <c r="K18" s="549" t="s">
        <v>311</v>
      </c>
      <c r="L18" s="213">
        <v>0</v>
      </c>
      <c r="M18" s="213">
        <v>1</v>
      </c>
      <c r="N18" s="213">
        <v>1</v>
      </c>
      <c r="O18" s="213">
        <v>1</v>
      </c>
      <c r="P18" s="531">
        <v>3</v>
      </c>
      <c r="Q18" s="307" t="s">
        <v>74</v>
      </c>
      <c r="R18" s="307" t="s">
        <v>47</v>
      </c>
      <c r="S18" s="647">
        <v>6</v>
      </c>
      <c r="T18" s="671" t="s">
        <v>274</v>
      </c>
      <c r="U18" s="770" t="s">
        <v>312</v>
      </c>
      <c r="V18" s="661">
        <v>1</v>
      </c>
      <c r="W18" s="650" t="s">
        <v>58</v>
      </c>
      <c r="X18" s="676">
        <f>SUM(Y19:AA19)</f>
        <v>0</v>
      </c>
      <c r="Y18" s="714">
        <v>0</v>
      </c>
      <c r="Z18" s="714">
        <v>0</v>
      </c>
      <c r="AA18" s="714">
        <v>0</v>
      </c>
      <c r="AB18" s="714">
        <v>0</v>
      </c>
    </row>
    <row r="19" spans="1:28" s="46" customFormat="1" ht="36.75" customHeight="1" x14ac:dyDescent="0.25">
      <c r="A19" s="40"/>
      <c r="B19" s="41"/>
      <c r="C19" s="41"/>
      <c r="D19" s="42"/>
      <c r="E19" s="43"/>
      <c r="F19" s="40"/>
      <c r="G19" s="44"/>
      <c r="H19" s="45"/>
      <c r="I19" s="762"/>
      <c r="J19" s="527" t="s">
        <v>274</v>
      </c>
      <c r="K19" s="212" t="s">
        <v>312</v>
      </c>
      <c r="L19" s="213">
        <v>1</v>
      </c>
      <c r="M19" s="213">
        <v>1</v>
      </c>
      <c r="N19" s="213">
        <v>1</v>
      </c>
      <c r="O19" s="213">
        <v>1</v>
      </c>
      <c r="P19" s="531">
        <f t="shared" si="0"/>
        <v>4</v>
      </c>
      <c r="Q19" s="307" t="s">
        <v>74</v>
      </c>
      <c r="R19" s="307" t="s">
        <v>45</v>
      </c>
      <c r="S19" s="649"/>
      <c r="T19" s="672"/>
      <c r="U19" s="771"/>
      <c r="V19" s="662"/>
      <c r="W19" s="660"/>
      <c r="X19" s="677"/>
      <c r="Y19" s="715"/>
      <c r="Z19" s="715"/>
      <c r="AA19" s="715"/>
      <c r="AB19" s="715"/>
    </row>
    <row r="20" spans="1:28" s="38" customFormat="1" ht="36.75" customHeight="1" x14ac:dyDescent="0.2">
      <c r="A20" s="40">
        <v>7</v>
      </c>
      <c r="B20" s="41" t="s">
        <v>22</v>
      </c>
      <c r="C20" s="41" t="s">
        <v>23</v>
      </c>
      <c r="D20" s="41" t="s">
        <v>24</v>
      </c>
      <c r="E20" s="41" t="s">
        <v>25</v>
      </c>
      <c r="F20" s="40">
        <v>1</v>
      </c>
      <c r="G20" s="44" t="s">
        <v>31</v>
      </c>
      <c r="H20" s="45"/>
      <c r="I20" s="703" t="s">
        <v>82</v>
      </c>
      <c r="J20" s="212" t="s">
        <v>275</v>
      </c>
      <c r="K20" s="212" t="s">
        <v>313</v>
      </c>
      <c r="L20" s="213">
        <v>0</v>
      </c>
      <c r="M20" s="213">
        <v>2</v>
      </c>
      <c r="N20" s="213">
        <v>2</v>
      </c>
      <c r="O20" s="213">
        <v>2</v>
      </c>
      <c r="P20" s="531">
        <f t="shared" si="0"/>
        <v>6</v>
      </c>
      <c r="Q20" s="307" t="s">
        <v>74</v>
      </c>
      <c r="R20" s="307" t="s">
        <v>47</v>
      </c>
      <c r="S20" s="647">
        <v>7</v>
      </c>
      <c r="T20" s="650" t="s">
        <v>171</v>
      </c>
      <c r="U20" s="650" t="s">
        <v>210</v>
      </c>
      <c r="V20" s="764">
        <v>1</v>
      </c>
      <c r="W20" s="650" t="s">
        <v>57</v>
      </c>
      <c r="X20" s="654">
        <f>SUM(Y20:AA20)</f>
        <v>1117500000</v>
      </c>
      <c r="Y20" s="663">
        <f>1000000000+17500000+100000000</f>
        <v>1117500000</v>
      </c>
      <c r="Z20" s="772">
        <v>0</v>
      </c>
      <c r="AA20" s="772">
        <v>0</v>
      </c>
      <c r="AB20" s="714">
        <v>0</v>
      </c>
    </row>
    <row r="21" spans="1:28" s="38" customFormat="1" ht="44.25" customHeight="1" x14ac:dyDescent="0.2">
      <c r="A21" s="40"/>
      <c r="B21" s="41"/>
      <c r="C21" s="41"/>
      <c r="D21" s="41"/>
      <c r="E21" s="41"/>
      <c r="F21" s="40"/>
      <c r="G21" s="44"/>
      <c r="H21" s="45"/>
      <c r="I21" s="704"/>
      <c r="J21" s="212" t="s">
        <v>282</v>
      </c>
      <c r="K21" s="212" t="s">
        <v>283</v>
      </c>
      <c r="L21" s="192">
        <v>1</v>
      </c>
      <c r="M21" s="192">
        <v>1</v>
      </c>
      <c r="N21" s="192">
        <v>1</v>
      </c>
      <c r="O21" s="192">
        <v>1</v>
      </c>
      <c r="P21" s="312">
        <f>SUM(L21:O21)</f>
        <v>4</v>
      </c>
      <c r="Q21" s="307" t="s">
        <v>74</v>
      </c>
      <c r="R21" s="307" t="s">
        <v>47</v>
      </c>
      <c r="S21" s="648"/>
      <c r="T21" s="651"/>
      <c r="U21" s="651"/>
      <c r="V21" s="765"/>
      <c r="W21" s="651"/>
      <c r="X21" s="655"/>
      <c r="Y21" s="840"/>
      <c r="Z21" s="773"/>
      <c r="AA21" s="773"/>
      <c r="AB21" s="712"/>
    </row>
    <row r="22" spans="1:28" s="38" customFormat="1" ht="39" customHeight="1" x14ac:dyDescent="0.2">
      <c r="A22" s="40"/>
      <c r="B22" s="41"/>
      <c r="C22" s="41"/>
      <c r="D22" s="41"/>
      <c r="E22" s="41"/>
      <c r="F22" s="40"/>
      <c r="G22" s="44"/>
      <c r="H22" s="45"/>
      <c r="I22" s="704"/>
      <c r="J22" s="212" t="s">
        <v>276</v>
      </c>
      <c r="K22" s="212" t="s">
        <v>314</v>
      </c>
      <c r="L22" s="213">
        <v>0</v>
      </c>
      <c r="M22" s="213">
        <v>1</v>
      </c>
      <c r="N22" s="213">
        <v>1</v>
      </c>
      <c r="O22" s="213">
        <v>1</v>
      </c>
      <c r="P22" s="531">
        <v>3</v>
      </c>
      <c r="Q22" s="307" t="s">
        <v>74</v>
      </c>
      <c r="R22" s="307" t="s">
        <v>47</v>
      </c>
      <c r="S22" s="648"/>
      <c r="T22" s="651"/>
      <c r="U22" s="651"/>
      <c r="V22" s="765"/>
      <c r="W22" s="651"/>
      <c r="X22" s="655"/>
      <c r="Y22" s="840"/>
      <c r="Z22" s="773"/>
      <c r="AA22" s="773"/>
      <c r="AB22" s="712"/>
    </row>
    <row r="23" spans="1:28" s="38" customFormat="1" ht="27.75" customHeight="1" x14ac:dyDescent="0.2">
      <c r="A23" s="40"/>
      <c r="B23" s="41"/>
      <c r="C23" s="41"/>
      <c r="D23" s="41"/>
      <c r="E23" s="41"/>
      <c r="F23" s="40"/>
      <c r="G23" s="44"/>
      <c r="H23" s="45"/>
      <c r="I23" s="704"/>
      <c r="J23" s="212" t="s">
        <v>244</v>
      </c>
      <c r="K23" s="212" t="s">
        <v>244</v>
      </c>
      <c r="L23" s="192">
        <v>0</v>
      </c>
      <c r="M23" s="192">
        <v>3</v>
      </c>
      <c r="N23" s="192">
        <v>4</v>
      </c>
      <c r="O23" s="192">
        <v>3</v>
      </c>
      <c r="P23" s="531">
        <f t="shared" si="0"/>
        <v>10</v>
      </c>
      <c r="Q23" s="307" t="s">
        <v>74</v>
      </c>
      <c r="R23" s="307" t="s">
        <v>47</v>
      </c>
      <c r="S23" s="649"/>
      <c r="T23" s="660"/>
      <c r="U23" s="660"/>
      <c r="V23" s="766"/>
      <c r="W23" s="660"/>
      <c r="X23" s="656"/>
      <c r="Y23" s="664"/>
      <c r="Z23" s="774"/>
      <c r="AA23" s="774"/>
      <c r="AB23" s="715"/>
    </row>
    <row r="24" spans="1:28" s="38" customFormat="1" ht="42" customHeight="1" x14ac:dyDescent="0.2">
      <c r="A24" s="40"/>
      <c r="B24" s="41"/>
      <c r="C24" s="41"/>
      <c r="D24" s="41"/>
      <c r="E24" s="41"/>
      <c r="F24" s="40"/>
      <c r="G24" s="44"/>
      <c r="H24" s="45"/>
      <c r="I24" s="762"/>
      <c r="J24" s="212" t="s">
        <v>169</v>
      </c>
      <c r="K24" s="212" t="s">
        <v>137</v>
      </c>
      <c r="L24" s="192">
        <v>2</v>
      </c>
      <c r="M24" s="192">
        <v>2</v>
      </c>
      <c r="N24" s="192">
        <v>2</v>
      </c>
      <c r="O24" s="192">
        <v>2</v>
      </c>
      <c r="P24" s="531">
        <f t="shared" si="0"/>
        <v>8</v>
      </c>
      <c r="Q24" s="307" t="s">
        <v>74</v>
      </c>
      <c r="R24" s="307" t="s">
        <v>47</v>
      </c>
      <c r="S24" s="312">
        <v>8</v>
      </c>
      <c r="T24" s="212" t="s">
        <v>169</v>
      </c>
      <c r="U24" s="212" t="s">
        <v>137</v>
      </c>
      <c r="V24" s="192">
        <v>2</v>
      </c>
      <c r="W24" s="307" t="s">
        <v>57</v>
      </c>
      <c r="X24" s="203">
        <f>SUM(Y24:AA24)</f>
        <v>75000000</v>
      </c>
      <c r="Y24" s="311">
        <f>140000000-65000000</f>
        <v>75000000</v>
      </c>
      <c r="Z24" s="224">
        <v>0</v>
      </c>
      <c r="AA24" s="224">
        <v>0</v>
      </c>
      <c r="AB24" s="311">
        <v>0</v>
      </c>
    </row>
    <row r="25" spans="1:28" ht="20.25" customHeight="1" x14ac:dyDescent="0.2">
      <c r="I25" s="719" t="s">
        <v>200</v>
      </c>
      <c r="J25" s="720"/>
      <c r="K25" s="720"/>
      <c r="L25" s="720"/>
      <c r="M25" s="720"/>
      <c r="N25" s="720"/>
      <c r="O25" s="720"/>
      <c r="P25" s="720"/>
      <c r="Q25" s="720"/>
      <c r="R25" s="720"/>
      <c r="S25" s="720"/>
      <c r="T25" s="720"/>
      <c r="U25" s="720"/>
      <c r="V25" s="720"/>
      <c r="W25" s="720"/>
      <c r="X25" s="720"/>
      <c r="Y25" s="720"/>
      <c r="Z25" s="720"/>
      <c r="AA25" s="720"/>
      <c r="AB25" s="720"/>
    </row>
    <row r="26" spans="1:28" ht="20.25" customHeight="1" x14ac:dyDescent="0.2">
      <c r="I26" s="722" t="s">
        <v>105</v>
      </c>
      <c r="J26" s="690"/>
      <c r="K26" s="690"/>
      <c r="L26" s="690"/>
      <c r="M26" s="690"/>
      <c r="N26" s="690"/>
      <c r="O26" s="690"/>
      <c r="P26" s="690"/>
      <c r="Q26" s="690"/>
      <c r="R26" s="690"/>
      <c r="S26" s="690"/>
      <c r="T26" s="690"/>
      <c r="U26" s="690"/>
      <c r="V26" s="690"/>
      <c r="W26" s="690"/>
      <c r="X26" s="690"/>
      <c r="Y26" s="690"/>
      <c r="Z26" s="690"/>
      <c r="AA26" s="690"/>
      <c r="AB26" s="691"/>
    </row>
    <row r="27" spans="1:28" ht="20.25" customHeight="1" x14ac:dyDescent="0.2">
      <c r="I27" s="725" t="s">
        <v>3</v>
      </c>
      <c r="J27" s="725"/>
      <c r="K27" s="725"/>
      <c r="L27" s="725"/>
      <c r="M27" s="725"/>
      <c r="N27" s="725"/>
      <c r="O27" s="725"/>
      <c r="P27" s="725"/>
      <c r="Q27" s="725"/>
      <c r="R27" s="189"/>
      <c r="S27" s="726" t="s">
        <v>78</v>
      </c>
      <c r="T27" s="727"/>
      <c r="U27" s="727"/>
      <c r="V27" s="727"/>
      <c r="W27" s="728"/>
      <c r="X27" s="832" t="s">
        <v>4</v>
      </c>
      <c r="Y27" s="832"/>
      <c r="Z27" s="832"/>
      <c r="AA27" s="832"/>
      <c r="AB27" s="836" t="s">
        <v>115</v>
      </c>
    </row>
    <row r="28" spans="1:28" s="15" customFormat="1" ht="37.5" customHeight="1" x14ac:dyDescent="0.25">
      <c r="A28" s="12" t="s">
        <v>5</v>
      </c>
      <c r="B28" s="12" t="s">
        <v>6</v>
      </c>
      <c r="C28" s="12" t="s">
        <v>7</v>
      </c>
      <c r="D28" s="12" t="s">
        <v>8</v>
      </c>
      <c r="E28" s="12" t="s">
        <v>9</v>
      </c>
      <c r="F28" s="13" t="s">
        <v>5</v>
      </c>
      <c r="G28" s="14" t="s">
        <v>10</v>
      </c>
      <c r="H28" s="33"/>
      <c r="I28" s="335" t="s">
        <v>228</v>
      </c>
      <c r="J28" s="335" t="s">
        <v>12</v>
      </c>
      <c r="K28" s="335" t="s">
        <v>229</v>
      </c>
      <c r="L28" s="335" t="s">
        <v>38</v>
      </c>
      <c r="M28" s="335" t="s">
        <v>39</v>
      </c>
      <c r="N28" s="335" t="s">
        <v>40</v>
      </c>
      <c r="O28" s="335" t="s">
        <v>41</v>
      </c>
      <c r="P28" s="335" t="s">
        <v>42</v>
      </c>
      <c r="Q28" s="335" t="s">
        <v>43</v>
      </c>
      <c r="R28" s="162" t="s">
        <v>205</v>
      </c>
      <c r="S28" s="316" t="s">
        <v>14</v>
      </c>
      <c r="T28" s="316" t="s">
        <v>72</v>
      </c>
      <c r="U28" s="316" t="s">
        <v>15</v>
      </c>
      <c r="V28" s="316" t="s">
        <v>16</v>
      </c>
      <c r="W28" s="336" t="s">
        <v>206</v>
      </c>
      <c r="X28" s="165" t="s">
        <v>17</v>
      </c>
      <c r="Y28" s="316" t="s">
        <v>18</v>
      </c>
      <c r="Z28" s="316" t="s">
        <v>19</v>
      </c>
      <c r="AA28" s="316" t="s">
        <v>20</v>
      </c>
      <c r="AB28" s="836"/>
    </row>
    <row r="29" spans="1:28" s="38" customFormat="1" ht="45.75" customHeight="1" x14ac:dyDescent="0.2">
      <c r="A29" s="36"/>
      <c r="B29" s="37"/>
      <c r="C29" s="37"/>
      <c r="D29" s="37"/>
      <c r="E29" s="37"/>
      <c r="F29" s="39"/>
      <c r="G29" s="37"/>
      <c r="H29" s="37"/>
      <c r="I29" s="704" t="s">
        <v>83</v>
      </c>
      <c r="J29" s="296" t="s">
        <v>168</v>
      </c>
      <c r="K29" s="296" t="s">
        <v>322</v>
      </c>
      <c r="L29" s="315">
        <v>5</v>
      </c>
      <c r="M29" s="529">
        <v>5</v>
      </c>
      <c r="N29" s="529">
        <v>5</v>
      </c>
      <c r="O29" s="529">
        <v>5</v>
      </c>
      <c r="P29" s="531">
        <f>SUM(L29:O29)</f>
        <v>20</v>
      </c>
      <c r="Q29" s="307" t="s">
        <v>74</v>
      </c>
      <c r="R29" s="307" t="s">
        <v>47</v>
      </c>
      <c r="S29" s="312">
        <v>9</v>
      </c>
      <c r="T29" s="296" t="s">
        <v>139</v>
      </c>
      <c r="U29" s="296" t="s">
        <v>322</v>
      </c>
      <c r="V29" s="315">
        <v>5</v>
      </c>
      <c r="W29" s="307" t="s">
        <v>52</v>
      </c>
      <c r="X29" s="293">
        <f>SUM(Y29:AA29)</f>
        <v>432704000</v>
      </c>
      <c r="Y29" s="304">
        <f>60000000-55000000+1104000+10000000-10000000</f>
        <v>6104000</v>
      </c>
      <c r="Z29" s="304">
        <f>424900000-44300000</f>
        <v>380600000</v>
      </c>
      <c r="AA29" s="304">
        <f>50000000-4000000</f>
        <v>46000000</v>
      </c>
      <c r="AB29" s="304">
        <v>0</v>
      </c>
    </row>
    <row r="30" spans="1:28" s="38" customFormat="1" ht="67.5" customHeight="1" x14ac:dyDescent="0.2">
      <c r="A30" s="36"/>
      <c r="B30" s="37"/>
      <c r="C30" s="37"/>
      <c r="D30" s="37"/>
      <c r="E30" s="37"/>
      <c r="F30" s="39"/>
      <c r="G30" s="37"/>
      <c r="H30" s="37"/>
      <c r="I30" s="762"/>
      <c r="J30" s="296" t="s">
        <v>167</v>
      </c>
      <c r="K30" s="296" t="s">
        <v>323</v>
      </c>
      <c r="L30" s="315">
        <v>5</v>
      </c>
      <c r="M30" s="529">
        <v>5</v>
      </c>
      <c r="N30" s="529">
        <v>5</v>
      </c>
      <c r="O30" s="529">
        <v>5</v>
      </c>
      <c r="P30" s="531">
        <f>SUM(L30:O30)</f>
        <v>20</v>
      </c>
      <c r="Q30" s="307" t="s">
        <v>74</v>
      </c>
      <c r="R30" s="307" t="s">
        <v>47</v>
      </c>
      <c r="S30" s="312">
        <v>10</v>
      </c>
      <c r="T30" s="296" t="s">
        <v>170</v>
      </c>
      <c r="U30" s="296" t="s">
        <v>323</v>
      </c>
      <c r="V30" s="315">
        <v>5</v>
      </c>
      <c r="W30" s="307" t="s">
        <v>52</v>
      </c>
      <c r="X30" s="293">
        <f>SUM(Y30:AA30)</f>
        <v>239833000</v>
      </c>
      <c r="Y30" s="304">
        <f>60000000-7500000-17500000+3233000+10000000</f>
        <v>48233000</v>
      </c>
      <c r="Z30" s="304">
        <v>0</v>
      </c>
      <c r="AA30" s="304">
        <f>187600000+4000000</f>
        <v>191600000</v>
      </c>
      <c r="AB30" s="304">
        <v>0</v>
      </c>
    </row>
    <row r="31" spans="1:28" s="38" customFormat="1" ht="69.75" customHeight="1" x14ac:dyDescent="0.2">
      <c r="A31" s="36"/>
      <c r="B31" s="37"/>
      <c r="C31" s="37"/>
      <c r="D31" s="37"/>
      <c r="E31" s="37"/>
      <c r="F31" s="39"/>
      <c r="G31" s="37"/>
      <c r="H31" s="37"/>
      <c r="I31" s="313" t="s">
        <v>85</v>
      </c>
      <c r="J31" s="307" t="s">
        <v>166</v>
      </c>
      <c r="K31" s="307" t="s">
        <v>141</v>
      </c>
      <c r="L31" s="205">
        <v>1</v>
      </c>
      <c r="M31" s="205">
        <v>0</v>
      </c>
      <c r="N31" s="205">
        <v>0</v>
      </c>
      <c r="O31" s="205">
        <v>0</v>
      </c>
      <c r="P31" s="312">
        <f>SUM(L31:O31)</f>
        <v>1</v>
      </c>
      <c r="Q31" s="307" t="s">
        <v>74</v>
      </c>
      <c r="R31" s="296" t="s">
        <v>46</v>
      </c>
      <c r="S31" s="312">
        <v>11</v>
      </c>
      <c r="T31" s="307" t="s">
        <v>140</v>
      </c>
      <c r="U31" s="307" t="s">
        <v>141</v>
      </c>
      <c r="V31" s="207">
        <v>1</v>
      </c>
      <c r="W31" s="307" t="s">
        <v>57</v>
      </c>
      <c r="X31" s="203">
        <f>SUM(Y31:AA31)</f>
        <v>60000000</v>
      </c>
      <c r="Y31" s="304">
        <v>60000000</v>
      </c>
      <c r="Z31" s="225">
        <v>0</v>
      </c>
      <c r="AA31" s="225">
        <v>0</v>
      </c>
      <c r="AB31" s="304">
        <v>0</v>
      </c>
    </row>
    <row r="32" spans="1:28" x14ac:dyDescent="0.2">
      <c r="I32" s="16"/>
      <c r="J32" s="17"/>
      <c r="K32" s="18"/>
      <c r="L32" s="19"/>
      <c r="M32" s="19"/>
      <c r="N32" s="19"/>
      <c r="O32" s="19"/>
      <c r="P32" s="20"/>
      <c r="Q32" s="21"/>
      <c r="R32" s="21"/>
      <c r="S32" s="19"/>
    </row>
    <row r="33" spans="9:28" ht="16.5" customHeight="1" x14ac:dyDescent="0.25">
      <c r="I33" s="834" t="s">
        <v>230</v>
      </c>
      <c r="J33" s="834"/>
      <c r="K33" s="834"/>
      <c r="L33" s="834"/>
      <c r="M33" s="834"/>
      <c r="N33" s="834"/>
      <c r="O33" s="834"/>
      <c r="P33" s="834"/>
      <c r="Q33" s="834"/>
      <c r="R33" s="834"/>
      <c r="S33" s="834"/>
      <c r="T33" s="834"/>
      <c r="U33" s="834"/>
      <c r="V33" s="834"/>
      <c r="W33" s="835"/>
      <c r="X33" s="25">
        <f>SUM(Y33:AA33)</f>
        <v>3490229000</v>
      </c>
      <c r="Y33" s="25">
        <f>SUBTOTAL(9,Y10:Y31)</f>
        <v>2049337000</v>
      </c>
      <c r="Z33" s="25">
        <f>SUBTOTAL(9,Z10:Z31)</f>
        <v>1203292000</v>
      </c>
      <c r="AA33" s="25">
        <f>SUBTOTAL(9,AA10:AA31)</f>
        <v>237600000</v>
      </c>
      <c r="AB33" s="25">
        <f>SUBTOTAL(9,AB10:AB31)</f>
        <v>251922210</v>
      </c>
    </row>
    <row r="35" spans="9:28" x14ac:dyDescent="0.2">
      <c r="Y35" s="22"/>
      <c r="Z35" s="22"/>
    </row>
    <row r="36" spans="9:28" hidden="1" x14ac:dyDescent="0.2"/>
    <row r="37" spans="9:28" ht="72" hidden="1" customHeight="1" x14ac:dyDescent="0.2">
      <c r="I37" s="24" t="s">
        <v>46</v>
      </c>
    </row>
    <row r="38" spans="9:28" ht="47.25" hidden="1" customHeight="1" x14ac:dyDescent="0.2">
      <c r="I38" s="24" t="s">
        <v>47</v>
      </c>
    </row>
    <row r="39" spans="9:28" ht="68.25" hidden="1" customHeight="1" x14ac:dyDescent="0.2">
      <c r="I39" s="24" t="s">
        <v>111</v>
      </c>
    </row>
    <row r="40" spans="9:28" ht="60.75" hidden="1" customHeight="1" x14ac:dyDescent="0.2">
      <c r="I40" s="24" t="s">
        <v>44</v>
      </c>
    </row>
    <row r="41" spans="9:28" ht="87.75" hidden="1" customHeight="1" x14ac:dyDescent="0.2">
      <c r="I41" s="24" t="s">
        <v>45</v>
      </c>
    </row>
    <row r="42" spans="9:28" hidden="1" x14ac:dyDescent="0.2"/>
    <row r="43" spans="9:28" ht="51" hidden="1" x14ac:dyDescent="0.25">
      <c r="Q43" s="26" t="s">
        <v>48</v>
      </c>
      <c r="U43" t="s">
        <v>73</v>
      </c>
    </row>
    <row r="44" spans="9:28" ht="63.75" hidden="1" x14ac:dyDescent="0.25">
      <c r="Q44" s="27" t="s">
        <v>49</v>
      </c>
      <c r="U44" t="s">
        <v>36</v>
      </c>
    </row>
    <row r="45" spans="9:28" ht="89.25" hidden="1" x14ac:dyDescent="0.25">
      <c r="Q45" s="27" t="s">
        <v>50</v>
      </c>
      <c r="U45" t="s">
        <v>74</v>
      </c>
    </row>
    <row r="46" spans="9:28" ht="53.25" hidden="1" customHeight="1" x14ac:dyDescent="0.25">
      <c r="Q46" s="27" t="s">
        <v>51</v>
      </c>
      <c r="U46" t="s">
        <v>75</v>
      </c>
    </row>
    <row r="47" spans="9:28" ht="45.75" hidden="1" customHeight="1" x14ac:dyDescent="0.25">
      <c r="Q47" s="32" t="s">
        <v>52</v>
      </c>
      <c r="U47" t="s">
        <v>76</v>
      </c>
    </row>
    <row r="48" spans="9:28" ht="33" hidden="1" customHeight="1" x14ac:dyDescent="0.25">
      <c r="Q48" s="32" t="s">
        <v>53</v>
      </c>
      <c r="U48" t="s">
        <v>77</v>
      </c>
    </row>
    <row r="49" spans="17:21" ht="25.5" hidden="1" x14ac:dyDescent="0.2">
      <c r="Q49" s="28" t="s">
        <v>54</v>
      </c>
      <c r="U49" s="9" t="s">
        <v>89</v>
      </c>
    </row>
    <row r="50" spans="17:21" ht="12.75" hidden="1" x14ac:dyDescent="0.2">
      <c r="Q50" s="28" t="s">
        <v>55</v>
      </c>
      <c r="U50" s="9" t="s">
        <v>90</v>
      </c>
    </row>
    <row r="51" spans="17:21" ht="25.5" hidden="1" x14ac:dyDescent="0.2">
      <c r="Q51" s="27" t="s">
        <v>56</v>
      </c>
      <c r="U51" s="9" t="s">
        <v>91</v>
      </c>
    </row>
    <row r="52" spans="17:21" ht="47.25" hidden="1" customHeight="1" x14ac:dyDescent="0.2">
      <c r="Q52" s="27" t="s">
        <v>57</v>
      </c>
    </row>
    <row r="53" spans="17:21" ht="51" hidden="1" x14ac:dyDescent="0.2">
      <c r="Q53" s="27" t="s">
        <v>58</v>
      </c>
    </row>
    <row r="54" spans="17:21" ht="58.5" hidden="1" customHeight="1" x14ac:dyDescent="0.2">
      <c r="Q54" s="27" t="s">
        <v>59</v>
      </c>
    </row>
    <row r="55" spans="17:21" ht="38.25" hidden="1" x14ac:dyDescent="0.2">
      <c r="Q55" s="27" t="s">
        <v>60</v>
      </c>
    </row>
    <row r="56" spans="17:21" ht="42.75" hidden="1" customHeight="1" x14ac:dyDescent="0.2">
      <c r="Q56" s="27" t="s">
        <v>61</v>
      </c>
    </row>
    <row r="57" spans="17:21" ht="55.5" hidden="1" customHeight="1" x14ac:dyDescent="0.2">
      <c r="Q57" s="27" t="s">
        <v>62</v>
      </c>
    </row>
    <row r="58" spans="17:21" ht="47.25" hidden="1" customHeight="1" x14ac:dyDescent="0.2">
      <c r="Q58" s="27" t="s">
        <v>226</v>
      </c>
    </row>
    <row r="59" spans="17:21" ht="25.5" hidden="1" x14ac:dyDescent="0.2">
      <c r="Q59" s="27" t="s">
        <v>63</v>
      </c>
    </row>
    <row r="60" spans="17:21" ht="89.25" hidden="1" x14ac:dyDescent="0.2">
      <c r="Q60" s="29" t="s">
        <v>227</v>
      </c>
    </row>
    <row r="61" spans="17:21" ht="39.75" hidden="1" customHeight="1" x14ac:dyDescent="0.2">
      <c r="Q61" s="26" t="s">
        <v>64</v>
      </c>
    </row>
    <row r="62" spans="17:21" ht="25.5" hidden="1" x14ac:dyDescent="0.2">
      <c r="Q62" s="27" t="s">
        <v>65</v>
      </c>
    </row>
    <row r="63" spans="17:21" ht="47.25" hidden="1" customHeight="1" x14ac:dyDescent="0.2">
      <c r="Q63" s="32" t="s">
        <v>66</v>
      </c>
    </row>
    <row r="64" spans="17:21" ht="36.75" hidden="1" customHeight="1" x14ac:dyDescent="0.2">
      <c r="Q64" s="32" t="s">
        <v>67</v>
      </c>
    </row>
    <row r="65" spans="1:29" ht="39" hidden="1" customHeight="1" x14ac:dyDescent="0.2">
      <c r="Q65" s="32" t="s">
        <v>68</v>
      </c>
    </row>
    <row r="66" spans="1:29" ht="46.5" hidden="1" customHeight="1" x14ac:dyDescent="0.2">
      <c r="Q66" s="32" t="s">
        <v>69</v>
      </c>
    </row>
    <row r="67" spans="1:29" ht="42.75" hidden="1" customHeight="1" x14ac:dyDescent="0.2">
      <c r="Q67" s="34" t="s">
        <v>70</v>
      </c>
    </row>
    <row r="68" spans="1:29" ht="37.5" hidden="1" customHeight="1" x14ac:dyDescent="0.2">
      <c r="A68" s="30"/>
      <c r="B68" s="16"/>
      <c r="C68" s="16"/>
      <c r="D68" s="16"/>
      <c r="E68" s="16"/>
      <c r="F68" s="31"/>
      <c r="G68" s="16"/>
      <c r="H68" s="16"/>
      <c r="I68" s="16"/>
      <c r="J68" s="17"/>
      <c r="K68" s="18"/>
      <c r="L68" s="19"/>
      <c r="M68" s="19"/>
      <c r="N68" s="19"/>
      <c r="O68" s="19"/>
      <c r="P68" s="20"/>
      <c r="Q68" s="35" t="s">
        <v>71</v>
      </c>
      <c r="S68" s="19"/>
    </row>
    <row r="69" spans="1:29" ht="11.25" customHeight="1" x14ac:dyDescent="0.2">
      <c r="A69" s="30"/>
      <c r="B69" s="16"/>
      <c r="C69" s="16"/>
      <c r="D69" s="16"/>
      <c r="E69" s="16"/>
      <c r="F69" s="31"/>
      <c r="G69" s="16"/>
      <c r="H69" s="16"/>
      <c r="I69" s="16"/>
      <c r="J69" s="17"/>
      <c r="K69" s="18"/>
      <c r="L69" s="19"/>
      <c r="M69" s="19"/>
      <c r="N69" s="19"/>
      <c r="O69" s="19"/>
      <c r="P69" s="20"/>
      <c r="Q69" s="21"/>
      <c r="R69" s="9"/>
      <c r="S69" s="19"/>
    </row>
    <row r="70" spans="1:29" ht="11.25" customHeight="1" x14ac:dyDescent="0.2">
      <c r="A70" s="30"/>
      <c r="B70" s="16"/>
      <c r="C70" s="16"/>
      <c r="D70" s="16"/>
      <c r="E70" s="16"/>
      <c r="F70" s="31"/>
      <c r="G70" s="16"/>
      <c r="H70" s="16"/>
      <c r="I70" s="16"/>
      <c r="J70" s="17"/>
      <c r="K70" s="18"/>
      <c r="L70" s="19"/>
      <c r="M70" s="19"/>
      <c r="N70" s="19"/>
      <c r="O70" s="19"/>
      <c r="P70" s="20"/>
      <c r="Q70" s="21"/>
      <c r="R70" s="9"/>
      <c r="S70" s="19"/>
    </row>
    <row r="71" spans="1:29" s="1" customFormat="1" x14ac:dyDescent="0.2">
      <c r="B71" s="2"/>
      <c r="C71" s="2"/>
      <c r="D71" s="2"/>
      <c r="E71" s="2"/>
      <c r="F71" s="3"/>
      <c r="G71" s="2"/>
      <c r="H71" s="2"/>
      <c r="I71" s="2"/>
      <c r="J71" s="4"/>
      <c r="K71" s="5"/>
      <c r="L71" s="6"/>
      <c r="M71" s="6"/>
      <c r="N71" s="6"/>
      <c r="O71" s="6"/>
      <c r="P71" s="7"/>
      <c r="Q71" s="8"/>
      <c r="R71" s="8"/>
      <c r="S71" s="6"/>
      <c r="T71" s="9"/>
      <c r="U71" s="9"/>
      <c r="V71" s="9"/>
      <c r="W71" s="9"/>
      <c r="X71" s="9"/>
      <c r="Y71" s="9"/>
      <c r="Z71" s="9"/>
      <c r="AA71" s="9"/>
      <c r="AB71" s="9"/>
      <c r="AC71" s="9"/>
    </row>
    <row r="72" spans="1:29" s="1" customFormat="1" x14ac:dyDescent="0.2">
      <c r="B72" s="2"/>
      <c r="C72" s="2"/>
      <c r="D72" s="2"/>
      <c r="E72" s="2"/>
      <c r="F72" s="3"/>
      <c r="G72" s="2"/>
      <c r="H72" s="2"/>
      <c r="I72" s="2"/>
      <c r="J72" s="4"/>
      <c r="K72" s="5"/>
      <c r="L72" s="6"/>
      <c r="M72" s="6"/>
      <c r="N72" s="6"/>
      <c r="O72" s="6"/>
      <c r="P72" s="7"/>
      <c r="Q72" s="8"/>
      <c r="R72" s="8"/>
      <c r="S72" s="6"/>
      <c r="T72" s="9"/>
      <c r="U72" s="9"/>
      <c r="V72" s="9"/>
      <c r="W72" s="9"/>
      <c r="X72" s="9"/>
      <c r="Y72" s="9"/>
      <c r="Z72" s="9"/>
      <c r="AA72" s="9"/>
      <c r="AB72" s="9"/>
      <c r="AC72" s="9"/>
    </row>
    <row r="73" spans="1:29" s="1" customFormat="1" x14ac:dyDescent="0.2">
      <c r="B73" s="2"/>
      <c r="C73" s="2"/>
      <c r="D73" s="2"/>
      <c r="E73" s="2"/>
      <c r="F73" s="3"/>
      <c r="G73" s="2"/>
      <c r="H73" s="2"/>
      <c r="I73" s="2"/>
      <c r="J73" s="4"/>
      <c r="K73" s="5"/>
      <c r="L73" s="6"/>
      <c r="M73" s="6"/>
      <c r="N73" s="6"/>
      <c r="O73" s="6"/>
      <c r="P73" s="7"/>
      <c r="Q73" s="8"/>
      <c r="R73" s="8"/>
      <c r="S73" s="6"/>
      <c r="T73" s="9"/>
      <c r="U73" s="9"/>
      <c r="V73" s="9"/>
      <c r="W73" s="9"/>
      <c r="X73" s="9"/>
      <c r="Y73" s="9"/>
      <c r="Z73" s="9"/>
      <c r="AA73" s="9"/>
      <c r="AB73" s="9"/>
      <c r="AC73" s="9"/>
    </row>
    <row r="74" spans="1:29" s="1" customFormat="1" x14ac:dyDescent="0.2">
      <c r="B74" s="2"/>
      <c r="C74" s="2"/>
      <c r="D74" s="2"/>
      <c r="E74" s="2"/>
      <c r="F74" s="3"/>
      <c r="G74" s="2"/>
      <c r="H74" s="2"/>
      <c r="I74" s="2"/>
      <c r="J74" s="4"/>
      <c r="K74" s="5"/>
      <c r="L74" s="6"/>
      <c r="M74" s="6"/>
      <c r="N74" s="6"/>
      <c r="O74" s="6"/>
      <c r="P74" s="7"/>
      <c r="Q74" s="8"/>
      <c r="R74" s="8"/>
      <c r="S74" s="6"/>
      <c r="T74" s="9"/>
      <c r="U74" s="9"/>
      <c r="V74" s="9"/>
      <c r="W74" s="9"/>
      <c r="X74" s="9"/>
      <c r="Y74" s="9"/>
      <c r="Z74" s="9"/>
      <c r="AA74" s="9"/>
      <c r="AB74" s="9"/>
      <c r="AC74" s="9"/>
    </row>
    <row r="75" spans="1:29" s="1" customFormat="1" x14ac:dyDescent="0.2">
      <c r="B75" s="2"/>
      <c r="C75" s="2"/>
      <c r="D75" s="2"/>
      <c r="E75" s="2"/>
      <c r="F75" s="3"/>
      <c r="G75" s="2"/>
      <c r="H75" s="2"/>
      <c r="I75" s="2"/>
      <c r="J75" s="4"/>
      <c r="K75" s="5"/>
      <c r="L75" s="6"/>
      <c r="M75" s="6"/>
      <c r="N75" s="6"/>
      <c r="O75" s="6"/>
      <c r="P75" s="7"/>
      <c r="Q75" s="8"/>
      <c r="R75" s="8"/>
      <c r="S75" s="6"/>
      <c r="T75" s="9"/>
      <c r="U75" s="9"/>
      <c r="V75" s="9"/>
      <c r="W75" s="9"/>
      <c r="X75" s="9"/>
      <c r="Y75" s="9"/>
      <c r="Z75" s="9"/>
      <c r="AA75" s="9"/>
      <c r="AB75" s="9"/>
      <c r="AC75" s="9"/>
    </row>
    <row r="76" spans="1:29" s="1" customFormat="1" x14ac:dyDescent="0.2">
      <c r="B76" s="2"/>
      <c r="C76" s="2"/>
      <c r="D76" s="2"/>
      <c r="E76" s="2"/>
      <c r="F76" s="3"/>
      <c r="G76" s="2"/>
      <c r="H76" s="2"/>
      <c r="I76" s="2"/>
      <c r="J76" s="4"/>
      <c r="K76" s="5"/>
      <c r="L76" s="6"/>
      <c r="M76" s="6"/>
      <c r="N76" s="6"/>
      <c r="O76" s="6"/>
      <c r="P76" s="7"/>
      <c r="Q76" s="8"/>
      <c r="R76" s="8"/>
      <c r="S76" s="6"/>
      <c r="T76" s="9"/>
      <c r="U76" s="9"/>
      <c r="V76" s="9"/>
      <c r="W76" s="9"/>
      <c r="X76" s="9"/>
      <c r="Y76" s="9"/>
      <c r="Z76" s="9"/>
      <c r="AA76" s="9"/>
      <c r="AB76" s="9"/>
      <c r="AC76" s="9"/>
    </row>
    <row r="77" spans="1:29" s="1" customFormat="1" x14ac:dyDescent="0.2">
      <c r="B77" s="2"/>
      <c r="C77" s="2"/>
      <c r="D77" s="2"/>
      <c r="E77" s="2"/>
      <c r="F77" s="3"/>
      <c r="G77" s="2"/>
      <c r="H77" s="2"/>
      <c r="I77" s="2"/>
      <c r="J77" s="4"/>
      <c r="K77" s="5"/>
      <c r="L77" s="6"/>
      <c r="M77" s="6"/>
      <c r="N77" s="6"/>
      <c r="O77" s="6"/>
      <c r="P77" s="7"/>
      <c r="Q77" s="8"/>
      <c r="R77" s="8"/>
      <c r="S77" s="6"/>
      <c r="T77" s="9"/>
      <c r="U77" s="9"/>
      <c r="V77" s="9"/>
      <c r="W77" s="9"/>
      <c r="X77" s="9"/>
      <c r="Y77" s="9"/>
      <c r="Z77" s="9"/>
      <c r="AA77" s="9"/>
      <c r="AB77" s="9"/>
      <c r="AC77" s="9"/>
    </row>
    <row r="78" spans="1:29" s="1" customFormat="1" x14ac:dyDescent="0.2">
      <c r="B78" s="2"/>
      <c r="C78" s="2"/>
      <c r="D78" s="2"/>
      <c r="E78" s="2"/>
      <c r="F78" s="3"/>
      <c r="G78" s="2"/>
      <c r="H78" s="2"/>
      <c r="I78" s="2"/>
      <c r="J78" s="4"/>
      <c r="K78" s="5"/>
      <c r="L78" s="6"/>
      <c r="M78" s="6"/>
      <c r="N78" s="6"/>
      <c r="O78" s="6"/>
      <c r="P78" s="7"/>
      <c r="Q78" s="8"/>
      <c r="R78" s="8"/>
      <c r="S78" s="6"/>
      <c r="T78" s="9"/>
      <c r="U78" s="9"/>
      <c r="V78" s="9"/>
      <c r="W78" s="9"/>
      <c r="X78" s="9"/>
      <c r="Y78" s="9"/>
      <c r="Z78" s="9"/>
      <c r="AA78" s="9"/>
      <c r="AB78" s="9"/>
      <c r="AC78" s="9"/>
    </row>
    <row r="79" spans="1:29" s="1" customFormat="1" x14ac:dyDescent="0.2">
      <c r="B79" s="2"/>
      <c r="C79" s="2"/>
      <c r="D79" s="2"/>
      <c r="E79" s="2"/>
      <c r="F79" s="3"/>
      <c r="G79" s="2"/>
      <c r="H79" s="2"/>
      <c r="I79" s="2"/>
      <c r="J79" s="4"/>
      <c r="K79" s="5"/>
      <c r="L79" s="6"/>
      <c r="M79" s="6"/>
      <c r="N79" s="6"/>
      <c r="O79" s="6"/>
      <c r="P79" s="7"/>
      <c r="Q79" s="8"/>
      <c r="R79" s="8"/>
      <c r="S79" s="6"/>
      <c r="T79" s="9"/>
      <c r="U79" s="9"/>
      <c r="V79" s="9"/>
      <c r="W79" s="9"/>
      <c r="X79" s="9"/>
      <c r="Y79" s="9"/>
      <c r="Z79" s="9"/>
      <c r="AA79" s="9"/>
      <c r="AB79" s="9"/>
      <c r="AC79" s="9"/>
    </row>
    <row r="80" spans="1:29" s="1" customFormat="1" x14ac:dyDescent="0.2">
      <c r="B80" s="2"/>
      <c r="C80" s="2"/>
      <c r="D80" s="2"/>
      <c r="E80" s="2"/>
      <c r="F80" s="3"/>
      <c r="G80" s="2"/>
      <c r="H80" s="2"/>
      <c r="I80" s="2"/>
      <c r="J80" s="4"/>
      <c r="K80" s="5"/>
      <c r="L80" s="6"/>
      <c r="M80" s="6"/>
      <c r="N80" s="6"/>
      <c r="O80" s="6"/>
      <c r="P80" s="7"/>
      <c r="Q80" s="8"/>
      <c r="R80" s="8"/>
      <c r="S80" s="6"/>
      <c r="T80" s="9"/>
      <c r="U80" s="9"/>
      <c r="V80" s="9"/>
      <c r="W80" s="9"/>
      <c r="X80" s="9"/>
      <c r="Y80" s="9"/>
      <c r="Z80" s="9"/>
      <c r="AA80" s="9"/>
      <c r="AB80" s="9"/>
      <c r="AC80" s="9"/>
    </row>
    <row r="81" spans="2:29" s="1" customFormat="1" x14ac:dyDescent="0.2">
      <c r="B81" s="2"/>
      <c r="C81" s="2"/>
      <c r="D81" s="2"/>
      <c r="E81" s="2"/>
      <c r="F81" s="3"/>
      <c r="G81" s="2"/>
      <c r="H81" s="2"/>
      <c r="I81" s="2"/>
      <c r="J81" s="4"/>
      <c r="K81" s="5"/>
      <c r="L81" s="6"/>
      <c r="M81" s="6"/>
      <c r="N81" s="6"/>
      <c r="O81" s="6"/>
      <c r="P81" s="7"/>
      <c r="Q81" s="8"/>
      <c r="R81" s="8"/>
      <c r="S81" s="6"/>
      <c r="T81" s="9"/>
      <c r="U81" s="9"/>
      <c r="V81" s="9"/>
      <c r="W81" s="9"/>
      <c r="X81" s="9"/>
      <c r="Y81" s="9"/>
      <c r="Z81" s="9"/>
      <c r="AA81" s="9"/>
      <c r="AB81" s="9"/>
      <c r="AC81" s="9"/>
    </row>
    <row r="82" spans="2:29" s="1" customFormat="1" x14ac:dyDescent="0.2">
      <c r="B82" s="2"/>
      <c r="C82" s="2"/>
      <c r="D82" s="2"/>
      <c r="E82" s="2"/>
      <c r="F82" s="3"/>
      <c r="G82" s="2"/>
      <c r="H82" s="2"/>
      <c r="I82" s="2"/>
      <c r="J82" s="4"/>
      <c r="K82" s="5"/>
      <c r="L82" s="6"/>
      <c r="M82" s="6"/>
      <c r="N82" s="6"/>
      <c r="O82" s="6"/>
      <c r="P82" s="7"/>
      <c r="Q82" s="8"/>
      <c r="R82" s="8"/>
      <c r="S82" s="6"/>
      <c r="T82" s="9"/>
      <c r="U82" s="9"/>
      <c r="V82" s="9"/>
      <c r="W82" s="9"/>
      <c r="X82" s="9"/>
      <c r="Y82" s="9"/>
      <c r="Z82" s="9"/>
      <c r="AA82" s="9"/>
      <c r="AB82" s="9"/>
      <c r="AC82" s="9"/>
    </row>
    <row r="83" spans="2:29" s="1" customFormat="1" x14ac:dyDescent="0.2">
      <c r="B83" s="2"/>
      <c r="C83" s="2"/>
      <c r="D83" s="2"/>
      <c r="E83" s="2"/>
      <c r="F83" s="3"/>
      <c r="G83" s="2"/>
      <c r="H83" s="2"/>
      <c r="I83" s="2"/>
      <c r="J83" s="4"/>
      <c r="K83" s="5"/>
      <c r="L83" s="6"/>
      <c r="M83" s="6"/>
      <c r="N83" s="6"/>
      <c r="O83" s="6"/>
      <c r="P83" s="7"/>
      <c r="Q83" s="8"/>
      <c r="R83" s="8"/>
      <c r="S83" s="6"/>
      <c r="T83" s="9"/>
      <c r="U83" s="9"/>
      <c r="V83" s="9"/>
      <c r="W83" s="9"/>
      <c r="X83" s="9"/>
      <c r="Y83" s="9"/>
      <c r="Z83" s="9"/>
      <c r="AA83" s="9"/>
      <c r="AB83" s="9"/>
      <c r="AC83" s="9"/>
    </row>
    <row r="84" spans="2:29" s="1" customFormat="1" x14ac:dyDescent="0.2">
      <c r="B84" s="2"/>
      <c r="C84" s="2"/>
      <c r="D84" s="2"/>
      <c r="E84" s="2"/>
      <c r="F84" s="3"/>
      <c r="G84" s="2"/>
      <c r="H84" s="2"/>
      <c r="I84" s="2"/>
      <c r="J84" s="4"/>
      <c r="K84" s="5"/>
      <c r="L84" s="6"/>
      <c r="M84" s="6"/>
      <c r="N84" s="6"/>
      <c r="O84" s="6"/>
      <c r="P84" s="7"/>
      <c r="Q84" s="8"/>
      <c r="R84" s="8"/>
      <c r="S84" s="6"/>
      <c r="T84" s="9"/>
      <c r="U84" s="9"/>
      <c r="V84" s="9"/>
      <c r="W84" s="9"/>
      <c r="X84" s="9"/>
      <c r="Y84" s="9"/>
      <c r="Z84" s="9"/>
      <c r="AA84" s="9"/>
      <c r="AB84" s="9"/>
      <c r="AC84" s="9"/>
    </row>
    <row r="85" spans="2:29" s="1" customFormat="1" x14ac:dyDescent="0.2">
      <c r="B85" s="2"/>
      <c r="C85" s="2"/>
      <c r="D85" s="2"/>
      <c r="E85" s="2"/>
      <c r="F85" s="3"/>
      <c r="G85" s="2"/>
      <c r="H85" s="2"/>
      <c r="I85" s="2"/>
      <c r="J85" s="4"/>
      <c r="K85" s="5"/>
      <c r="L85" s="6"/>
      <c r="M85" s="6"/>
      <c r="N85" s="6"/>
      <c r="O85" s="6"/>
      <c r="P85" s="7"/>
      <c r="Q85" s="8"/>
      <c r="R85" s="8"/>
      <c r="S85" s="6"/>
      <c r="T85" s="9"/>
      <c r="U85" s="9"/>
      <c r="V85" s="9"/>
      <c r="W85" s="9"/>
      <c r="X85" s="9"/>
      <c r="Y85" s="9"/>
      <c r="Z85" s="9"/>
      <c r="AA85" s="9"/>
      <c r="AB85" s="9"/>
      <c r="AC85" s="9"/>
    </row>
    <row r="86" spans="2:29" s="1" customFormat="1" x14ac:dyDescent="0.2">
      <c r="B86" s="2"/>
      <c r="C86" s="2"/>
      <c r="D86" s="2"/>
      <c r="E86" s="2"/>
      <c r="F86" s="3"/>
      <c r="G86" s="2"/>
      <c r="H86" s="2"/>
      <c r="I86" s="2"/>
      <c r="J86" s="4"/>
      <c r="K86" s="5"/>
      <c r="L86" s="6"/>
      <c r="M86" s="6"/>
      <c r="N86" s="6"/>
      <c r="O86" s="6"/>
      <c r="P86" s="7"/>
      <c r="Q86" s="8"/>
      <c r="R86" s="8"/>
      <c r="S86" s="6"/>
      <c r="T86" s="9"/>
      <c r="U86" s="9"/>
      <c r="V86" s="9"/>
      <c r="W86" s="9"/>
      <c r="X86" s="9"/>
      <c r="Y86" s="9"/>
      <c r="Z86" s="9"/>
      <c r="AA86" s="9"/>
      <c r="AB86" s="9"/>
      <c r="AC86" s="9"/>
    </row>
    <row r="87" spans="2:29" s="1" customFormat="1" x14ac:dyDescent="0.2">
      <c r="B87" s="2"/>
      <c r="C87" s="2"/>
      <c r="D87" s="2"/>
      <c r="E87" s="2"/>
      <c r="F87" s="3"/>
      <c r="G87" s="2"/>
      <c r="H87" s="2"/>
      <c r="I87" s="2"/>
      <c r="J87" s="4"/>
      <c r="K87" s="5"/>
      <c r="L87" s="6"/>
      <c r="M87" s="6"/>
      <c r="N87" s="6"/>
      <c r="O87" s="6"/>
      <c r="P87" s="7"/>
      <c r="Q87" s="8"/>
      <c r="R87" s="8"/>
      <c r="S87" s="6"/>
      <c r="T87" s="9"/>
      <c r="U87" s="9"/>
      <c r="V87" s="9"/>
      <c r="W87" s="9"/>
      <c r="X87" s="9"/>
      <c r="Y87" s="9"/>
      <c r="Z87" s="9"/>
      <c r="AA87" s="9"/>
      <c r="AB87" s="9"/>
      <c r="AC87" s="9"/>
    </row>
    <row r="88" spans="2:29" s="1" customFormat="1" x14ac:dyDescent="0.2">
      <c r="B88" s="2"/>
      <c r="C88" s="2"/>
      <c r="D88" s="2"/>
      <c r="E88" s="2"/>
      <c r="F88" s="3"/>
      <c r="G88" s="2"/>
      <c r="H88" s="2"/>
      <c r="I88" s="2"/>
      <c r="J88" s="4"/>
      <c r="K88" s="5"/>
      <c r="L88" s="6"/>
      <c r="M88" s="6"/>
      <c r="N88" s="6"/>
      <c r="O88" s="6"/>
      <c r="P88" s="7"/>
      <c r="Q88" s="8"/>
      <c r="R88" s="8"/>
      <c r="S88" s="6"/>
      <c r="T88" s="9"/>
      <c r="U88" s="9"/>
      <c r="V88" s="9"/>
      <c r="W88" s="9"/>
      <c r="X88" s="9"/>
      <c r="Y88" s="9"/>
      <c r="Z88" s="9"/>
      <c r="AA88" s="9"/>
      <c r="AB88" s="9"/>
      <c r="AC88" s="9"/>
    </row>
    <row r="89" spans="2:29" s="1" customFormat="1" x14ac:dyDescent="0.2">
      <c r="B89" s="2"/>
      <c r="C89" s="2"/>
      <c r="D89" s="2"/>
      <c r="E89" s="2"/>
      <c r="F89" s="3"/>
      <c r="G89" s="2"/>
      <c r="H89" s="2"/>
      <c r="I89" s="2"/>
      <c r="J89" s="4"/>
      <c r="K89" s="5"/>
      <c r="L89" s="6"/>
      <c r="M89" s="6"/>
      <c r="N89" s="6"/>
      <c r="O89" s="6"/>
      <c r="P89" s="7"/>
      <c r="Q89" s="8"/>
      <c r="R89" s="8"/>
      <c r="S89" s="6"/>
      <c r="T89" s="9"/>
      <c r="U89" s="9"/>
      <c r="V89" s="9"/>
      <c r="W89" s="9"/>
      <c r="X89" s="9"/>
      <c r="Y89" s="9"/>
      <c r="Z89" s="9"/>
      <c r="AA89" s="9"/>
      <c r="AB89" s="9"/>
      <c r="AC89" s="9"/>
    </row>
    <row r="90" spans="2:29" s="1" customFormat="1" x14ac:dyDescent="0.2">
      <c r="B90" s="2"/>
      <c r="C90" s="2"/>
      <c r="D90" s="2"/>
      <c r="E90" s="2"/>
      <c r="F90" s="3"/>
      <c r="G90" s="2"/>
      <c r="H90" s="2"/>
      <c r="I90" s="2"/>
      <c r="J90" s="4"/>
      <c r="K90" s="5"/>
      <c r="L90" s="6"/>
      <c r="M90" s="6"/>
      <c r="N90" s="6"/>
      <c r="O90" s="6"/>
      <c r="P90" s="7"/>
      <c r="Q90" s="8"/>
      <c r="R90" s="8"/>
      <c r="S90" s="6"/>
      <c r="T90" s="9"/>
      <c r="U90" s="9"/>
      <c r="V90" s="9"/>
      <c r="W90" s="9"/>
      <c r="X90" s="9"/>
      <c r="Y90" s="9"/>
      <c r="Z90" s="9"/>
      <c r="AA90" s="9"/>
      <c r="AB90" s="9"/>
      <c r="AC90" s="9"/>
    </row>
    <row r="91" spans="2:29" s="1" customFormat="1" x14ac:dyDescent="0.2">
      <c r="B91" s="2"/>
      <c r="C91" s="2"/>
      <c r="D91" s="2"/>
      <c r="E91" s="2"/>
      <c r="F91" s="3"/>
      <c r="G91" s="2"/>
      <c r="H91" s="2"/>
      <c r="I91" s="2"/>
      <c r="J91" s="4"/>
      <c r="K91" s="5"/>
      <c r="L91" s="6"/>
      <c r="M91" s="6"/>
      <c r="N91" s="6"/>
      <c r="O91" s="6"/>
      <c r="P91" s="7"/>
      <c r="Q91" s="8"/>
      <c r="R91" s="8"/>
      <c r="S91" s="6"/>
      <c r="T91" s="9"/>
      <c r="U91" s="9"/>
      <c r="V91" s="9"/>
      <c r="W91" s="9"/>
      <c r="X91" s="9"/>
      <c r="Y91" s="9"/>
      <c r="Z91" s="9"/>
      <c r="AA91" s="9"/>
      <c r="AB91" s="9"/>
      <c r="AC91" s="9"/>
    </row>
    <row r="92" spans="2:29" s="1" customFormat="1" x14ac:dyDescent="0.2">
      <c r="B92" s="2"/>
      <c r="C92" s="2"/>
      <c r="D92" s="2"/>
      <c r="E92" s="2"/>
      <c r="F92" s="3"/>
      <c r="G92" s="2"/>
      <c r="H92" s="2"/>
      <c r="I92" s="2"/>
      <c r="J92" s="4"/>
      <c r="K92" s="5"/>
      <c r="L92" s="6"/>
      <c r="M92" s="6"/>
      <c r="N92" s="6"/>
      <c r="O92" s="6"/>
      <c r="P92" s="7"/>
      <c r="Q92" s="8"/>
      <c r="R92" s="8"/>
      <c r="S92" s="6"/>
      <c r="T92" s="9"/>
      <c r="U92" s="9"/>
      <c r="V92" s="9"/>
      <c r="W92" s="9"/>
      <c r="X92" s="9"/>
      <c r="Y92" s="9"/>
      <c r="Z92" s="9"/>
      <c r="AA92" s="9"/>
      <c r="AB92" s="9"/>
      <c r="AC92" s="9"/>
    </row>
    <row r="93" spans="2:29" s="1" customFormat="1" x14ac:dyDescent="0.2">
      <c r="B93" s="2"/>
      <c r="C93" s="2"/>
      <c r="D93" s="2"/>
      <c r="E93" s="2"/>
      <c r="F93" s="3"/>
      <c r="G93" s="2"/>
      <c r="H93" s="2"/>
      <c r="I93" s="2"/>
      <c r="J93" s="4"/>
      <c r="K93" s="5"/>
      <c r="L93" s="6"/>
      <c r="M93" s="6"/>
      <c r="N93" s="6"/>
      <c r="O93" s="6"/>
      <c r="P93" s="7"/>
      <c r="Q93" s="8"/>
      <c r="R93" s="8"/>
      <c r="S93" s="6"/>
      <c r="T93" s="9"/>
      <c r="U93" s="9"/>
      <c r="V93" s="9"/>
      <c r="W93" s="9"/>
      <c r="X93" s="9"/>
      <c r="Y93" s="9"/>
      <c r="Z93" s="9"/>
      <c r="AA93" s="9"/>
      <c r="AB93" s="9"/>
      <c r="AC93" s="9"/>
    </row>
    <row r="94" spans="2:29" s="1" customFormat="1" x14ac:dyDescent="0.2">
      <c r="B94" s="2"/>
      <c r="C94" s="2"/>
      <c r="D94" s="2"/>
      <c r="E94" s="2"/>
      <c r="F94" s="3"/>
      <c r="G94" s="2"/>
      <c r="H94" s="2"/>
      <c r="I94" s="2"/>
      <c r="J94" s="4"/>
      <c r="K94" s="5"/>
      <c r="L94" s="6"/>
      <c r="M94" s="6"/>
      <c r="N94" s="6"/>
      <c r="O94" s="6"/>
      <c r="P94" s="7"/>
      <c r="Q94" s="8"/>
      <c r="R94" s="8"/>
      <c r="S94" s="6"/>
      <c r="T94" s="9"/>
      <c r="U94" s="9"/>
      <c r="V94" s="9"/>
      <c r="W94" s="9"/>
      <c r="X94" s="9"/>
      <c r="Y94" s="9"/>
      <c r="Z94" s="9"/>
      <c r="AA94" s="9"/>
      <c r="AB94" s="9"/>
      <c r="AC94" s="9"/>
    </row>
    <row r="95" spans="2:29" s="1" customFormat="1" x14ac:dyDescent="0.2">
      <c r="B95" s="2"/>
      <c r="C95" s="2"/>
      <c r="D95" s="2"/>
      <c r="E95" s="2"/>
      <c r="F95" s="3"/>
      <c r="G95" s="2"/>
      <c r="H95" s="2"/>
      <c r="I95" s="2"/>
      <c r="J95" s="4"/>
      <c r="K95" s="5"/>
      <c r="L95" s="6"/>
      <c r="M95" s="6"/>
      <c r="N95" s="6"/>
      <c r="O95" s="6"/>
      <c r="P95" s="7"/>
      <c r="Q95" s="8"/>
      <c r="R95" s="8"/>
      <c r="S95" s="6"/>
      <c r="T95" s="9"/>
      <c r="U95" s="9"/>
      <c r="V95" s="9"/>
      <c r="W95" s="9"/>
      <c r="X95" s="9"/>
      <c r="Y95" s="9"/>
      <c r="Z95" s="9"/>
      <c r="AA95" s="9"/>
      <c r="AB95" s="9"/>
      <c r="AC95" s="9"/>
    </row>
    <row r="96" spans="2:29" s="1" customFormat="1" x14ac:dyDescent="0.2">
      <c r="B96" s="2"/>
      <c r="C96" s="2"/>
      <c r="D96" s="2"/>
      <c r="E96" s="2"/>
      <c r="F96" s="3"/>
      <c r="G96" s="2"/>
      <c r="H96" s="2"/>
      <c r="I96" s="2"/>
      <c r="J96" s="4"/>
      <c r="K96" s="5"/>
      <c r="L96" s="6"/>
      <c r="M96" s="6"/>
      <c r="N96" s="6"/>
      <c r="O96" s="6"/>
      <c r="P96" s="7"/>
      <c r="Q96" s="8"/>
      <c r="R96" s="8"/>
      <c r="S96" s="6"/>
      <c r="T96" s="9"/>
      <c r="U96" s="9"/>
      <c r="V96" s="9"/>
      <c r="W96" s="9"/>
      <c r="X96" s="9"/>
      <c r="Y96" s="9"/>
      <c r="Z96" s="9"/>
      <c r="AA96" s="9"/>
      <c r="AB96" s="9"/>
      <c r="AC96" s="9"/>
    </row>
    <row r="97" spans="2:29" s="1" customFormat="1" x14ac:dyDescent="0.2">
      <c r="B97" s="2"/>
      <c r="C97" s="2"/>
      <c r="D97" s="2"/>
      <c r="E97" s="2"/>
      <c r="F97" s="3"/>
      <c r="G97" s="2"/>
      <c r="H97" s="2"/>
      <c r="I97" s="2"/>
      <c r="J97" s="4"/>
      <c r="K97" s="5"/>
      <c r="L97" s="6"/>
      <c r="M97" s="6"/>
      <c r="N97" s="6"/>
      <c r="O97" s="6"/>
      <c r="P97" s="7"/>
      <c r="Q97" s="8"/>
      <c r="R97" s="8"/>
      <c r="S97" s="6"/>
      <c r="T97" s="9"/>
      <c r="U97" s="9"/>
      <c r="V97" s="9"/>
      <c r="W97" s="9"/>
      <c r="X97" s="9"/>
      <c r="Y97" s="9"/>
      <c r="Z97" s="9"/>
      <c r="AA97" s="9"/>
      <c r="AB97" s="9"/>
      <c r="AC97" s="9"/>
    </row>
    <row r="98" spans="2:29" s="1" customFormat="1" x14ac:dyDescent="0.2">
      <c r="B98" s="2"/>
      <c r="C98" s="2"/>
      <c r="D98" s="2"/>
      <c r="E98" s="2"/>
      <c r="F98" s="3"/>
      <c r="G98" s="2"/>
      <c r="H98" s="2"/>
      <c r="I98" s="2"/>
      <c r="J98" s="4"/>
      <c r="K98" s="5"/>
      <c r="L98" s="6"/>
      <c r="M98" s="6"/>
      <c r="N98" s="6"/>
      <c r="O98" s="6"/>
      <c r="P98" s="7"/>
      <c r="Q98" s="8"/>
      <c r="R98" s="8"/>
      <c r="S98" s="6"/>
      <c r="T98" s="9"/>
      <c r="U98" s="9"/>
      <c r="V98" s="9"/>
      <c r="W98" s="9"/>
      <c r="X98" s="9"/>
      <c r="Y98" s="9"/>
      <c r="Z98" s="9"/>
      <c r="AA98" s="9"/>
      <c r="AB98" s="9"/>
      <c r="AC98" s="9"/>
    </row>
    <row r="99" spans="2:29" s="1" customFormat="1" x14ac:dyDescent="0.2">
      <c r="B99" s="2"/>
      <c r="C99" s="2"/>
      <c r="D99" s="2"/>
      <c r="E99" s="2"/>
      <c r="F99" s="3"/>
      <c r="G99" s="2"/>
      <c r="H99" s="2"/>
      <c r="I99" s="2"/>
      <c r="J99" s="4"/>
      <c r="K99" s="5"/>
      <c r="L99" s="6"/>
      <c r="M99" s="6"/>
      <c r="N99" s="6"/>
      <c r="O99" s="6"/>
      <c r="P99" s="7"/>
      <c r="Q99" s="8"/>
      <c r="R99" s="8"/>
      <c r="S99" s="6"/>
      <c r="T99" s="9"/>
      <c r="U99" s="9"/>
      <c r="V99" s="9"/>
      <c r="W99" s="9"/>
      <c r="X99" s="9"/>
      <c r="Y99" s="9"/>
      <c r="Z99" s="9"/>
      <c r="AA99" s="9"/>
      <c r="AB99" s="9"/>
      <c r="AC99" s="9"/>
    </row>
    <row r="100" spans="2:29" s="1" customFormat="1" x14ac:dyDescent="0.2">
      <c r="B100" s="2"/>
      <c r="C100" s="2"/>
      <c r="D100" s="2"/>
      <c r="E100" s="2"/>
      <c r="F100" s="3"/>
      <c r="G100" s="2"/>
      <c r="H100" s="2"/>
      <c r="I100" s="2"/>
      <c r="J100" s="4"/>
      <c r="K100" s="5"/>
      <c r="L100" s="6"/>
      <c r="M100" s="6"/>
      <c r="N100" s="6"/>
      <c r="O100" s="6"/>
      <c r="P100" s="7"/>
      <c r="Q100" s="8"/>
      <c r="R100" s="8"/>
      <c r="S100" s="6"/>
      <c r="T100" s="9"/>
      <c r="U100" s="9"/>
      <c r="V100" s="9"/>
      <c r="W100" s="9"/>
      <c r="X100" s="9"/>
      <c r="Y100" s="9"/>
      <c r="Z100" s="9"/>
      <c r="AA100" s="9"/>
      <c r="AB100" s="9"/>
      <c r="AC100" s="9"/>
    </row>
    <row r="101" spans="2:29" s="1" customFormat="1" x14ac:dyDescent="0.2">
      <c r="B101" s="2"/>
      <c r="C101" s="2"/>
      <c r="D101" s="2"/>
      <c r="E101" s="2"/>
      <c r="F101" s="3"/>
      <c r="G101" s="2"/>
      <c r="H101" s="2"/>
      <c r="I101" s="2"/>
      <c r="J101" s="4"/>
      <c r="K101" s="5"/>
      <c r="L101" s="6"/>
      <c r="M101" s="6"/>
      <c r="N101" s="6"/>
      <c r="O101" s="6"/>
      <c r="P101" s="7"/>
      <c r="Q101" s="8"/>
      <c r="R101" s="8"/>
      <c r="S101" s="6"/>
      <c r="T101" s="9"/>
      <c r="U101" s="9"/>
      <c r="V101" s="9"/>
      <c r="W101" s="9"/>
      <c r="X101" s="9"/>
      <c r="Y101" s="9"/>
      <c r="Z101" s="9"/>
      <c r="AA101" s="9"/>
      <c r="AB101" s="9"/>
      <c r="AC101" s="9"/>
    </row>
    <row r="102" spans="2:29" s="1" customFormat="1" x14ac:dyDescent="0.2">
      <c r="B102" s="2"/>
      <c r="C102" s="2"/>
      <c r="D102" s="2"/>
      <c r="E102" s="2"/>
      <c r="F102" s="3"/>
      <c r="G102" s="2"/>
      <c r="H102" s="2"/>
      <c r="I102" s="2"/>
      <c r="J102" s="4"/>
      <c r="K102" s="5"/>
      <c r="L102" s="6"/>
      <c r="M102" s="6"/>
      <c r="N102" s="6"/>
      <c r="O102" s="6"/>
      <c r="P102" s="7"/>
      <c r="Q102" s="8"/>
      <c r="R102" s="8"/>
      <c r="S102" s="6"/>
      <c r="T102" s="9"/>
      <c r="U102" s="9"/>
      <c r="V102" s="9"/>
      <c r="W102" s="9"/>
      <c r="X102" s="9"/>
      <c r="Y102" s="9"/>
      <c r="Z102" s="9"/>
      <c r="AA102" s="9"/>
      <c r="AB102" s="9"/>
      <c r="AC102" s="9"/>
    </row>
    <row r="103" spans="2:29" s="1" customFormat="1" x14ac:dyDescent="0.2">
      <c r="B103" s="2"/>
      <c r="C103" s="2"/>
      <c r="D103" s="2"/>
      <c r="E103" s="2"/>
      <c r="F103" s="3"/>
      <c r="G103" s="2"/>
      <c r="H103" s="2"/>
      <c r="I103" s="2"/>
      <c r="J103" s="4"/>
      <c r="K103" s="5"/>
      <c r="L103" s="6"/>
      <c r="M103" s="6"/>
      <c r="N103" s="6"/>
      <c r="O103" s="6"/>
      <c r="P103" s="7"/>
      <c r="Q103" s="8"/>
      <c r="R103" s="8"/>
      <c r="S103" s="6"/>
      <c r="T103" s="9"/>
      <c r="U103" s="9"/>
      <c r="V103" s="9"/>
      <c r="W103" s="9"/>
      <c r="X103" s="9"/>
      <c r="Y103" s="9"/>
      <c r="Z103" s="9"/>
      <c r="AA103" s="9"/>
      <c r="AB103" s="9"/>
      <c r="AC103" s="9"/>
    </row>
    <row r="104" spans="2:29" s="1" customFormat="1" x14ac:dyDescent="0.2">
      <c r="B104" s="2"/>
      <c r="C104" s="2"/>
      <c r="D104" s="2"/>
      <c r="E104" s="2"/>
      <c r="F104" s="3"/>
      <c r="G104" s="2"/>
      <c r="H104" s="2"/>
      <c r="I104" s="2"/>
      <c r="J104" s="4"/>
      <c r="K104" s="5"/>
      <c r="L104" s="6"/>
      <c r="M104" s="6"/>
      <c r="N104" s="6"/>
      <c r="O104" s="6"/>
      <c r="P104" s="7"/>
      <c r="Q104" s="8"/>
      <c r="R104" s="8"/>
      <c r="S104" s="6"/>
      <c r="T104" s="9"/>
      <c r="U104" s="9"/>
      <c r="V104" s="9"/>
      <c r="W104" s="9"/>
      <c r="X104" s="9"/>
      <c r="Y104" s="9"/>
      <c r="Z104" s="9"/>
      <c r="AA104" s="9"/>
      <c r="AB104" s="9"/>
      <c r="AC104" s="9"/>
    </row>
    <row r="105" spans="2:29" s="1" customFormat="1" x14ac:dyDescent="0.2">
      <c r="B105" s="2"/>
      <c r="C105" s="2"/>
      <c r="D105" s="2"/>
      <c r="E105" s="2"/>
      <c r="F105" s="3"/>
      <c r="G105" s="2"/>
      <c r="H105" s="2"/>
      <c r="I105" s="2"/>
      <c r="J105" s="4"/>
      <c r="K105" s="5"/>
      <c r="L105" s="6"/>
      <c r="M105" s="6"/>
      <c r="N105" s="6"/>
      <c r="O105" s="6"/>
      <c r="P105" s="7"/>
      <c r="Q105" s="8"/>
      <c r="R105" s="8"/>
      <c r="S105" s="6"/>
      <c r="T105" s="9"/>
      <c r="U105" s="9"/>
      <c r="V105" s="9"/>
      <c r="W105" s="9"/>
      <c r="X105" s="9"/>
      <c r="Y105" s="9"/>
      <c r="Z105" s="9"/>
      <c r="AA105" s="9"/>
      <c r="AB105" s="9"/>
      <c r="AC105" s="9"/>
    </row>
    <row r="106" spans="2:29" s="1" customFormat="1" x14ac:dyDescent="0.2">
      <c r="B106" s="2"/>
      <c r="C106" s="2"/>
      <c r="D106" s="2"/>
      <c r="E106" s="2"/>
      <c r="F106" s="3"/>
      <c r="G106" s="2"/>
      <c r="H106" s="2"/>
      <c r="I106" s="2"/>
      <c r="J106" s="4"/>
      <c r="K106" s="5"/>
      <c r="L106" s="6"/>
      <c r="M106" s="6"/>
      <c r="N106" s="6"/>
      <c r="O106" s="6"/>
      <c r="P106" s="7"/>
      <c r="Q106" s="8"/>
      <c r="R106" s="8"/>
      <c r="S106" s="6"/>
      <c r="T106" s="9"/>
      <c r="U106" s="9"/>
      <c r="V106" s="9"/>
      <c r="W106" s="9"/>
      <c r="X106" s="9"/>
      <c r="Y106" s="9"/>
      <c r="Z106" s="9"/>
      <c r="AA106" s="9"/>
      <c r="AB106" s="9"/>
      <c r="AC106" s="9"/>
    </row>
    <row r="107" spans="2:29" s="1" customFormat="1" x14ac:dyDescent="0.2">
      <c r="B107" s="2"/>
      <c r="C107" s="2"/>
      <c r="D107" s="2"/>
      <c r="E107" s="2"/>
      <c r="F107" s="3"/>
      <c r="G107" s="2"/>
      <c r="H107" s="2"/>
      <c r="I107" s="2"/>
      <c r="J107" s="4"/>
      <c r="K107" s="5"/>
      <c r="L107" s="6"/>
      <c r="M107" s="6"/>
      <c r="N107" s="6"/>
      <c r="O107" s="6"/>
      <c r="P107" s="7"/>
      <c r="Q107" s="8"/>
      <c r="R107" s="8"/>
      <c r="S107" s="6"/>
      <c r="T107" s="9"/>
      <c r="U107" s="9"/>
      <c r="V107" s="9"/>
      <c r="W107" s="9"/>
      <c r="X107" s="9"/>
      <c r="Y107" s="9"/>
      <c r="Z107" s="9"/>
      <c r="AA107" s="9"/>
      <c r="AB107" s="9"/>
      <c r="AC107" s="9"/>
    </row>
    <row r="108" spans="2:29" s="1" customFormat="1" x14ac:dyDescent="0.2">
      <c r="B108" s="2"/>
      <c r="C108" s="2"/>
      <c r="D108" s="2"/>
      <c r="E108" s="2"/>
      <c r="F108" s="3"/>
      <c r="G108" s="2"/>
      <c r="H108" s="2"/>
      <c r="I108" s="2"/>
      <c r="J108" s="4"/>
      <c r="K108" s="5"/>
      <c r="L108" s="6"/>
      <c r="M108" s="6"/>
      <c r="N108" s="6"/>
      <c r="O108" s="6"/>
      <c r="P108" s="7"/>
      <c r="Q108" s="8"/>
      <c r="R108" s="8"/>
      <c r="S108" s="6"/>
      <c r="T108" s="9"/>
      <c r="U108" s="9"/>
      <c r="V108" s="9"/>
      <c r="W108" s="9"/>
      <c r="X108" s="9"/>
      <c r="Y108" s="9"/>
      <c r="Z108" s="9"/>
      <c r="AA108" s="9"/>
      <c r="AB108" s="9"/>
      <c r="AC108" s="9"/>
    </row>
    <row r="109" spans="2:29" s="1" customFormat="1" x14ac:dyDescent="0.2">
      <c r="B109" s="2"/>
      <c r="C109" s="2"/>
      <c r="D109" s="2"/>
      <c r="E109" s="2"/>
      <c r="F109" s="3"/>
      <c r="G109" s="2"/>
      <c r="H109" s="2"/>
      <c r="I109" s="2"/>
      <c r="J109" s="4"/>
      <c r="K109" s="5"/>
      <c r="L109" s="6"/>
      <c r="M109" s="6"/>
      <c r="N109" s="6"/>
      <c r="O109" s="6"/>
      <c r="P109" s="7"/>
      <c r="Q109" s="8"/>
      <c r="R109" s="8"/>
      <c r="S109" s="6"/>
      <c r="T109" s="9"/>
      <c r="U109" s="9"/>
      <c r="V109" s="9"/>
      <c r="W109" s="9"/>
      <c r="X109" s="9"/>
      <c r="Y109" s="9"/>
      <c r="Z109" s="9"/>
      <c r="AA109" s="9"/>
      <c r="AB109" s="9"/>
      <c r="AC109" s="9"/>
    </row>
    <row r="110" spans="2:29" s="1" customFormat="1" x14ac:dyDescent="0.2">
      <c r="B110" s="2"/>
      <c r="C110" s="2"/>
      <c r="D110" s="2"/>
      <c r="E110" s="2"/>
      <c r="F110" s="3"/>
      <c r="G110" s="2"/>
      <c r="H110" s="2"/>
      <c r="I110" s="2"/>
      <c r="J110" s="4"/>
      <c r="K110" s="5"/>
      <c r="L110" s="6"/>
      <c r="M110" s="6"/>
      <c r="N110" s="6"/>
      <c r="O110" s="6"/>
      <c r="P110" s="7"/>
      <c r="Q110" s="8"/>
      <c r="R110" s="8"/>
      <c r="S110" s="6"/>
      <c r="T110" s="9"/>
      <c r="U110" s="9"/>
      <c r="V110" s="9"/>
      <c r="W110" s="9"/>
      <c r="X110" s="9"/>
      <c r="Y110" s="9"/>
      <c r="Z110" s="9"/>
      <c r="AA110" s="9"/>
      <c r="AB110" s="9"/>
      <c r="AC110" s="9"/>
    </row>
    <row r="111" spans="2:29" s="1" customFormat="1" x14ac:dyDescent="0.2">
      <c r="B111" s="2"/>
      <c r="C111" s="2"/>
      <c r="D111" s="2"/>
      <c r="E111" s="2"/>
      <c r="F111" s="3"/>
      <c r="G111" s="2"/>
      <c r="H111" s="2"/>
      <c r="I111" s="2"/>
      <c r="J111" s="4"/>
      <c r="K111" s="5"/>
      <c r="L111" s="6"/>
      <c r="M111" s="6"/>
      <c r="N111" s="6"/>
      <c r="O111" s="6"/>
      <c r="P111" s="7"/>
      <c r="Q111" s="8"/>
      <c r="R111" s="8"/>
      <c r="S111" s="6"/>
      <c r="T111" s="9"/>
      <c r="U111" s="9"/>
      <c r="V111" s="9"/>
      <c r="W111" s="9"/>
      <c r="X111" s="9"/>
      <c r="Y111" s="9"/>
      <c r="Z111" s="9"/>
      <c r="AA111" s="9"/>
      <c r="AB111" s="9"/>
      <c r="AC111" s="9"/>
    </row>
  </sheetData>
  <mergeCells count="62">
    <mergeCell ref="I25:AB25"/>
    <mergeCell ref="AB8:AB9"/>
    <mergeCell ref="X8:AA8"/>
    <mergeCell ref="I33:W33"/>
    <mergeCell ref="I8:Q8"/>
    <mergeCell ref="I29:I30"/>
    <mergeCell ref="I26:AB26"/>
    <mergeCell ref="AA10:AA12"/>
    <mergeCell ref="AB27:AB28"/>
    <mergeCell ref="I20:I24"/>
    <mergeCell ref="I27:Q27"/>
    <mergeCell ref="X27:AA27"/>
    <mergeCell ref="I10:I12"/>
    <mergeCell ref="S27:W27"/>
    <mergeCell ref="S8:W8"/>
    <mergeCell ref="I13:I19"/>
    <mergeCell ref="S16:S17"/>
    <mergeCell ref="T16:T17"/>
    <mergeCell ref="U16:U17"/>
    <mergeCell ref="AB18:AB19"/>
    <mergeCell ref="Y10:Y12"/>
    <mergeCell ref="W10:W12"/>
    <mergeCell ref="U2:AB2"/>
    <mergeCell ref="U1:AB1"/>
    <mergeCell ref="U3:AB3"/>
    <mergeCell ref="Z10:Z12"/>
    <mergeCell ref="I5:AB5"/>
    <mergeCell ref="I6:AB6"/>
    <mergeCell ref="I7:AB7"/>
    <mergeCell ref="X10:X12"/>
    <mergeCell ref="S10:S12"/>
    <mergeCell ref="T10:T12"/>
    <mergeCell ref="V16:V17"/>
    <mergeCell ref="AB16:AB17"/>
    <mergeCell ref="W16:W17"/>
    <mergeCell ref="X16:X17"/>
    <mergeCell ref="AB10:AB12"/>
    <mergeCell ref="U10:U12"/>
    <mergeCell ref="V10:V12"/>
    <mergeCell ref="X18:X19"/>
    <mergeCell ref="J13:J14"/>
    <mergeCell ref="Y16:Y17"/>
    <mergeCell ref="Z16:Z17"/>
    <mergeCell ref="AA16:AA17"/>
    <mergeCell ref="Y18:Y19"/>
    <mergeCell ref="Z18:Z19"/>
    <mergeCell ref="AA18:AA19"/>
    <mergeCell ref="S18:S19"/>
    <mergeCell ref="T18:T19"/>
    <mergeCell ref="U18:U19"/>
    <mergeCell ref="V18:V19"/>
    <mergeCell ref="W18:W19"/>
    <mergeCell ref="S20:S23"/>
    <mergeCell ref="T20:T23"/>
    <mergeCell ref="U20:U23"/>
    <mergeCell ref="V20:V23"/>
    <mergeCell ref="W20:W23"/>
    <mergeCell ref="X20:X23"/>
    <mergeCell ref="Y20:Y23"/>
    <mergeCell ref="Z20:Z23"/>
    <mergeCell ref="AA20:AA23"/>
    <mergeCell ref="AB20:AB23"/>
  </mergeCells>
  <conditionalFormatting sqref="L10:O11">
    <cfRule type="expression" dxfId="124" priority="130" stopIfTrue="1">
      <formula>+IF((#REF!+#REF!+#REF!+#REF!+#REF!)&lt;&gt;$L10,1,0)</formula>
    </cfRule>
  </conditionalFormatting>
  <conditionalFormatting sqref="L29:L31">
    <cfRule type="expression" dxfId="123" priority="127" stopIfTrue="1">
      <formula>+IF((#REF!+#REF!+#REF!+#REF!+#REF!)&lt;&gt;$L29,1,0)</formula>
    </cfRule>
  </conditionalFormatting>
  <conditionalFormatting sqref="V10:V12">
    <cfRule type="expression" dxfId="122" priority="126" stopIfTrue="1">
      <formula>+IF((#REF!+#REF!+#REF!+#REF!+#REF!)&lt;&gt;#REF!,1,0)</formula>
    </cfRule>
  </conditionalFormatting>
  <conditionalFormatting sqref="V10:V12">
    <cfRule type="expression" dxfId="121" priority="125" stopIfTrue="1">
      <formula>+IF((#REF!+#REF!+#REF!+#REF!+#REF!)&lt;&gt;$L10,1,0)</formula>
    </cfRule>
  </conditionalFormatting>
  <conditionalFormatting sqref="J10:J11">
    <cfRule type="expression" dxfId="120" priority="110" stopIfTrue="1">
      <formula>+IF((#REF!+#REF!+#REF!+#REF!+#REF!)&lt;&gt;$M10,1,0)</formula>
    </cfRule>
  </conditionalFormatting>
  <conditionalFormatting sqref="K10:K11">
    <cfRule type="expression" dxfId="119" priority="109" stopIfTrue="1">
      <formula>+IF((#REF!+#REF!+#REF!+#REF!+#REF!)&lt;&gt;$M10,1,0)</formula>
    </cfRule>
  </conditionalFormatting>
  <conditionalFormatting sqref="J10:J11">
    <cfRule type="expression" dxfId="118" priority="100" stopIfTrue="1">
      <formula>+IF((#REF!+#REF!+#REF!+#REF!+#REF!)&lt;&gt;$M10,1,0)</formula>
    </cfRule>
  </conditionalFormatting>
  <conditionalFormatting sqref="K10:K11">
    <cfRule type="expression" dxfId="117" priority="99" stopIfTrue="1">
      <formula>+IF((#REF!+#REF!+#REF!+#REF!+#REF!)&lt;&gt;$M10,1,0)</formula>
    </cfRule>
  </conditionalFormatting>
  <conditionalFormatting sqref="L10:O11">
    <cfRule type="expression" dxfId="116" priority="96" stopIfTrue="1">
      <formula>+IF((#REF!+#REF!+#REF!+#REF!+#REF!)&lt;&gt;$L10,1,0)</formula>
    </cfRule>
  </conditionalFormatting>
  <conditionalFormatting sqref="M13:O14">
    <cfRule type="expression" dxfId="115" priority="95" stopIfTrue="1">
      <formula>+IF((#REF!+#REF!+#REF!+#REF!+#REF!)&lt;&gt;$M13,1,0)</formula>
    </cfRule>
  </conditionalFormatting>
  <conditionalFormatting sqref="K13:L14">
    <cfRule type="expression" dxfId="114" priority="94" stopIfTrue="1">
      <formula>+IF((#REF!+#REF!+#REF!+#REF!+#REF!)&lt;&gt;$N13,1,0)</formula>
    </cfRule>
  </conditionalFormatting>
  <conditionalFormatting sqref="L13:O14">
    <cfRule type="expression" dxfId="113" priority="93" stopIfTrue="1">
      <formula>+IF((#REF!+#REF!+#REF!+#REF!+#REF!)&lt;&gt;$M13,1,0)</formula>
    </cfRule>
  </conditionalFormatting>
  <conditionalFormatting sqref="U13:U14">
    <cfRule type="expression" dxfId="112" priority="92" stopIfTrue="1">
      <formula>+IF((#REF!+#REF!+#REF!+#REF!+#REF!)&lt;&gt;$M13,1,0)</formula>
    </cfRule>
  </conditionalFormatting>
  <conditionalFormatting sqref="V18">
    <cfRule type="expression" dxfId="111" priority="91" stopIfTrue="1">
      <formula>+IF((#REF!+#REF!+#REF!+#REF!+#REF!)&lt;&gt;$L19,1,0)</formula>
    </cfRule>
  </conditionalFormatting>
  <conditionalFormatting sqref="L29">
    <cfRule type="expression" dxfId="110" priority="81" stopIfTrue="1">
      <formula>+IF((#REF!+#REF!+#REF!+#REF!+#REF!)&lt;&gt;$L29,1,0)</formula>
    </cfRule>
  </conditionalFormatting>
  <conditionalFormatting sqref="L30">
    <cfRule type="expression" dxfId="109" priority="80" stopIfTrue="1">
      <formula>+IF((#REF!+#REF!+#REF!+#REF!+#REF!)&lt;&gt;$L30,1,0)</formula>
    </cfRule>
  </conditionalFormatting>
  <conditionalFormatting sqref="V29">
    <cfRule type="expression" dxfId="108" priority="79" stopIfTrue="1">
      <formula>+IF((#REF!+#REF!+#REF!+#REF!+#REF!)&lt;&gt;$L29,1,0)</formula>
    </cfRule>
  </conditionalFormatting>
  <conditionalFormatting sqref="V30">
    <cfRule type="expression" dxfId="107" priority="78" stopIfTrue="1">
      <formula>+IF((#REF!+#REF!+#REF!+#REF!+#REF!)&lt;&gt;$L30,1,0)</formula>
    </cfRule>
  </conditionalFormatting>
  <conditionalFormatting sqref="L31">
    <cfRule type="expression" dxfId="106" priority="77" stopIfTrue="1">
      <formula>+IF((#REF!+#REF!+#REF!+#REF!+#REF!)&lt;&gt;$L31,1,0)</formula>
    </cfRule>
  </conditionalFormatting>
  <conditionalFormatting sqref="J12">
    <cfRule type="expression" dxfId="105" priority="49" stopIfTrue="1">
      <formula>+IF((#REF!+#REF!+#REF!+#REF!+#REF!)&lt;&gt;$M12,1,0)</formula>
    </cfRule>
  </conditionalFormatting>
  <conditionalFormatting sqref="J12">
    <cfRule type="expression" dxfId="104" priority="48" stopIfTrue="1">
      <formula>+IF((#REF!+#REF!+#REF!+#REF!+#REF!)&lt;&gt;$M12,1,0)</formula>
    </cfRule>
  </conditionalFormatting>
  <conditionalFormatting sqref="K12">
    <cfRule type="expression" dxfId="103" priority="47" stopIfTrue="1">
      <formula>+IF((#REF!+#REF!+#REF!+#REF!+#REF!)&lt;&gt;$M12,1,0)</formula>
    </cfRule>
  </conditionalFormatting>
  <conditionalFormatting sqref="K12">
    <cfRule type="expression" dxfId="102" priority="46" stopIfTrue="1">
      <formula>+IF((#REF!+#REF!+#REF!+#REF!+#REF!)&lt;&gt;$M12,1,0)</formula>
    </cfRule>
  </conditionalFormatting>
  <conditionalFormatting sqref="L12:O12">
    <cfRule type="expression" dxfId="101" priority="45" stopIfTrue="1">
      <formula>+IF((#REF!+#REF!+#REF!+#REF!+#REF!)&lt;&gt;$L12,1,0)</formula>
    </cfRule>
  </conditionalFormatting>
  <conditionalFormatting sqref="L12:O12">
    <cfRule type="expression" dxfId="100" priority="44" stopIfTrue="1">
      <formula>+IF((#REF!+#REF!+#REF!+#REF!+#REF!)&lt;&gt;$L12,1,0)</formula>
    </cfRule>
  </conditionalFormatting>
  <conditionalFormatting sqref="M17:O18">
    <cfRule type="expression" dxfId="99" priority="42" stopIfTrue="1">
      <formula>+IF((#REF!+#REF!+#REF!+#REF!+#REF!)&lt;&gt;$M17,1,0)</formula>
    </cfRule>
  </conditionalFormatting>
  <conditionalFormatting sqref="K17:L18">
    <cfRule type="expression" dxfId="98" priority="41" stopIfTrue="1">
      <formula>+IF((#REF!+#REF!+#REF!+#REF!+#REF!)&lt;&gt;$N17,1,0)</formula>
    </cfRule>
  </conditionalFormatting>
  <conditionalFormatting sqref="L17:O18">
    <cfRule type="expression" dxfId="97" priority="40" stopIfTrue="1">
      <formula>+IF((#REF!+#REF!+#REF!+#REF!+#REF!)&lt;&gt;$M17,1,0)</formula>
    </cfRule>
  </conditionalFormatting>
  <conditionalFormatting sqref="M19:O19">
    <cfRule type="expression" dxfId="96" priority="39" stopIfTrue="1">
      <formula>+IF((#REF!+#REF!+#REF!+#REF!+#REF!)&lt;&gt;$M19,1,0)</formula>
    </cfRule>
  </conditionalFormatting>
  <conditionalFormatting sqref="K19:L19">
    <cfRule type="expression" dxfId="95" priority="38" stopIfTrue="1">
      <formula>+IF((#REF!+#REF!+#REF!+#REF!+#REF!)&lt;&gt;$N19,1,0)</formula>
    </cfRule>
  </conditionalFormatting>
  <conditionalFormatting sqref="L19:O19">
    <cfRule type="expression" dxfId="94" priority="37" stopIfTrue="1">
      <formula>+IF((#REF!+#REF!+#REF!+#REF!+#REF!)&lt;&gt;$M19,1,0)</formula>
    </cfRule>
  </conditionalFormatting>
  <conditionalFormatting sqref="L23:O24">
    <cfRule type="expression" dxfId="93" priority="36" stopIfTrue="1">
      <formula>+IF((#REF!+#REF!+#REF!+#REF!+#REF!)&lt;&gt;$L23,1,0)</formula>
    </cfRule>
  </conditionalFormatting>
  <conditionalFormatting sqref="J23:K24">
    <cfRule type="expression" dxfId="92" priority="35" stopIfTrue="1">
      <formula>+IF((#REF!+#REF!+#REF!+#REF!+#REF!)&lt;&gt;$M23,1,0)</formula>
    </cfRule>
  </conditionalFormatting>
  <conditionalFormatting sqref="L23:O24">
    <cfRule type="expression" dxfId="91" priority="34" stopIfTrue="1">
      <formula>+IF((#REF!+#REF!+#REF!+#REF!+#REF!)&lt;&gt;$L23,1,0)</formula>
    </cfRule>
  </conditionalFormatting>
  <conditionalFormatting sqref="M20:O20 M22:O22">
    <cfRule type="expression" dxfId="90" priority="33" stopIfTrue="1">
      <formula>+IF((#REF!+#REF!+#REF!+#REF!+#REF!)&lt;&gt;$M20,1,0)</formula>
    </cfRule>
  </conditionalFormatting>
  <conditionalFormatting sqref="L20 L22">
    <cfRule type="expression" dxfId="89" priority="32" stopIfTrue="1">
      <formula>+IF((#REF!+#REF!+#REF!+#REF!+#REF!)&lt;&gt;$N20,1,0)</formula>
    </cfRule>
  </conditionalFormatting>
  <conditionalFormatting sqref="L20:O20 L22:O22">
    <cfRule type="expression" dxfId="88" priority="31" stopIfTrue="1">
      <formula>+IF((#REF!+#REF!+#REF!+#REF!+#REF!)&lt;&gt;$M20,1,0)</formula>
    </cfRule>
  </conditionalFormatting>
  <conditionalFormatting sqref="N24">
    <cfRule type="expression" dxfId="87" priority="30" stopIfTrue="1">
      <formula>+IF((#REF!+#REF!+#REF!+#REF!+#REF!)&lt;&gt;$L24,1,0)</formula>
    </cfRule>
  </conditionalFormatting>
  <conditionalFormatting sqref="N24">
    <cfRule type="expression" dxfId="86" priority="29" stopIfTrue="1">
      <formula>+IF((#REF!+#REF!+#REF!+#REF!+#REF!)&lt;&gt;$L24,1,0)</formula>
    </cfRule>
  </conditionalFormatting>
  <conditionalFormatting sqref="O24">
    <cfRule type="expression" dxfId="85" priority="28" stopIfTrue="1">
      <formula>+IF((#REF!+#REF!+#REF!+#REF!+#REF!)&lt;&gt;$L24,1,0)</formula>
    </cfRule>
  </conditionalFormatting>
  <conditionalFormatting sqref="O24">
    <cfRule type="expression" dxfId="84" priority="27" stopIfTrue="1">
      <formula>+IF((#REF!+#REF!+#REF!+#REF!+#REF!)&lt;&gt;$L24,1,0)</formula>
    </cfRule>
  </conditionalFormatting>
  <conditionalFormatting sqref="J20 J22">
    <cfRule type="expression" dxfId="83" priority="26" stopIfTrue="1">
      <formula>+IF((#REF!+#REF!+#REF!+#REF!+#REF!)&lt;&gt;$M20,1,0)</formula>
    </cfRule>
  </conditionalFormatting>
  <conditionalFormatting sqref="K20 K22">
    <cfRule type="expression" dxfId="82" priority="25" stopIfTrue="1">
      <formula>+IF((#REF!+#REF!+#REF!+#REF!+#REF!)&lt;&gt;$M20,1,0)</formula>
    </cfRule>
  </conditionalFormatting>
  <conditionalFormatting sqref="M29:O31">
    <cfRule type="expression" dxfId="81" priority="24" stopIfTrue="1">
      <formula>+IF((#REF!+#REF!+#REF!+#REF!+#REF!)&lt;&gt;$L29,1,0)</formula>
    </cfRule>
  </conditionalFormatting>
  <conditionalFormatting sqref="M29:O29">
    <cfRule type="expression" dxfId="80" priority="23" stopIfTrue="1">
      <formula>+IF((#REF!+#REF!+#REF!+#REF!+#REF!)&lt;&gt;$L29,1,0)</formula>
    </cfRule>
  </conditionalFormatting>
  <conditionalFormatting sqref="M30:O30">
    <cfRule type="expression" dxfId="79" priority="22" stopIfTrue="1">
      <formula>+IF((#REF!+#REF!+#REF!+#REF!+#REF!)&lt;&gt;$L30,1,0)</formula>
    </cfRule>
  </conditionalFormatting>
  <conditionalFormatting sqref="M31:O31">
    <cfRule type="expression" dxfId="78" priority="21" stopIfTrue="1">
      <formula>+IF((#REF!+#REF!+#REF!+#REF!+#REF!)&lt;&gt;$L31,1,0)</formula>
    </cfRule>
  </conditionalFormatting>
  <conditionalFormatting sqref="U15">
    <cfRule type="expression" dxfId="77" priority="17" stopIfTrue="1">
      <formula>+IF((#REF!+#REF!+#REF!+#REF!+#REF!)&lt;&gt;$N15,1,0)</formula>
    </cfRule>
  </conditionalFormatting>
  <conditionalFormatting sqref="L15:O15">
    <cfRule type="expression" dxfId="76" priority="18" stopIfTrue="1">
      <formula>+IF((#REF!+#REF!+#REF!+#REF!+#REF!)&lt;&gt;$M15,1,0)</formula>
    </cfRule>
  </conditionalFormatting>
  <conditionalFormatting sqref="M15:O15">
    <cfRule type="expression" dxfId="75" priority="20" stopIfTrue="1">
      <formula>+IF((#REF!+#REF!+#REF!+#REF!+#REF!)&lt;&gt;$M15,1,0)</formula>
    </cfRule>
  </conditionalFormatting>
  <conditionalFormatting sqref="K15:L15">
    <cfRule type="expression" dxfId="74" priority="19" stopIfTrue="1">
      <formula>+IF((#REF!+#REF!+#REF!+#REF!+#REF!)&lt;&gt;$N15,1,0)</formula>
    </cfRule>
  </conditionalFormatting>
  <conditionalFormatting sqref="U18">
    <cfRule type="expression" dxfId="73" priority="16" stopIfTrue="1">
      <formula>+IF((#REF!+#REF!+#REF!+#REF!+#REF!)&lt;&gt;$N19,1,0)</formula>
    </cfRule>
  </conditionalFormatting>
  <conditionalFormatting sqref="T24">
    <cfRule type="expression" dxfId="72" priority="15" stopIfTrue="1">
      <formula>+IF((#REF!+#REF!+#REF!+#REF!+#REF!)&lt;&gt;$M24,1,0)</formula>
    </cfRule>
  </conditionalFormatting>
  <conditionalFormatting sqref="U24">
    <cfRule type="expression" dxfId="71" priority="14" stopIfTrue="1">
      <formula>+IF((#REF!+#REF!+#REF!+#REF!+#REF!)&lt;&gt;$M24,1,0)</formula>
    </cfRule>
  </conditionalFormatting>
  <conditionalFormatting sqref="V24">
    <cfRule type="expression" dxfId="70" priority="13" stopIfTrue="1">
      <formula>+IF((#REF!+#REF!+#REF!+#REF!+#REF!)&lt;&gt;$L24,1,0)</formula>
    </cfRule>
  </conditionalFormatting>
  <conditionalFormatting sqref="V24">
    <cfRule type="expression" dxfId="69" priority="12" stopIfTrue="1">
      <formula>+IF((#REF!+#REF!+#REF!+#REF!+#REF!)&lt;&gt;$L24,1,0)</formula>
    </cfRule>
  </conditionalFormatting>
  <conditionalFormatting sqref="M16:O16">
    <cfRule type="expression" dxfId="68" priority="11" stopIfTrue="1">
      <formula>+IF((#REF!+#REF!+#REF!+#REF!+#REF!)&lt;&gt;$M16,1,0)</formula>
    </cfRule>
  </conditionalFormatting>
  <conditionalFormatting sqref="K16:L16">
    <cfRule type="expression" dxfId="67" priority="10" stopIfTrue="1">
      <formula>+IF((#REF!+#REF!+#REF!+#REF!+#REF!)&lt;&gt;$N16,1,0)</formula>
    </cfRule>
  </conditionalFormatting>
  <conditionalFormatting sqref="L16:O16">
    <cfRule type="expression" dxfId="66" priority="9" stopIfTrue="1">
      <formula>+IF((#REF!+#REF!+#REF!+#REF!+#REF!)&lt;&gt;$M16,1,0)</formula>
    </cfRule>
  </conditionalFormatting>
  <conditionalFormatting sqref="U16">
    <cfRule type="expression" dxfId="65" priority="8" stopIfTrue="1">
      <formula>+IF((#REF!+#REF!+#REF!+#REF!+#REF!)&lt;&gt;$M16,1,0)</formula>
    </cfRule>
  </conditionalFormatting>
  <conditionalFormatting sqref="L21:O21">
    <cfRule type="expression" dxfId="64" priority="7" stopIfTrue="1">
      <formula>+IF((#REF!+#REF!+#REF!+#REF!+#REF!)&lt;&gt;$L21,1,0)</formula>
    </cfRule>
  </conditionalFormatting>
  <conditionalFormatting sqref="J21">
    <cfRule type="expression" dxfId="63" priority="6" stopIfTrue="1">
      <formula>+IF((#REF!+#REF!+#REF!+#REF!+#REF!)&lt;&gt;$M21,1,0)</formula>
    </cfRule>
  </conditionalFormatting>
  <conditionalFormatting sqref="K21">
    <cfRule type="expression" dxfId="62" priority="5" stopIfTrue="1">
      <formula>+IF((#REF!+#REF!+#REF!+#REF!+#REF!)&lt;&gt;$M21,1,0)</formula>
    </cfRule>
  </conditionalFormatting>
  <conditionalFormatting sqref="L21:O21">
    <cfRule type="expression" dxfId="61" priority="4" stopIfTrue="1">
      <formula>+IF((#REF!+#REF!+#REF!+#REF!+#REF!)&lt;&gt;$L21,1,0)</formula>
    </cfRule>
  </conditionalFormatting>
  <conditionalFormatting sqref="L21:O21">
    <cfRule type="expression" dxfId="60" priority="3" stopIfTrue="1">
      <formula>+IF((#REF!+#REF!+#REF!+#REF!+#REF!)&lt;&gt;$L21,1,0)</formula>
    </cfRule>
  </conditionalFormatting>
  <conditionalFormatting sqref="J21">
    <cfRule type="expression" dxfId="59" priority="2" stopIfTrue="1">
      <formula>+IF((#REF!+#REF!+#REF!+#REF!+#REF!)&lt;&gt;$M21,1,0)</formula>
    </cfRule>
  </conditionalFormatting>
  <conditionalFormatting sqref="K21">
    <cfRule type="expression" dxfId="58" priority="1" stopIfTrue="1">
      <formula>+IF((#REF!+#REF!+#REF!+#REF!+#REF!)&lt;&gt;$M21,1,0)</formula>
    </cfRule>
  </conditionalFormatting>
  <dataValidations count="6">
    <dataValidation type="list" allowBlank="1" showInputMessage="1" showErrorMessage="1" sqref="Q29:Q31 Q22:Q24 Q10:Q20">
      <formula1>$U$43:$U$51</formula1>
    </dataValidation>
    <dataValidation type="list" allowBlank="1" showInputMessage="1" showErrorMessage="1" sqref="R29:R31 R22:R24 R17:R20 R10:R15">
      <formula1>$I$37:$I$41</formula1>
    </dataValidation>
    <dataValidation type="list" allowBlank="1" showInputMessage="1" showErrorMessage="1" sqref="W29:W31 W10:W15 W18 W24">
      <formula1>$Q$43:$Q$68</formula1>
    </dataValidation>
    <dataValidation type="list" allowBlank="1" showInputMessage="1" showErrorMessage="1" sqref="R16 R21">
      <formula1>$I$31:$I$35</formula1>
    </dataValidation>
    <dataValidation type="list" allowBlank="1" showInputMessage="1" showErrorMessage="1" sqref="W16 W20">
      <formula1>$Q$37:$Q$62</formula1>
    </dataValidation>
    <dataValidation type="list" allowBlank="1" showInputMessage="1" showErrorMessage="1" sqref="Q21">
      <formula1>$U$37:$U$45</formula1>
    </dataValidation>
  </dataValidations>
  <printOptions horizontalCentered="1" verticalCentered="1"/>
  <pageMargins left="0" right="0" top="0" bottom="0" header="0" footer="0"/>
  <pageSetup paperSize="14" scale="31" orientation="landscape" r:id="rId1"/>
  <ignoredErrors>
    <ignoredError sqref="X29:AA29 X30:Y30 AA30 X24:Y24 X20:Y20 X18 X16:Z16 AB16 X13:X14 Z14 AB13" unlockedFormula="1"/>
    <ignoredError sqref="X31" formulaRange="1"/>
    <ignoredError sqref="X15 X10" formulaRange="1" unlockedFormula="1"/>
    <ignoredError sqref="P16"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153"/>
  <sheetViews>
    <sheetView topLeftCell="X1" zoomScale="87" zoomScaleNormal="87" workbookViewId="0">
      <selection activeCell="Z9" sqref="Z9:Z11"/>
    </sheetView>
  </sheetViews>
  <sheetFormatPr baseColWidth="10" defaultColWidth="0" defaultRowHeight="11.25" x14ac:dyDescent="0.2"/>
  <cols>
    <col min="1" max="1" width="4.7109375" style="51" hidden="1" customWidth="1"/>
    <col min="2" max="2" width="22.85546875" style="8" hidden="1" customWidth="1"/>
    <col min="3" max="5" width="22.7109375" style="8" hidden="1" customWidth="1"/>
    <col min="6" max="6" width="10.140625" style="52" hidden="1" customWidth="1"/>
    <col min="7" max="7" width="3.28515625" style="8" hidden="1" customWidth="1"/>
    <col min="8" max="8" width="3.5703125" style="8" customWidth="1"/>
    <col min="9" max="9" width="33.5703125" style="8" customWidth="1"/>
    <col min="10" max="10" width="20.7109375" style="4" customWidth="1"/>
    <col min="11" max="11" width="16.7109375" style="5" customWidth="1"/>
    <col min="12" max="13" width="6.140625" style="4" customWidth="1"/>
    <col min="14" max="14" width="6" style="4" customWidth="1"/>
    <col min="15" max="15" width="6.140625" style="4" customWidth="1"/>
    <col min="16" max="16" width="13.28515625" style="53" customWidth="1"/>
    <col min="17" max="17" width="20.7109375" style="8" customWidth="1"/>
    <col min="18" max="18" width="26" style="8" customWidth="1"/>
    <col min="19" max="19" width="7.7109375" style="4" customWidth="1"/>
    <col min="20" max="20" width="26.5703125" style="9" customWidth="1"/>
    <col min="21" max="21" width="23.5703125" style="9" customWidth="1"/>
    <col min="22" max="22" width="11.28515625" style="9" customWidth="1"/>
    <col min="23" max="23" width="28.140625" style="9" customWidth="1"/>
    <col min="24" max="24" width="24.42578125" style="9" customWidth="1"/>
    <col min="25" max="25" width="28" style="9" customWidth="1"/>
    <col min="26" max="26" width="25.85546875" style="9" customWidth="1"/>
    <col min="27" max="27" width="19.42578125" style="9" customWidth="1"/>
    <col min="28" max="28" width="22.5703125" style="9" customWidth="1"/>
    <col min="29" max="254" width="11.42578125" style="9" customWidth="1"/>
    <col min="255" max="16384" width="0" style="9" hidden="1"/>
  </cols>
  <sheetData>
    <row r="1" spans="1:28" ht="13.5" x14ac:dyDescent="0.25">
      <c r="A1" s="406"/>
      <c r="B1" s="397"/>
      <c r="C1" s="397"/>
      <c r="D1" s="397"/>
      <c r="E1" s="397"/>
      <c r="F1" s="407"/>
      <c r="G1" s="397"/>
      <c r="H1" s="397"/>
      <c r="I1" s="397"/>
      <c r="J1" s="392"/>
      <c r="K1" s="393"/>
      <c r="L1" s="392"/>
      <c r="M1" s="392"/>
      <c r="N1" s="392"/>
      <c r="O1" s="392"/>
      <c r="P1" s="405"/>
      <c r="Q1" s="397"/>
      <c r="R1" s="397"/>
      <c r="S1" s="392"/>
      <c r="T1" s="398"/>
      <c r="U1" s="848" t="s">
        <v>0</v>
      </c>
      <c r="V1" s="848"/>
      <c r="W1" s="848"/>
      <c r="X1" s="848"/>
      <c r="Y1" s="848"/>
      <c r="Z1" s="848"/>
      <c r="AA1" s="848"/>
      <c r="AB1" s="848"/>
    </row>
    <row r="2" spans="1:28" ht="23.25" customHeight="1" x14ac:dyDescent="0.25">
      <c r="A2" s="406" t="s">
        <v>1</v>
      </c>
      <c r="B2" s="397"/>
      <c r="C2" s="397"/>
      <c r="D2" s="397"/>
      <c r="E2" s="397"/>
      <c r="F2" s="397"/>
      <c r="G2" s="397"/>
      <c r="H2" s="397"/>
      <c r="I2" s="397"/>
      <c r="J2" s="397"/>
      <c r="K2" s="397"/>
      <c r="L2" s="392"/>
      <c r="M2" s="393"/>
      <c r="N2" s="392"/>
      <c r="O2" s="392"/>
      <c r="P2" s="405"/>
      <c r="Q2" s="397"/>
      <c r="R2" s="397"/>
      <c r="S2" s="392"/>
      <c r="T2" s="392"/>
      <c r="U2" s="847" t="s">
        <v>2</v>
      </c>
      <c r="V2" s="847"/>
      <c r="W2" s="847"/>
      <c r="X2" s="847"/>
      <c r="Y2" s="847"/>
      <c r="Z2" s="847"/>
      <c r="AA2" s="847"/>
      <c r="AB2" s="847"/>
    </row>
    <row r="3" spans="1:28" ht="23.25" customHeight="1" x14ac:dyDescent="0.25">
      <c r="A3" s="406"/>
      <c r="B3" s="397"/>
      <c r="C3" s="397"/>
      <c r="D3" s="397"/>
      <c r="E3" s="397"/>
      <c r="F3" s="397"/>
      <c r="G3" s="397"/>
      <c r="H3" s="397"/>
      <c r="I3" s="405"/>
      <c r="J3" s="405"/>
      <c r="K3" s="405"/>
      <c r="L3" s="405"/>
      <c r="M3" s="405"/>
      <c r="N3" s="405"/>
      <c r="O3" s="405"/>
      <c r="P3" s="405"/>
      <c r="Q3" s="405"/>
      <c r="R3" s="405"/>
      <c r="S3" s="405"/>
      <c r="T3" s="405"/>
      <c r="U3" s="849" t="s">
        <v>158</v>
      </c>
      <c r="V3" s="849"/>
      <c r="W3" s="849"/>
      <c r="X3" s="849"/>
      <c r="Y3" s="849"/>
      <c r="Z3" s="849"/>
      <c r="AA3" s="849"/>
      <c r="AB3" s="849"/>
    </row>
    <row r="4" spans="1:28" ht="20.25" customHeight="1" x14ac:dyDescent="0.25">
      <c r="A4" s="406"/>
      <c r="B4" s="397"/>
      <c r="C4" s="397"/>
      <c r="D4" s="397"/>
      <c r="E4" s="397"/>
      <c r="F4" s="407"/>
      <c r="G4" s="397"/>
      <c r="H4" s="397"/>
      <c r="I4" s="684" t="s">
        <v>37</v>
      </c>
      <c r="J4" s="685"/>
      <c r="K4" s="685"/>
      <c r="L4" s="685"/>
      <c r="M4" s="685"/>
      <c r="N4" s="685"/>
      <c r="O4" s="685"/>
      <c r="P4" s="685"/>
      <c r="Q4" s="685"/>
      <c r="R4" s="685"/>
      <c r="S4" s="685"/>
      <c r="T4" s="685"/>
      <c r="U4" s="685"/>
      <c r="V4" s="685"/>
      <c r="W4" s="685"/>
      <c r="X4" s="685"/>
      <c r="Y4" s="685"/>
      <c r="Z4" s="685"/>
      <c r="AA4" s="685"/>
      <c r="AB4" s="686"/>
    </row>
    <row r="5" spans="1:28" ht="15" customHeight="1" x14ac:dyDescent="0.25">
      <c r="A5" s="406"/>
      <c r="B5" s="397"/>
      <c r="C5" s="397"/>
      <c r="D5" s="397"/>
      <c r="E5" s="397"/>
      <c r="F5" s="407"/>
      <c r="G5" s="397"/>
      <c r="H5" s="397"/>
      <c r="I5" s="719" t="s">
        <v>96</v>
      </c>
      <c r="J5" s="720"/>
      <c r="K5" s="720"/>
      <c r="L5" s="720"/>
      <c r="M5" s="720"/>
      <c r="N5" s="720"/>
      <c r="O5" s="720"/>
      <c r="P5" s="720"/>
      <c r="Q5" s="720"/>
      <c r="R5" s="720"/>
      <c r="S5" s="720"/>
      <c r="T5" s="720"/>
      <c r="U5" s="720"/>
      <c r="V5" s="720"/>
      <c r="W5" s="720"/>
      <c r="X5" s="720"/>
      <c r="Y5" s="720"/>
      <c r="Z5" s="720"/>
      <c r="AA5" s="720"/>
      <c r="AB5" s="721"/>
    </row>
    <row r="6" spans="1:28" ht="20.25" customHeight="1" x14ac:dyDescent="0.25">
      <c r="A6" s="406"/>
      <c r="B6" s="397"/>
      <c r="C6" s="397"/>
      <c r="D6" s="397"/>
      <c r="E6" s="397"/>
      <c r="F6" s="407"/>
      <c r="G6" s="397"/>
      <c r="H6" s="397"/>
      <c r="I6" s="722" t="s">
        <v>97</v>
      </c>
      <c r="J6" s="690"/>
      <c r="K6" s="690"/>
      <c r="L6" s="690"/>
      <c r="M6" s="690"/>
      <c r="N6" s="690"/>
      <c r="O6" s="690"/>
      <c r="P6" s="690"/>
      <c r="Q6" s="690"/>
      <c r="R6" s="690"/>
      <c r="S6" s="690"/>
      <c r="T6" s="690"/>
      <c r="U6" s="690"/>
      <c r="V6" s="690"/>
      <c r="W6" s="690"/>
      <c r="X6" s="690"/>
      <c r="Y6" s="690"/>
      <c r="Z6" s="690"/>
      <c r="AA6" s="690"/>
      <c r="AB6" s="691"/>
    </row>
    <row r="7" spans="1:28" ht="16.5" customHeight="1" x14ac:dyDescent="0.25">
      <c r="A7" s="406"/>
      <c r="B7" s="397"/>
      <c r="C7" s="397"/>
      <c r="D7" s="397"/>
      <c r="E7" s="397"/>
      <c r="F7" s="407"/>
      <c r="G7" s="397"/>
      <c r="H7" s="397"/>
      <c r="I7" s="725" t="s">
        <v>3</v>
      </c>
      <c r="J7" s="725"/>
      <c r="K7" s="725"/>
      <c r="L7" s="725"/>
      <c r="M7" s="725"/>
      <c r="N7" s="725"/>
      <c r="O7" s="725"/>
      <c r="P7" s="725"/>
      <c r="Q7" s="725"/>
      <c r="R7" s="384"/>
      <c r="S7" s="725" t="s">
        <v>78</v>
      </c>
      <c r="T7" s="725"/>
      <c r="U7" s="725"/>
      <c r="V7" s="725"/>
      <c r="W7" s="725"/>
      <c r="X7" s="729" t="s">
        <v>4</v>
      </c>
      <c r="Y7" s="729"/>
      <c r="Z7" s="729"/>
      <c r="AA7" s="729"/>
      <c r="AB7" s="836" t="s">
        <v>115</v>
      </c>
    </row>
    <row r="8" spans="1:28" s="15" customFormat="1" ht="31.5" customHeight="1" x14ac:dyDescent="0.25">
      <c r="A8" s="408" t="s">
        <v>5</v>
      </c>
      <c r="B8" s="408" t="s">
        <v>6</v>
      </c>
      <c r="C8" s="408" t="s">
        <v>7</v>
      </c>
      <c r="D8" s="408" t="s">
        <v>8</v>
      </c>
      <c r="E8" s="408" t="s">
        <v>9</v>
      </c>
      <c r="F8" s="408" t="s">
        <v>5</v>
      </c>
      <c r="G8" s="409" t="s">
        <v>10</v>
      </c>
      <c r="H8" s="410"/>
      <c r="I8" s="381" t="s">
        <v>228</v>
      </c>
      <c r="J8" s="381" t="s">
        <v>12</v>
      </c>
      <c r="K8" s="381" t="s">
        <v>229</v>
      </c>
      <c r="L8" s="381" t="s">
        <v>38</v>
      </c>
      <c r="M8" s="381" t="s">
        <v>39</v>
      </c>
      <c r="N8" s="381" t="s">
        <v>40</v>
      </c>
      <c r="O8" s="381" t="s">
        <v>41</v>
      </c>
      <c r="P8" s="381" t="s">
        <v>42</v>
      </c>
      <c r="Q8" s="381" t="s">
        <v>43</v>
      </c>
      <c r="R8" s="385" t="s">
        <v>205</v>
      </c>
      <c r="S8" s="333" t="s">
        <v>14</v>
      </c>
      <c r="T8" s="333" t="s">
        <v>72</v>
      </c>
      <c r="U8" s="333" t="s">
        <v>15</v>
      </c>
      <c r="V8" s="333" t="s">
        <v>16</v>
      </c>
      <c r="W8" s="386" t="s">
        <v>206</v>
      </c>
      <c r="X8" s="165" t="s">
        <v>17</v>
      </c>
      <c r="Y8" s="333" t="s">
        <v>18</v>
      </c>
      <c r="Z8" s="333" t="s">
        <v>19</v>
      </c>
      <c r="AA8" s="333" t="s">
        <v>20</v>
      </c>
      <c r="AB8" s="836"/>
    </row>
    <row r="9" spans="1:28" s="38" customFormat="1" ht="48.75" customHeight="1" x14ac:dyDescent="0.2">
      <c r="A9" s="411">
        <v>9</v>
      </c>
      <c r="B9" s="412" t="s">
        <v>22</v>
      </c>
      <c r="C9" s="412" t="s">
        <v>23</v>
      </c>
      <c r="D9" s="412" t="s">
        <v>24</v>
      </c>
      <c r="E9" s="412" t="s">
        <v>25</v>
      </c>
      <c r="F9" s="411">
        <v>3</v>
      </c>
      <c r="G9" s="413" t="s">
        <v>26</v>
      </c>
      <c r="H9" s="414"/>
      <c r="I9" s="703" t="s">
        <v>224</v>
      </c>
      <c r="J9" s="783" t="s">
        <v>213</v>
      </c>
      <c r="K9" s="783" t="s">
        <v>347</v>
      </c>
      <c r="L9" s="785">
        <v>4</v>
      </c>
      <c r="M9" s="785">
        <v>4</v>
      </c>
      <c r="N9" s="785">
        <v>4</v>
      </c>
      <c r="O9" s="785">
        <v>4</v>
      </c>
      <c r="P9" s="647">
        <f>SUM(L9:O9)</f>
        <v>16</v>
      </c>
      <c r="Q9" s="699" t="s">
        <v>73</v>
      </c>
      <c r="R9" s="699" t="s">
        <v>111</v>
      </c>
      <c r="S9" s="795">
        <v>1</v>
      </c>
      <c r="T9" s="768" t="s">
        <v>202</v>
      </c>
      <c r="U9" s="320" t="s">
        <v>349</v>
      </c>
      <c r="V9" s="317">
        <v>5</v>
      </c>
      <c r="W9" s="699" t="s">
        <v>61</v>
      </c>
      <c r="X9" s="676">
        <f>SUM(Y9:Z11)</f>
        <v>2641843096</v>
      </c>
      <c r="Y9" s="714">
        <f>674807527+740000000-19499548-6000000-17308897-12063161-3572641-134251684</f>
        <v>1222111596</v>
      </c>
      <c r="Z9" s="714">
        <f>1399468500+19808000+455000</f>
        <v>1419731500</v>
      </c>
      <c r="AA9" s="714">
        <v>0</v>
      </c>
      <c r="AB9" s="714">
        <f>128000000-56000000-2057148</f>
        <v>69942852</v>
      </c>
    </row>
    <row r="10" spans="1:28" s="47" customFormat="1" ht="90.75" customHeight="1" x14ac:dyDescent="0.2">
      <c r="A10" s="411">
        <v>15</v>
      </c>
      <c r="B10" s="412" t="s">
        <v>22</v>
      </c>
      <c r="C10" s="412" t="s">
        <v>23</v>
      </c>
      <c r="D10" s="412" t="s">
        <v>24</v>
      </c>
      <c r="E10" s="412" t="s">
        <v>27</v>
      </c>
      <c r="F10" s="411">
        <v>5</v>
      </c>
      <c r="G10" s="413" t="s">
        <v>28</v>
      </c>
      <c r="H10" s="414"/>
      <c r="I10" s="762"/>
      <c r="J10" s="784"/>
      <c r="K10" s="784"/>
      <c r="L10" s="786"/>
      <c r="M10" s="787"/>
      <c r="N10" s="786"/>
      <c r="O10" s="786"/>
      <c r="P10" s="649"/>
      <c r="Q10" s="700"/>
      <c r="R10" s="700"/>
      <c r="S10" s="795"/>
      <c r="T10" s="796"/>
      <c r="U10" s="330" t="s">
        <v>347</v>
      </c>
      <c r="V10" s="205">
        <v>4</v>
      </c>
      <c r="W10" s="763"/>
      <c r="X10" s="739"/>
      <c r="Y10" s="712"/>
      <c r="Z10" s="712"/>
      <c r="AA10" s="712"/>
      <c r="AB10" s="712"/>
    </row>
    <row r="11" spans="1:28" s="46" customFormat="1" ht="106.5" customHeight="1" x14ac:dyDescent="0.25">
      <c r="A11" s="411">
        <v>18</v>
      </c>
      <c r="B11" s="412" t="s">
        <v>22</v>
      </c>
      <c r="C11" s="412" t="s">
        <v>23</v>
      </c>
      <c r="D11" s="412" t="s">
        <v>24</v>
      </c>
      <c r="E11" s="412" t="s">
        <v>25</v>
      </c>
      <c r="F11" s="411">
        <v>6</v>
      </c>
      <c r="G11" s="415" t="s">
        <v>29</v>
      </c>
      <c r="H11" s="196"/>
      <c r="I11" s="328" t="s">
        <v>225</v>
      </c>
      <c r="J11" s="327" t="s">
        <v>303</v>
      </c>
      <c r="K11" s="212" t="s">
        <v>348</v>
      </c>
      <c r="L11" s="259">
        <v>0.1</v>
      </c>
      <c r="M11" s="550">
        <v>0.15</v>
      </c>
      <c r="N11" s="259">
        <v>0.15</v>
      </c>
      <c r="O11" s="551">
        <v>0.1</v>
      </c>
      <c r="P11" s="251">
        <f>SUM(L11:O11)</f>
        <v>0.5</v>
      </c>
      <c r="Q11" s="226" t="s">
        <v>73</v>
      </c>
      <c r="R11" s="320" t="s">
        <v>111</v>
      </c>
      <c r="S11" s="795"/>
      <c r="T11" s="796"/>
      <c r="U11" s="320" t="s">
        <v>348</v>
      </c>
      <c r="V11" s="227">
        <v>0.1</v>
      </c>
      <c r="W11" s="763"/>
      <c r="X11" s="677"/>
      <c r="Y11" s="712"/>
      <c r="Z11" s="712"/>
      <c r="AA11" s="712"/>
      <c r="AB11" s="715"/>
    </row>
    <row r="12" spans="1:28" s="46" customFormat="1" ht="27.75" customHeight="1" x14ac:dyDescent="0.25">
      <c r="A12" s="416"/>
      <c r="B12" s="414"/>
      <c r="C12" s="414"/>
      <c r="D12" s="414"/>
      <c r="E12" s="414"/>
      <c r="F12" s="416"/>
      <c r="G12" s="196"/>
      <c r="H12" s="196"/>
      <c r="I12" s="684" t="s">
        <v>93</v>
      </c>
      <c r="J12" s="685"/>
      <c r="K12" s="685"/>
      <c r="L12" s="685"/>
      <c r="M12" s="685"/>
      <c r="N12" s="685"/>
      <c r="O12" s="685"/>
      <c r="P12" s="685"/>
      <c r="Q12" s="685"/>
      <c r="R12" s="685"/>
      <c r="S12" s="685"/>
      <c r="T12" s="685"/>
      <c r="U12" s="685"/>
      <c r="V12" s="685"/>
      <c r="W12" s="685"/>
      <c r="X12" s="685"/>
      <c r="Y12" s="685"/>
      <c r="Z12" s="685"/>
      <c r="AA12" s="685"/>
      <c r="AB12" s="686"/>
    </row>
    <row r="13" spans="1:28" s="46" customFormat="1" ht="21.75" customHeight="1" x14ac:dyDescent="0.25">
      <c r="A13" s="416"/>
      <c r="B13" s="414"/>
      <c r="C13" s="414"/>
      <c r="D13" s="414"/>
      <c r="E13" s="414"/>
      <c r="F13" s="416"/>
      <c r="G13" s="196"/>
      <c r="H13" s="196"/>
      <c r="I13" s="719" t="s">
        <v>104</v>
      </c>
      <c r="J13" s="720"/>
      <c r="K13" s="720"/>
      <c r="L13" s="720"/>
      <c r="M13" s="720"/>
      <c r="N13" s="720"/>
      <c r="O13" s="720"/>
      <c r="P13" s="720"/>
      <c r="Q13" s="720"/>
      <c r="R13" s="720"/>
      <c r="S13" s="720"/>
      <c r="T13" s="720"/>
      <c r="U13" s="720"/>
      <c r="V13" s="720"/>
      <c r="W13" s="720"/>
      <c r="X13" s="720"/>
      <c r="Y13" s="720"/>
      <c r="Z13" s="720"/>
      <c r="AA13" s="720"/>
      <c r="AB13" s="721"/>
    </row>
    <row r="14" spans="1:28" s="46" customFormat="1" ht="23.25" customHeight="1" x14ac:dyDescent="0.25">
      <c r="A14" s="416"/>
      <c r="B14" s="414"/>
      <c r="C14" s="414"/>
      <c r="D14" s="414"/>
      <c r="E14" s="414"/>
      <c r="F14" s="416"/>
      <c r="G14" s="196"/>
      <c r="H14" s="196"/>
      <c r="I14" s="722" t="s">
        <v>110</v>
      </c>
      <c r="J14" s="690"/>
      <c r="K14" s="690"/>
      <c r="L14" s="690"/>
      <c r="M14" s="690"/>
      <c r="N14" s="690"/>
      <c r="O14" s="690"/>
      <c r="P14" s="690"/>
      <c r="Q14" s="690"/>
      <c r="R14" s="690"/>
      <c r="S14" s="690"/>
      <c r="T14" s="690"/>
      <c r="U14" s="690"/>
      <c r="V14" s="690"/>
      <c r="W14" s="690"/>
      <c r="X14" s="690"/>
      <c r="Y14" s="690"/>
      <c r="Z14" s="690"/>
      <c r="AA14" s="690"/>
      <c r="AB14" s="691"/>
    </row>
    <row r="15" spans="1:28" s="46" customFormat="1" ht="15.75" customHeight="1" x14ac:dyDescent="0.25">
      <c r="A15" s="416"/>
      <c r="B15" s="414"/>
      <c r="C15" s="414"/>
      <c r="D15" s="414"/>
      <c r="E15" s="414"/>
      <c r="F15" s="416"/>
      <c r="G15" s="196"/>
      <c r="H15" s="196"/>
      <c r="I15" s="725" t="s">
        <v>3</v>
      </c>
      <c r="J15" s="725"/>
      <c r="K15" s="725"/>
      <c r="L15" s="725"/>
      <c r="M15" s="725"/>
      <c r="N15" s="725"/>
      <c r="O15" s="725"/>
      <c r="P15" s="725"/>
      <c r="Q15" s="725"/>
      <c r="R15" s="384"/>
      <c r="S15" s="726" t="s">
        <v>78</v>
      </c>
      <c r="T15" s="727"/>
      <c r="U15" s="727"/>
      <c r="V15" s="727"/>
      <c r="W15" s="728"/>
      <c r="X15" s="729" t="s">
        <v>4</v>
      </c>
      <c r="Y15" s="729"/>
      <c r="Z15" s="729"/>
      <c r="AA15" s="729"/>
      <c r="AB15" s="836" t="s">
        <v>115</v>
      </c>
    </row>
    <row r="16" spans="1:28" s="46" customFormat="1" ht="24" customHeight="1" x14ac:dyDescent="0.25">
      <c r="A16" s="416"/>
      <c r="B16" s="414"/>
      <c r="C16" s="414"/>
      <c r="D16" s="414"/>
      <c r="E16" s="414"/>
      <c r="F16" s="416"/>
      <c r="G16" s="196"/>
      <c r="H16" s="196"/>
      <c r="I16" s="381" t="s">
        <v>228</v>
      </c>
      <c r="J16" s="381" t="s">
        <v>12</v>
      </c>
      <c r="K16" s="381" t="s">
        <v>229</v>
      </c>
      <c r="L16" s="381" t="s">
        <v>38</v>
      </c>
      <c r="M16" s="381" t="s">
        <v>39</v>
      </c>
      <c r="N16" s="381" t="s">
        <v>40</v>
      </c>
      <c r="O16" s="381" t="s">
        <v>41</v>
      </c>
      <c r="P16" s="381" t="s">
        <v>42</v>
      </c>
      <c r="Q16" s="381" t="s">
        <v>43</v>
      </c>
      <c r="R16" s="387" t="s">
        <v>205</v>
      </c>
      <c r="S16" s="333" t="s">
        <v>14</v>
      </c>
      <c r="T16" s="333" t="s">
        <v>72</v>
      </c>
      <c r="U16" s="333" t="s">
        <v>15</v>
      </c>
      <c r="V16" s="333" t="s">
        <v>16</v>
      </c>
      <c r="W16" s="388" t="s">
        <v>206</v>
      </c>
      <c r="X16" s="165" t="s">
        <v>17</v>
      </c>
      <c r="Y16" s="333" t="s">
        <v>18</v>
      </c>
      <c r="Z16" s="333" t="s">
        <v>19</v>
      </c>
      <c r="AA16" s="333" t="s">
        <v>20</v>
      </c>
      <c r="AB16" s="836"/>
    </row>
    <row r="17" spans="1:28" s="46" customFormat="1" ht="61.5" customHeight="1" x14ac:dyDescent="0.25">
      <c r="A17" s="416"/>
      <c r="B17" s="414"/>
      <c r="C17" s="414"/>
      <c r="D17" s="414"/>
      <c r="E17" s="414"/>
      <c r="F17" s="416"/>
      <c r="G17" s="196"/>
      <c r="H17" s="196"/>
      <c r="I17" s="705" t="s">
        <v>214</v>
      </c>
      <c r="J17" s="233" t="s">
        <v>215</v>
      </c>
      <c r="K17" s="553" t="s">
        <v>242</v>
      </c>
      <c r="L17" s="554">
        <v>1</v>
      </c>
      <c r="M17" s="554">
        <v>1</v>
      </c>
      <c r="N17" s="208">
        <v>1</v>
      </c>
      <c r="O17" s="208">
        <v>1</v>
      </c>
      <c r="P17" s="531">
        <f>SUM(L17:O17)</f>
        <v>4</v>
      </c>
      <c r="Q17" s="650" t="s">
        <v>73</v>
      </c>
      <c r="R17" s="650" t="s">
        <v>111</v>
      </c>
      <c r="S17" s="647">
        <v>2</v>
      </c>
      <c r="T17" s="650" t="s">
        <v>128</v>
      </c>
      <c r="U17" s="650" t="s">
        <v>242</v>
      </c>
      <c r="V17" s="803">
        <v>1</v>
      </c>
      <c r="W17" s="650" t="s">
        <v>62</v>
      </c>
      <c r="X17" s="654">
        <f>SUM(Y17:AA17)</f>
        <v>725572641</v>
      </c>
      <c r="Y17" s="635">
        <f>501000000+17308897+3691103+3572641</f>
        <v>525572641</v>
      </c>
      <c r="Z17" s="635">
        <v>200000000</v>
      </c>
      <c r="AA17" s="635">
        <v>0</v>
      </c>
      <c r="AB17" s="714">
        <f>110933955-55000000</f>
        <v>55933955</v>
      </c>
    </row>
    <row r="18" spans="1:28" s="46" customFormat="1" ht="75" customHeight="1" x14ac:dyDescent="0.25">
      <c r="A18" s="416"/>
      <c r="B18" s="414"/>
      <c r="C18" s="414"/>
      <c r="D18" s="414"/>
      <c r="E18" s="414"/>
      <c r="F18" s="416"/>
      <c r="G18" s="196"/>
      <c r="H18" s="196"/>
      <c r="I18" s="706"/>
      <c r="J18" s="234" t="s">
        <v>243</v>
      </c>
      <c r="K18" s="166" t="s">
        <v>356</v>
      </c>
      <c r="L18" s="555">
        <v>0</v>
      </c>
      <c r="M18" s="554">
        <v>0</v>
      </c>
      <c r="N18" s="208">
        <v>0</v>
      </c>
      <c r="O18" s="208">
        <v>1</v>
      </c>
      <c r="P18" s="239">
        <f>O18</f>
        <v>1</v>
      </c>
      <c r="Q18" s="660"/>
      <c r="R18" s="660"/>
      <c r="S18" s="649"/>
      <c r="T18" s="660"/>
      <c r="U18" s="660"/>
      <c r="V18" s="804"/>
      <c r="W18" s="660"/>
      <c r="X18" s="656"/>
      <c r="Y18" s="637"/>
      <c r="Z18" s="637"/>
      <c r="AA18" s="637"/>
      <c r="AB18" s="715"/>
    </row>
    <row r="19" spans="1:28" ht="20.25" customHeight="1" x14ac:dyDescent="0.25">
      <c r="A19" s="406"/>
      <c r="B19" s="397"/>
      <c r="C19" s="397"/>
      <c r="D19" s="397"/>
      <c r="E19" s="397"/>
      <c r="F19" s="407"/>
      <c r="G19" s="397"/>
      <c r="H19" s="397"/>
      <c r="I19" s="228" t="s">
        <v>99</v>
      </c>
      <c r="J19" s="229"/>
      <c r="K19" s="229"/>
      <c r="L19" s="229"/>
      <c r="M19" s="229"/>
      <c r="N19" s="229"/>
      <c r="O19" s="229"/>
      <c r="P19" s="229"/>
      <c r="Q19" s="229"/>
      <c r="R19" s="229"/>
      <c r="S19" s="229"/>
      <c r="T19" s="229"/>
      <c r="U19" s="229"/>
      <c r="V19" s="229"/>
      <c r="W19" s="229"/>
      <c r="X19" s="229"/>
      <c r="Y19" s="229"/>
      <c r="Z19" s="229"/>
      <c r="AA19" s="229"/>
      <c r="AB19" s="230"/>
    </row>
    <row r="20" spans="1:28" ht="20.25" customHeight="1" x14ac:dyDescent="0.25">
      <c r="A20" s="406"/>
      <c r="B20" s="397"/>
      <c r="C20" s="397"/>
      <c r="D20" s="397"/>
      <c r="E20" s="397"/>
      <c r="F20" s="407"/>
      <c r="G20" s="397"/>
      <c r="H20" s="397"/>
      <c r="I20" s="722" t="s">
        <v>100</v>
      </c>
      <c r="J20" s="690"/>
      <c r="K20" s="690"/>
      <c r="L20" s="690"/>
      <c r="M20" s="690"/>
      <c r="N20" s="690"/>
      <c r="O20" s="690"/>
      <c r="P20" s="690"/>
      <c r="Q20" s="690"/>
      <c r="R20" s="690"/>
      <c r="S20" s="690"/>
      <c r="T20" s="690"/>
      <c r="U20" s="690"/>
      <c r="V20" s="690"/>
      <c r="W20" s="690"/>
      <c r="X20" s="690"/>
      <c r="Y20" s="690"/>
      <c r="Z20" s="690"/>
      <c r="AA20" s="690"/>
      <c r="AB20" s="691"/>
    </row>
    <row r="21" spans="1:28" s="47" customFormat="1" ht="120" customHeight="1" x14ac:dyDescent="0.2">
      <c r="A21" s="411">
        <v>22</v>
      </c>
      <c r="B21" s="412" t="s">
        <v>22</v>
      </c>
      <c r="C21" s="412" t="s">
        <v>23</v>
      </c>
      <c r="D21" s="412" t="s">
        <v>24</v>
      </c>
      <c r="E21" s="417" t="s">
        <v>30</v>
      </c>
      <c r="F21" s="411">
        <v>8</v>
      </c>
      <c r="G21" s="413" t="s">
        <v>32</v>
      </c>
      <c r="H21" s="414"/>
      <c r="I21" s="524" t="s">
        <v>240</v>
      </c>
      <c r="J21" s="552" t="s">
        <v>241</v>
      </c>
      <c r="K21" s="187" t="s">
        <v>326</v>
      </c>
      <c r="L21" s="317">
        <v>1</v>
      </c>
      <c r="M21" s="317">
        <v>1</v>
      </c>
      <c r="N21" s="317">
        <v>1</v>
      </c>
      <c r="O21" s="317">
        <v>1</v>
      </c>
      <c r="P21" s="319">
        <f>SUM(L21:O21)</f>
        <v>4</v>
      </c>
      <c r="Q21" s="320" t="s">
        <v>73</v>
      </c>
      <c r="R21" s="320" t="s">
        <v>111</v>
      </c>
      <c r="S21" s="319">
        <v>3</v>
      </c>
      <c r="T21" s="320" t="s">
        <v>145</v>
      </c>
      <c r="U21" s="322" t="s">
        <v>327</v>
      </c>
      <c r="V21" s="317">
        <v>1</v>
      </c>
      <c r="W21" s="320" t="s">
        <v>61</v>
      </c>
      <c r="X21" s="326">
        <f>SUM(Y21:AA21)</f>
        <v>1321870000</v>
      </c>
      <c r="Y21" s="323">
        <f>418250000+76434228+19499548+14100000-74213776</f>
        <v>454070000</v>
      </c>
      <c r="Z21" s="323">
        <f>863459500+280940500-256792000-19808000</f>
        <v>867800000</v>
      </c>
      <c r="AA21" s="323">
        <v>0</v>
      </c>
      <c r="AB21" s="324">
        <v>0</v>
      </c>
    </row>
    <row r="22" spans="1:28" ht="20.25" customHeight="1" x14ac:dyDescent="0.25">
      <c r="A22" s="406"/>
      <c r="B22" s="397"/>
      <c r="C22" s="397"/>
      <c r="D22" s="397"/>
      <c r="E22" s="397"/>
      <c r="F22" s="407"/>
      <c r="G22" s="397"/>
      <c r="H22" s="397"/>
      <c r="I22" s="684" t="s">
        <v>37</v>
      </c>
      <c r="J22" s="685"/>
      <c r="K22" s="685"/>
      <c r="L22" s="685"/>
      <c r="M22" s="685"/>
      <c r="N22" s="685"/>
      <c r="O22" s="685"/>
      <c r="P22" s="685"/>
      <c r="Q22" s="685"/>
      <c r="R22" s="685"/>
      <c r="S22" s="685"/>
      <c r="T22" s="685"/>
      <c r="U22" s="685"/>
      <c r="V22" s="685"/>
      <c r="W22" s="685"/>
      <c r="X22" s="685"/>
      <c r="Y22" s="685"/>
      <c r="Z22" s="685"/>
      <c r="AA22" s="685"/>
      <c r="AB22" s="686"/>
    </row>
    <row r="23" spans="1:28" ht="20.25" customHeight="1" x14ac:dyDescent="0.25">
      <c r="A23" s="406"/>
      <c r="B23" s="397"/>
      <c r="C23" s="397"/>
      <c r="D23" s="397"/>
      <c r="E23" s="397"/>
      <c r="F23" s="407"/>
      <c r="G23" s="397"/>
      <c r="H23" s="397"/>
      <c r="I23" s="780" t="s">
        <v>200</v>
      </c>
      <c r="J23" s="781"/>
      <c r="K23" s="781"/>
      <c r="L23" s="781"/>
      <c r="M23" s="781"/>
      <c r="N23" s="781"/>
      <c r="O23" s="781"/>
      <c r="P23" s="781"/>
      <c r="Q23" s="781"/>
      <c r="R23" s="781"/>
      <c r="S23" s="781"/>
      <c r="T23" s="781"/>
      <c r="U23" s="781"/>
      <c r="V23" s="781"/>
      <c r="W23" s="781"/>
      <c r="X23" s="781"/>
      <c r="Y23" s="781"/>
      <c r="Z23" s="781"/>
      <c r="AA23" s="781"/>
      <c r="AB23" s="782"/>
    </row>
    <row r="24" spans="1:28" ht="20.25" customHeight="1" x14ac:dyDescent="0.25">
      <c r="A24" s="406"/>
      <c r="B24" s="397"/>
      <c r="C24" s="397"/>
      <c r="D24" s="397"/>
      <c r="E24" s="397"/>
      <c r="F24" s="407"/>
      <c r="G24" s="397"/>
      <c r="H24" s="397"/>
      <c r="I24" s="775" t="s">
        <v>105</v>
      </c>
      <c r="J24" s="776"/>
      <c r="K24" s="776"/>
      <c r="L24" s="776"/>
      <c r="M24" s="776"/>
      <c r="N24" s="776"/>
      <c r="O24" s="776"/>
      <c r="P24" s="776"/>
      <c r="Q24" s="776"/>
      <c r="R24" s="776"/>
      <c r="S24" s="776"/>
      <c r="T24" s="776"/>
      <c r="U24" s="776"/>
      <c r="V24" s="776"/>
      <c r="W24" s="776"/>
      <c r="X24" s="776"/>
      <c r="Y24" s="776"/>
      <c r="Z24" s="776"/>
      <c r="AA24" s="776"/>
      <c r="AB24" s="777"/>
    </row>
    <row r="25" spans="1:28" s="38" customFormat="1" ht="51.75" customHeight="1" x14ac:dyDescent="0.25">
      <c r="A25" s="406"/>
      <c r="B25" s="397"/>
      <c r="C25" s="397"/>
      <c r="D25" s="397"/>
      <c r="E25" s="397"/>
      <c r="F25" s="407"/>
      <c r="G25" s="397"/>
      <c r="H25" s="397"/>
      <c r="I25" s="705" t="s">
        <v>83</v>
      </c>
      <c r="J25" s="671" t="s">
        <v>204</v>
      </c>
      <c r="K25" s="320" t="s">
        <v>324</v>
      </c>
      <c r="L25" s="231">
        <v>3</v>
      </c>
      <c r="M25" s="207">
        <v>3</v>
      </c>
      <c r="N25" s="207">
        <v>3</v>
      </c>
      <c r="O25" s="232">
        <v>3</v>
      </c>
      <c r="P25" s="325">
        <f>SUM(L25:O25)</f>
        <v>12</v>
      </c>
      <c r="Q25" s="330" t="s">
        <v>73</v>
      </c>
      <c r="R25" s="767" t="s">
        <v>47</v>
      </c>
      <c r="S25" s="795">
        <v>4</v>
      </c>
      <c r="T25" s="767" t="s">
        <v>203</v>
      </c>
      <c r="U25" s="330" t="s">
        <v>324</v>
      </c>
      <c r="V25" s="207">
        <v>3</v>
      </c>
      <c r="W25" s="699" t="s">
        <v>226</v>
      </c>
      <c r="X25" s="846">
        <f>SUM(Y25:AA25)</f>
        <v>1038351098</v>
      </c>
      <c r="Y25" s="788">
        <f>1174513268-76434228+6000000-3691103-14100000+12063161-60000000</f>
        <v>1038351098</v>
      </c>
      <c r="Z25" s="788">
        <v>0</v>
      </c>
      <c r="AA25" s="788">
        <v>0</v>
      </c>
      <c r="AB25" s="788">
        <v>0</v>
      </c>
    </row>
    <row r="26" spans="1:28" s="38" customFormat="1" ht="55.5" customHeight="1" x14ac:dyDescent="0.25">
      <c r="A26" s="406"/>
      <c r="B26" s="397"/>
      <c r="C26" s="397"/>
      <c r="D26" s="397"/>
      <c r="E26" s="397"/>
      <c r="F26" s="407"/>
      <c r="G26" s="397"/>
      <c r="H26" s="397"/>
      <c r="I26" s="756"/>
      <c r="J26" s="709"/>
      <c r="K26" s="749" t="s">
        <v>325</v>
      </c>
      <c r="L26" s="789">
        <v>3</v>
      </c>
      <c r="M26" s="759">
        <v>0</v>
      </c>
      <c r="N26" s="759">
        <v>3</v>
      </c>
      <c r="O26" s="791">
        <v>2</v>
      </c>
      <c r="P26" s="795">
        <f>SUM(L26:O26)</f>
        <v>8</v>
      </c>
      <c r="Q26" s="767" t="s">
        <v>73</v>
      </c>
      <c r="R26" s="767"/>
      <c r="S26" s="795"/>
      <c r="T26" s="767"/>
      <c r="U26" s="330" t="s">
        <v>325</v>
      </c>
      <c r="V26" s="207">
        <v>3</v>
      </c>
      <c r="W26" s="763"/>
      <c r="X26" s="846"/>
      <c r="Y26" s="788"/>
      <c r="Z26" s="788"/>
      <c r="AA26" s="788"/>
      <c r="AB26" s="788"/>
    </row>
    <row r="27" spans="1:28" s="38" customFormat="1" ht="36.75" customHeight="1" x14ac:dyDescent="0.25">
      <c r="A27" s="406"/>
      <c r="B27" s="397"/>
      <c r="C27" s="397"/>
      <c r="D27" s="397"/>
      <c r="E27" s="397"/>
      <c r="F27" s="407"/>
      <c r="G27" s="397"/>
      <c r="H27" s="397"/>
      <c r="I27" s="706"/>
      <c r="J27" s="672"/>
      <c r="K27" s="750"/>
      <c r="L27" s="790"/>
      <c r="M27" s="790"/>
      <c r="N27" s="790"/>
      <c r="O27" s="792"/>
      <c r="P27" s="795"/>
      <c r="Q27" s="767"/>
      <c r="R27" s="767"/>
      <c r="S27" s="795"/>
      <c r="T27" s="767"/>
      <c r="U27" s="330" t="s">
        <v>328</v>
      </c>
      <c r="V27" s="207">
        <v>100</v>
      </c>
      <c r="W27" s="763"/>
      <c r="X27" s="846"/>
      <c r="Y27" s="788"/>
      <c r="Z27" s="788"/>
      <c r="AA27" s="788"/>
      <c r="AB27" s="788"/>
    </row>
    <row r="28" spans="1:28" x14ac:dyDescent="0.2">
      <c r="I28" s="145"/>
      <c r="J28" s="87"/>
      <c r="K28" s="18"/>
      <c r="L28" s="87"/>
      <c r="M28" s="87"/>
      <c r="N28" s="87"/>
      <c r="O28" s="87"/>
      <c r="P28" s="418"/>
      <c r="Q28" s="21"/>
      <c r="R28" s="419"/>
      <c r="S28" s="420"/>
      <c r="V28" s="421"/>
      <c r="W28" s="86"/>
      <c r="X28" s="421"/>
      <c r="Z28" s="421"/>
      <c r="AB28" s="421"/>
    </row>
    <row r="29" spans="1:28" ht="18" x14ac:dyDescent="0.25">
      <c r="I29" s="843" t="s">
        <v>230</v>
      </c>
      <c r="J29" s="844"/>
      <c r="K29" s="844"/>
      <c r="L29" s="844"/>
      <c r="M29" s="844"/>
      <c r="N29" s="844"/>
      <c r="O29" s="844"/>
      <c r="P29" s="844"/>
      <c r="Q29" s="844"/>
      <c r="R29" s="844"/>
      <c r="S29" s="844"/>
      <c r="T29" s="844"/>
      <c r="U29" s="844"/>
      <c r="V29" s="844"/>
      <c r="W29" s="845"/>
      <c r="X29" s="141">
        <f>SUM(Y29:AA29)</f>
        <v>5727636835</v>
      </c>
      <c r="Y29" s="120">
        <f>SUBTOTAL(9,Y1:Y27)</f>
        <v>3240105335</v>
      </c>
      <c r="Z29" s="120">
        <f>SUBTOTAL(9,Z1:Z27)</f>
        <v>2487531500</v>
      </c>
      <c r="AA29" s="120">
        <f>SUBTOTAL(9,AA1:AA27)</f>
        <v>0</v>
      </c>
      <c r="AB29" s="120">
        <f>SUBTOTAL(9,AB1:AB27)</f>
        <v>125876807</v>
      </c>
    </row>
    <row r="30" spans="1:28" ht="6.75" customHeight="1" x14ac:dyDescent="0.2">
      <c r="Y30" s="22"/>
      <c r="Z30" s="22"/>
    </row>
    <row r="32" spans="1:28" ht="72" hidden="1" customHeight="1" x14ac:dyDescent="0.2">
      <c r="I32" s="56" t="s">
        <v>46</v>
      </c>
    </row>
    <row r="33" spans="9:21" ht="47.25" hidden="1" customHeight="1" x14ac:dyDescent="0.2">
      <c r="I33" s="56" t="s">
        <v>47</v>
      </c>
    </row>
    <row r="34" spans="9:21" ht="68.25" hidden="1" customHeight="1" x14ac:dyDescent="0.2">
      <c r="I34" s="56" t="s">
        <v>111</v>
      </c>
    </row>
    <row r="35" spans="9:21" ht="60.75" hidden="1" customHeight="1" x14ac:dyDescent="0.2">
      <c r="I35" s="56" t="s">
        <v>44</v>
      </c>
    </row>
    <row r="36" spans="9:21" ht="87.75" hidden="1" customHeight="1" x14ac:dyDescent="0.2">
      <c r="I36" s="56" t="s">
        <v>45</v>
      </c>
    </row>
    <row r="37" spans="9:21" hidden="1" x14ac:dyDescent="0.2"/>
    <row r="38" spans="9:21" ht="51" hidden="1" x14ac:dyDescent="0.25">
      <c r="Q38" s="26" t="s">
        <v>48</v>
      </c>
      <c r="R38" s="59"/>
      <c r="U38" s="57" t="s">
        <v>73</v>
      </c>
    </row>
    <row r="39" spans="9:21" ht="76.5" hidden="1" x14ac:dyDescent="0.25">
      <c r="Q39" s="27" t="s">
        <v>49</v>
      </c>
      <c r="R39" s="59"/>
      <c r="U39" s="57" t="s">
        <v>36</v>
      </c>
    </row>
    <row r="40" spans="9:21" ht="102" hidden="1" x14ac:dyDescent="0.25">
      <c r="Q40" s="27" t="s">
        <v>50</v>
      </c>
      <c r="R40" s="59"/>
      <c r="U40" s="57" t="s">
        <v>74</v>
      </c>
    </row>
    <row r="41" spans="9:21" ht="53.25" hidden="1" customHeight="1" x14ac:dyDescent="0.25">
      <c r="Q41" s="27" t="s">
        <v>51</v>
      </c>
      <c r="R41" s="59"/>
      <c r="U41" s="57" t="s">
        <v>75</v>
      </c>
    </row>
    <row r="42" spans="9:21" ht="45.75" hidden="1" customHeight="1" x14ac:dyDescent="0.25">
      <c r="Q42" s="32" t="s">
        <v>52</v>
      </c>
      <c r="R42" s="60"/>
      <c r="U42" s="57" t="s">
        <v>76</v>
      </c>
    </row>
    <row r="43" spans="9:21" ht="33" hidden="1" customHeight="1" x14ac:dyDescent="0.25">
      <c r="Q43" s="32" t="s">
        <v>53</v>
      </c>
      <c r="R43" s="60"/>
      <c r="U43" s="57" t="s">
        <v>77</v>
      </c>
    </row>
    <row r="44" spans="9:21" ht="25.5" hidden="1" x14ac:dyDescent="0.2">
      <c r="Q44" s="28" t="s">
        <v>54</v>
      </c>
      <c r="R44" s="61"/>
      <c r="U44" s="9" t="s">
        <v>89</v>
      </c>
    </row>
    <row r="45" spans="9:21" ht="12.75" hidden="1" x14ac:dyDescent="0.2">
      <c r="Q45" s="28" t="s">
        <v>55</v>
      </c>
      <c r="R45" s="61"/>
      <c r="U45" s="9" t="s">
        <v>90</v>
      </c>
    </row>
    <row r="46" spans="9:21" ht="25.5" hidden="1" x14ac:dyDescent="0.2">
      <c r="Q46" s="27" t="s">
        <v>56</v>
      </c>
      <c r="R46" s="59"/>
      <c r="U46" s="9" t="s">
        <v>91</v>
      </c>
    </row>
    <row r="47" spans="9:21" ht="47.25" hidden="1" customHeight="1" x14ac:dyDescent="0.2">
      <c r="Q47" s="27" t="s">
        <v>57</v>
      </c>
      <c r="R47" s="59"/>
    </row>
    <row r="48" spans="9:21" ht="51" hidden="1" x14ac:dyDescent="0.2">
      <c r="Q48" s="27" t="s">
        <v>58</v>
      </c>
      <c r="R48" s="59"/>
    </row>
    <row r="49" spans="1:19" ht="58.5" hidden="1" customHeight="1" x14ac:dyDescent="0.2">
      <c r="Q49" s="27" t="s">
        <v>59</v>
      </c>
      <c r="R49" s="59"/>
    </row>
    <row r="50" spans="1:19" ht="38.25" hidden="1" x14ac:dyDescent="0.2">
      <c r="Q50" s="27" t="s">
        <v>60</v>
      </c>
      <c r="R50" s="59"/>
    </row>
    <row r="51" spans="1:19" ht="42.75" hidden="1" customHeight="1" x14ac:dyDescent="0.2">
      <c r="Q51" s="27" t="s">
        <v>61</v>
      </c>
      <c r="R51" s="59"/>
    </row>
    <row r="52" spans="1:19" ht="55.5" hidden="1" customHeight="1" x14ac:dyDescent="0.2">
      <c r="Q52" s="27" t="s">
        <v>62</v>
      </c>
      <c r="R52" s="59"/>
    </row>
    <row r="53" spans="1:19" ht="47.25" hidden="1" customHeight="1" x14ac:dyDescent="0.2">
      <c r="Q53" s="27" t="s">
        <v>226</v>
      </c>
      <c r="R53" s="59"/>
    </row>
    <row r="54" spans="1:19" ht="25.5" hidden="1" x14ac:dyDescent="0.2">
      <c r="Q54" s="27" t="s">
        <v>63</v>
      </c>
      <c r="R54" s="59"/>
    </row>
    <row r="55" spans="1:19" ht="102" hidden="1" x14ac:dyDescent="0.2">
      <c r="Q55" s="29" t="s">
        <v>227</v>
      </c>
      <c r="R55" s="59"/>
    </row>
    <row r="56" spans="1:19" ht="39.75" hidden="1" customHeight="1" x14ac:dyDescent="0.2">
      <c r="Q56" s="26" t="s">
        <v>64</v>
      </c>
      <c r="R56" s="59"/>
    </row>
    <row r="57" spans="1:19" ht="25.5" hidden="1" x14ac:dyDescent="0.2">
      <c r="Q57" s="27" t="s">
        <v>65</v>
      </c>
      <c r="R57" s="59"/>
    </row>
    <row r="58" spans="1:19" ht="47.25" hidden="1" customHeight="1" x14ac:dyDescent="0.2">
      <c r="Q58" s="32" t="s">
        <v>66</v>
      </c>
      <c r="R58" s="60"/>
    </row>
    <row r="59" spans="1:19" ht="36.75" hidden="1" customHeight="1" x14ac:dyDescent="0.2">
      <c r="Q59" s="32" t="s">
        <v>67</v>
      </c>
      <c r="R59" s="60"/>
    </row>
    <row r="60" spans="1:19" ht="39" hidden="1" customHeight="1" x14ac:dyDescent="0.2">
      <c r="Q60" s="32" t="s">
        <v>68</v>
      </c>
      <c r="R60" s="60"/>
    </row>
    <row r="61" spans="1:19" ht="46.5" hidden="1" customHeight="1" x14ac:dyDescent="0.2">
      <c r="Q61" s="32" t="s">
        <v>69</v>
      </c>
      <c r="R61" s="60"/>
    </row>
    <row r="62" spans="1:19" ht="42.75" hidden="1" customHeight="1" x14ac:dyDescent="0.2">
      <c r="Q62" s="34" t="s">
        <v>70</v>
      </c>
      <c r="R62" s="60"/>
    </row>
    <row r="63" spans="1:19" ht="37.5" hidden="1" customHeight="1" x14ac:dyDescent="0.2">
      <c r="A63" s="58"/>
      <c r="B63" s="21"/>
      <c r="C63" s="21"/>
      <c r="D63" s="21"/>
      <c r="E63" s="21"/>
      <c r="F63" s="9"/>
      <c r="G63" s="21"/>
      <c r="H63" s="21"/>
      <c r="I63" s="21"/>
      <c r="J63" s="17"/>
      <c r="K63" s="18"/>
      <c r="L63" s="17"/>
      <c r="M63" s="17"/>
      <c r="N63" s="17"/>
      <c r="O63" s="17"/>
      <c r="P63" s="55"/>
      <c r="Q63" s="35" t="s">
        <v>71</v>
      </c>
      <c r="R63" s="60"/>
      <c r="S63" s="17"/>
    </row>
    <row r="64" spans="1:19" ht="11.25" customHeight="1" x14ac:dyDescent="0.2">
      <c r="A64" s="58"/>
      <c r="B64" s="21"/>
      <c r="C64" s="21"/>
      <c r="D64" s="21"/>
      <c r="E64" s="21"/>
      <c r="F64" s="9"/>
      <c r="G64" s="21"/>
      <c r="H64" s="21"/>
      <c r="I64" s="21"/>
      <c r="J64" s="17"/>
      <c r="K64" s="18"/>
      <c r="L64" s="17"/>
      <c r="M64" s="17"/>
      <c r="N64" s="17"/>
      <c r="O64" s="17"/>
      <c r="P64" s="55"/>
      <c r="Q64" s="21"/>
      <c r="R64" s="21"/>
      <c r="S64" s="17"/>
    </row>
    <row r="65" spans="1:29" s="8" customFormat="1" x14ac:dyDescent="0.2">
      <c r="A65" s="51"/>
      <c r="F65" s="52"/>
      <c r="J65" s="4"/>
      <c r="K65" s="5"/>
      <c r="L65" s="4"/>
      <c r="M65" s="4"/>
      <c r="N65" s="4"/>
      <c r="O65" s="4"/>
      <c r="P65" s="53"/>
      <c r="S65" s="4"/>
      <c r="T65" s="9"/>
      <c r="U65" s="9"/>
      <c r="V65" s="9"/>
      <c r="W65" s="9"/>
      <c r="X65" s="9"/>
      <c r="Y65" s="9"/>
      <c r="Z65" s="9"/>
      <c r="AA65" s="9"/>
      <c r="AB65" s="9"/>
    </row>
    <row r="78" spans="1:29" s="51" customFormat="1" x14ac:dyDescent="0.2">
      <c r="B78" s="8"/>
      <c r="C78" s="8"/>
      <c r="D78" s="8"/>
      <c r="E78" s="8"/>
      <c r="F78" s="52"/>
      <c r="G78" s="8"/>
      <c r="H78" s="8"/>
      <c r="I78" s="8"/>
      <c r="J78" s="4"/>
      <c r="K78" s="5"/>
      <c r="L78" s="4"/>
      <c r="M78" s="4"/>
      <c r="N78" s="4"/>
      <c r="O78" s="4"/>
      <c r="P78" s="53"/>
      <c r="Q78" s="8"/>
      <c r="R78" s="8"/>
      <c r="S78" s="4"/>
      <c r="T78" s="9"/>
      <c r="U78" s="9"/>
      <c r="V78" s="9"/>
      <c r="W78" s="9"/>
      <c r="X78" s="9"/>
      <c r="Y78" s="9"/>
      <c r="Z78" s="9"/>
      <c r="AA78" s="9"/>
      <c r="AB78" s="9"/>
      <c r="AC78" s="9"/>
    </row>
    <row r="79" spans="1:29" s="51" customFormat="1" x14ac:dyDescent="0.2">
      <c r="B79" s="8"/>
      <c r="C79" s="8"/>
      <c r="D79" s="8"/>
      <c r="E79" s="8"/>
      <c r="F79" s="52"/>
      <c r="G79" s="8"/>
      <c r="H79" s="8"/>
      <c r="I79" s="8"/>
      <c r="J79" s="4"/>
      <c r="K79" s="5"/>
      <c r="L79" s="4"/>
      <c r="M79" s="4"/>
      <c r="N79" s="4"/>
      <c r="O79" s="4"/>
      <c r="P79" s="53"/>
      <c r="Q79" s="8"/>
      <c r="R79" s="8"/>
      <c r="S79" s="4"/>
      <c r="T79" s="9"/>
      <c r="U79" s="9"/>
      <c r="V79" s="9"/>
      <c r="W79" s="9"/>
      <c r="X79" s="9"/>
      <c r="Y79" s="9"/>
      <c r="Z79" s="9"/>
      <c r="AA79" s="9"/>
      <c r="AB79" s="9"/>
      <c r="AC79" s="9"/>
    </row>
    <row r="80" spans="1:29" s="51" customFormat="1" x14ac:dyDescent="0.2">
      <c r="B80" s="8"/>
      <c r="C80" s="8"/>
      <c r="D80" s="8"/>
      <c r="E80" s="8"/>
      <c r="F80" s="52"/>
      <c r="G80" s="8"/>
      <c r="H80" s="8"/>
      <c r="I80" s="8"/>
      <c r="J80" s="4"/>
      <c r="K80" s="5"/>
      <c r="L80" s="4"/>
      <c r="M80" s="4"/>
      <c r="N80" s="4"/>
      <c r="O80" s="4"/>
      <c r="P80" s="53"/>
      <c r="Q80" s="8"/>
      <c r="R80" s="8"/>
      <c r="S80" s="4"/>
      <c r="T80" s="9"/>
      <c r="U80" s="9"/>
      <c r="V80" s="9"/>
      <c r="W80" s="9"/>
      <c r="X80" s="9"/>
      <c r="Y80" s="9"/>
      <c r="Z80" s="9"/>
      <c r="AA80" s="9"/>
      <c r="AB80" s="9"/>
      <c r="AC80" s="9"/>
    </row>
    <row r="81" spans="2:29" s="51" customFormat="1" x14ac:dyDescent="0.2">
      <c r="B81" s="8"/>
      <c r="C81" s="8"/>
      <c r="D81" s="8"/>
      <c r="E81" s="8"/>
      <c r="F81" s="52"/>
      <c r="G81" s="8"/>
      <c r="H81" s="8"/>
      <c r="I81" s="8"/>
      <c r="J81" s="4"/>
      <c r="K81" s="5"/>
      <c r="L81" s="4"/>
      <c r="M81" s="4"/>
      <c r="N81" s="4"/>
      <c r="O81" s="4"/>
      <c r="P81" s="53"/>
      <c r="Q81" s="8"/>
      <c r="R81" s="8"/>
      <c r="S81" s="4"/>
      <c r="T81" s="9"/>
      <c r="U81" s="9"/>
      <c r="V81" s="9"/>
      <c r="W81" s="9"/>
      <c r="X81" s="9"/>
      <c r="Y81" s="9"/>
      <c r="Z81" s="9"/>
      <c r="AA81" s="9"/>
      <c r="AB81" s="9"/>
      <c r="AC81" s="9"/>
    </row>
    <row r="82" spans="2:29" s="51" customFormat="1" x14ac:dyDescent="0.2">
      <c r="B82" s="8"/>
      <c r="C82" s="8"/>
      <c r="D82" s="8"/>
      <c r="E82" s="8"/>
      <c r="F82" s="52"/>
      <c r="G82" s="8"/>
      <c r="H82" s="8"/>
      <c r="I82" s="8"/>
      <c r="J82" s="4"/>
      <c r="K82" s="5"/>
      <c r="L82" s="4"/>
      <c r="M82" s="4"/>
      <c r="N82" s="4"/>
      <c r="O82" s="4"/>
      <c r="P82" s="53"/>
      <c r="Q82" s="8"/>
      <c r="R82" s="8"/>
      <c r="S82" s="4"/>
      <c r="T82" s="9"/>
      <c r="U82" s="9"/>
      <c r="V82" s="9"/>
      <c r="W82" s="9"/>
      <c r="X82" s="9"/>
      <c r="Y82" s="9"/>
      <c r="Z82" s="9"/>
      <c r="AA82" s="9"/>
      <c r="AB82" s="9"/>
      <c r="AC82" s="9"/>
    </row>
    <row r="83" spans="2:29" s="51" customFormat="1" x14ac:dyDescent="0.2">
      <c r="B83" s="8"/>
      <c r="C83" s="8"/>
      <c r="D83" s="8"/>
      <c r="E83" s="8"/>
      <c r="F83" s="52"/>
      <c r="G83" s="8"/>
      <c r="H83" s="8"/>
      <c r="I83" s="8"/>
      <c r="J83" s="4"/>
      <c r="K83" s="5"/>
      <c r="L83" s="4"/>
      <c r="M83" s="4"/>
      <c r="N83" s="4"/>
      <c r="O83" s="4"/>
      <c r="P83" s="53"/>
      <c r="Q83" s="8"/>
      <c r="R83" s="8"/>
      <c r="S83" s="4"/>
      <c r="T83" s="9"/>
      <c r="U83" s="9"/>
      <c r="V83" s="9"/>
      <c r="W83" s="9"/>
      <c r="X83" s="9"/>
      <c r="Y83" s="9"/>
      <c r="Z83" s="9"/>
      <c r="AA83" s="9"/>
      <c r="AB83" s="9"/>
      <c r="AC83" s="9"/>
    </row>
    <row r="84" spans="2:29" s="51" customFormat="1" x14ac:dyDescent="0.2">
      <c r="B84" s="8"/>
      <c r="C84" s="8"/>
      <c r="D84" s="8"/>
      <c r="E84" s="8"/>
      <c r="F84" s="52"/>
      <c r="G84" s="8"/>
      <c r="H84" s="8"/>
      <c r="I84" s="8"/>
      <c r="J84" s="4"/>
      <c r="K84" s="5"/>
      <c r="L84" s="4"/>
      <c r="M84" s="4"/>
      <c r="N84" s="4"/>
      <c r="O84" s="4"/>
      <c r="P84" s="53"/>
      <c r="Q84" s="8"/>
      <c r="R84" s="8"/>
      <c r="S84" s="4"/>
      <c r="T84" s="9"/>
      <c r="U84" s="9"/>
      <c r="V84" s="9"/>
      <c r="W84" s="9"/>
      <c r="X84" s="9"/>
      <c r="Y84" s="9"/>
      <c r="Z84" s="9"/>
      <c r="AA84" s="9"/>
      <c r="AB84" s="9"/>
      <c r="AC84" s="9"/>
    </row>
    <row r="85" spans="2:29" s="51" customFormat="1" x14ac:dyDescent="0.2">
      <c r="B85" s="8"/>
      <c r="C85" s="8"/>
      <c r="D85" s="8"/>
      <c r="E85" s="8"/>
      <c r="F85" s="52"/>
      <c r="G85" s="8"/>
      <c r="H85" s="8"/>
      <c r="I85" s="8"/>
      <c r="J85" s="4"/>
      <c r="K85" s="5"/>
      <c r="L85" s="4"/>
      <c r="M85" s="4"/>
      <c r="N85" s="4"/>
      <c r="O85" s="4"/>
      <c r="P85" s="53"/>
      <c r="Q85" s="8"/>
      <c r="R85" s="8"/>
      <c r="S85" s="4"/>
      <c r="T85" s="9"/>
      <c r="U85" s="9"/>
      <c r="V85" s="9"/>
      <c r="W85" s="9"/>
      <c r="X85" s="9"/>
      <c r="Y85" s="9"/>
      <c r="Z85" s="9"/>
      <c r="AA85" s="9"/>
      <c r="AB85" s="9"/>
      <c r="AC85" s="9"/>
    </row>
    <row r="86" spans="2:29" s="51" customFormat="1" x14ac:dyDescent="0.2">
      <c r="B86" s="8"/>
      <c r="C86" s="8"/>
      <c r="D86" s="8"/>
      <c r="E86" s="8"/>
      <c r="F86" s="52"/>
      <c r="G86" s="8"/>
      <c r="H86" s="8"/>
      <c r="I86" s="8"/>
      <c r="J86" s="4"/>
      <c r="K86" s="5"/>
      <c r="L86" s="4"/>
      <c r="M86" s="4"/>
      <c r="N86" s="4"/>
      <c r="O86" s="4"/>
      <c r="P86" s="53"/>
      <c r="Q86" s="8"/>
      <c r="R86" s="8"/>
      <c r="S86" s="4"/>
      <c r="T86" s="9"/>
      <c r="U86" s="9"/>
      <c r="V86" s="9"/>
      <c r="W86" s="9"/>
      <c r="X86" s="9"/>
      <c r="Y86" s="9"/>
      <c r="Z86" s="9"/>
      <c r="AA86" s="9"/>
      <c r="AB86" s="9"/>
      <c r="AC86" s="9"/>
    </row>
    <row r="87" spans="2:29" s="51" customFormat="1" x14ac:dyDescent="0.2">
      <c r="B87" s="8"/>
      <c r="C87" s="8"/>
      <c r="D87" s="8"/>
      <c r="E87" s="8"/>
      <c r="F87" s="52"/>
      <c r="G87" s="8"/>
      <c r="H87" s="8"/>
      <c r="I87" s="8"/>
      <c r="J87" s="4"/>
      <c r="K87" s="5"/>
      <c r="L87" s="4"/>
      <c r="M87" s="4"/>
      <c r="N87" s="4"/>
      <c r="O87" s="4"/>
      <c r="P87" s="53"/>
      <c r="Q87" s="8"/>
      <c r="R87" s="8"/>
      <c r="S87" s="4"/>
      <c r="T87" s="9"/>
      <c r="U87" s="9"/>
      <c r="V87" s="9"/>
      <c r="W87" s="9"/>
      <c r="X87" s="9"/>
      <c r="Y87" s="9"/>
      <c r="Z87" s="9"/>
      <c r="AA87" s="9"/>
      <c r="AB87" s="9"/>
      <c r="AC87" s="9"/>
    </row>
    <row r="88" spans="2:29" s="51" customFormat="1" x14ac:dyDescent="0.2">
      <c r="B88" s="8"/>
      <c r="C88" s="8"/>
      <c r="D88" s="8"/>
      <c r="E88" s="8"/>
      <c r="F88" s="52"/>
      <c r="G88" s="8"/>
      <c r="H88" s="8"/>
      <c r="I88" s="8"/>
      <c r="J88" s="4"/>
      <c r="K88" s="5"/>
      <c r="L88" s="4"/>
      <c r="M88" s="4"/>
      <c r="N88" s="4"/>
      <c r="O88" s="4"/>
      <c r="P88" s="53"/>
      <c r="Q88" s="8"/>
      <c r="R88" s="8"/>
      <c r="S88" s="4"/>
      <c r="T88" s="9"/>
      <c r="U88" s="9"/>
      <c r="V88" s="9"/>
      <c r="W88" s="9"/>
      <c r="X88" s="9"/>
      <c r="Y88" s="9"/>
      <c r="Z88" s="9"/>
      <c r="AA88" s="9"/>
      <c r="AB88" s="9"/>
      <c r="AC88" s="9"/>
    </row>
    <row r="89" spans="2:29" s="51" customFormat="1" x14ac:dyDescent="0.2">
      <c r="B89" s="8"/>
      <c r="C89" s="8"/>
      <c r="D89" s="8"/>
      <c r="E89" s="8"/>
      <c r="F89" s="52"/>
      <c r="G89" s="8"/>
      <c r="H89" s="8"/>
      <c r="I89" s="8"/>
      <c r="J89" s="4"/>
      <c r="K89" s="5"/>
      <c r="L89" s="4"/>
      <c r="M89" s="4"/>
      <c r="N89" s="4"/>
      <c r="O89" s="4"/>
      <c r="P89" s="53"/>
      <c r="Q89" s="8"/>
      <c r="R89" s="8"/>
      <c r="S89" s="4"/>
      <c r="T89" s="9"/>
      <c r="U89" s="9"/>
      <c r="V89" s="9"/>
      <c r="W89" s="9"/>
      <c r="X89" s="9"/>
      <c r="Y89" s="9"/>
      <c r="Z89" s="9"/>
      <c r="AA89" s="9"/>
      <c r="AB89" s="9"/>
      <c r="AC89" s="9"/>
    </row>
    <row r="90" spans="2:29" s="51" customFormat="1" x14ac:dyDescent="0.2">
      <c r="B90" s="8"/>
      <c r="C90" s="8"/>
      <c r="D90" s="8"/>
      <c r="E90" s="8"/>
      <c r="F90" s="52"/>
      <c r="G90" s="8"/>
      <c r="H90" s="8"/>
      <c r="I90" s="8"/>
      <c r="J90" s="4"/>
      <c r="K90" s="5"/>
      <c r="L90" s="4"/>
      <c r="M90" s="4"/>
      <c r="N90" s="4"/>
      <c r="O90" s="4"/>
      <c r="P90" s="53"/>
      <c r="Q90" s="8"/>
      <c r="R90" s="8"/>
      <c r="S90" s="4"/>
      <c r="T90" s="9"/>
      <c r="U90" s="9"/>
      <c r="V90" s="9"/>
      <c r="W90" s="9"/>
      <c r="X90" s="9"/>
      <c r="Y90" s="9"/>
      <c r="Z90" s="9"/>
      <c r="AA90" s="9"/>
      <c r="AB90" s="9"/>
      <c r="AC90" s="9"/>
    </row>
    <row r="91" spans="2:29" s="51" customFormat="1" x14ac:dyDescent="0.2">
      <c r="B91" s="8"/>
      <c r="C91" s="8"/>
      <c r="D91" s="8"/>
      <c r="E91" s="8"/>
      <c r="F91" s="52"/>
      <c r="G91" s="8"/>
      <c r="H91" s="8"/>
      <c r="I91" s="8"/>
      <c r="J91" s="4"/>
      <c r="K91" s="5"/>
      <c r="L91" s="4"/>
      <c r="M91" s="4"/>
      <c r="N91" s="4"/>
      <c r="O91" s="4"/>
      <c r="P91" s="53"/>
      <c r="Q91" s="8"/>
      <c r="R91" s="8"/>
      <c r="S91" s="4"/>
      <c r="T91" s="9"/>
      <c r="U91" s="9"/>
      <c r="V91" s="9"/>
      <c r="W91" s="9"/>
      <c r="X91" s="9"/>
      <c r="Y91" s="9"/>
      <c r="Z91" s="9"/>
      <c r="AA91" s="9"/>
      <c r="AB91" s="9"/>
      <c r="AC91" s="9"/>
    </row>
    <row r="92" spans="2:29" s="51" customFormat="1" x14ac:dyDescent="0.2">
      <c r="B92" s="8"/>
      <c r="C92" s="8"/>
      <c r="D92" s="8"/>
      <c r="E92" s="8"/>
      <c r="F92" s="52"/>
      <c r="G92" s="8"/>
      <c r="H92" s="8"/>
      <c r="I92" s="8"/>
      <c r="J92" s="4"/>
      <c r="K92" s="5"/>
      <c r="L92" s="4"/>
      <c r="M92" s="4"/>
      <c r="N92" s="4"/>
      <c r="O92" s="4"/>
      <c r="P92" s="53"/>
      <c r="Q92" s="8"/>
      <c r="R92" s="8"/>
      <c r="S92" s="4"/>
      <c r="T92" s="9"/>
      <c r="U92" s="9"/>
      <c r="V92" s="9"/>
      <c r="W92" s="9"/>
      <c r="X92" s="9"/>
      <c r="Y92" s="9"/>
      <c r="Z92" s="9"/>
      <c r="AA92" s="9"/>
      <c r="AB92" s="9"/>
      <c r="AC92" s="9"/>
    </row>
    <row r="93" spans="2:29" s="51" customFormat="1" x14ac:dyDescent="0.2">
      <c r="B93" s="8"/>
      <c r="C93" s="8"/>
      <c r="D93" s="8"/>
      <c r="E93" s="8"/>
      <c r="F93" s="52"/>
      <c r="G93" s="8"/>
      <c r="H93" s="8"/>
      <c r="I93" s="8"/>
      <c r="J93" s="4"/>
      <c r="K93" s="5"/>
      <c r="L93" s="4"/>
      <c r="M93" s="4"/>
      <c r="N93" s="4"/>
      <c r="O93" s="4"/>
      <c r="P93" s="53"/>
      <c r="Q93" s="8"/>
      <c r="R93" s="8"/>
      <c r="S93" s="4"/>
      <c r="T93" s="9"/>
      <c r="U93" s="9"/>
      <c r="V93" s="9"/>
      <c r="W93" s="9"/>
      <c r="X93" s="9"/>
      <c r="Y93" s="9"/>
      <c r="Z93" s="9"/>
      <c r="AA93" s="9"/>
      <c r="AB93" s="9"/>
      <c r="AC93" s="9"/>
    </row>
    <row r="94" spans="2:29" s="51" customFormat="1" x14ac:dyDescent="0.2">
      <c r="B94" s="8"/>
      <c r="C94" s="8"/>
      <c r="D94" s="8"/>
      <c r="E94" s="8"/>
      <c r="F94" s="52"/>
      <c r="G94" s="8"/>
      <c r="H94" s="8"/>
      <c r="I94" s="8"/>
      <c r="J94" s="4"/>
      <c r="K94" s="5"/>
      <c r="L94" s="4"/>
      <c r="M94" s="4"/>
      <c r="N94" s="4"/>
      <c r="O94" s="4"/>
      <c r="P94" s="53"/>
      <c r="Q94" s="8"/>
      <c r="R94" s="8"/>
      <c r="S94" s="4"/>
      <c r="T94" s="9"/>
      <c r="U94" s="9"/>
      <c r="V94" s="9"/>
      <c r="W94" s="9"/>
      <c r="X94" s="9"/>
      <c r="Y94" s="9"/>
      <c r="Z94" s="9"/>
      <c r="AA94" s="9"/>
      <c r="AB94" s="9"/>
      <c r="AC94" s="9"/>
    </row>
    <row r="95" spans="2:29" s="51" customFormat="1" x14ac:dyDescent="0.2">
      <c r="B95" s="8"/>
      <c r="C95" s="8"/>
      <c r="D95" s="8"/>
      <c r="E95" s="8"/>
      <c r="F95" s="52"/>
      <c r="G95" s="8"/>
      <c r="H95" s="8"/>
      <c r="I95" s="8"/>
      <c r="J95" s="4"/>
      <c r="K95" s="5"/>
      <c r="L95" s="4"/>
      <c r="M95" s="4"/>
      <c r="N95" s="4"/>
      <c r="O95" s="4"/>
      <c r="P95" s="53"/>
      <c r="Q95" s="8"/>
      <c r="R95" s="8"/>
      <c r="S95" s="4"/>
      <c r="T95" s="9"/>
      <c r="U95" s="9"/>
      <c r="V95" s="9"/>
      <c r="W95" s="9"/>
      <c r="X95" s="9"/>
      <c r="Y95" s="9"/>
      <c r="Z95" s="9"/>
      <c r="AA95" s="9"/>
      <c r="AB95" s="9"/>
      <c r="AC95" s="9"/>
    </row>
    <row r="96" spans="2:29" s="51" customFormat="1" x14ac:dyDescent="0.2">
      <c r="B96" s="8"/>
      <c r="C96" s="8"/>
      <c r="D96" s="8"/>
      <c r="E96" s="8"/>
      <c r="F96" s="52"/>
      <c r="G96" s="8"/>
      <c r="H96" s="8"/>
      <c r="I96" s="8"/>
      <c r="J96" s="4"/>
      <c r="K96" s="5"/>
      <c r="L96" s="4"/>
      <c r="M96" s="4"/>
      <c r="N96" s="4"/>
      <c r="O96" s="4"/>
      <c r="P96" s="53"/>
      <c r="Q96" s="8"/>
      <c r="R96" s="8"/>
      <c r="S96" s="4"/>
      <c r="T96" s="9"/>
      <c r="U96" s="9"/>
      <c r="V96" s="9"/>
      <c r="W96" s="9"/>
      <c r="X96" s="9"/>
      <c r="Y96" s="9"/>
      <c r="Z96" s="9"/>
      <c r="AA96" s="9"/>
      <c r="AB96" s="9"/>
      <c r="AC96" s="9"/>
    </row>
    <row r="97" spans="2:29" s="51" customFormat="1" x14ac:dyDescent="0.2">
      <c r="B97" s="8"/>
      <c r="C97" s="8"/>
      <c r="D97" s="8"/>
      <c r="E97" s="8"/>
      <c r="F97" s="52"/>
      <c r="G97" s="8"/>
      <c r="H97" s="8"/>
      <c r="I97" s="8"/>
      <c r="J97" s="4"/>
      <c r="K97" s="5"/>
      <c r="L97" s="4"/>
      <c r="M97" s="4"/>
      <c r="N97" s="4"/>
      <c r="O97" s="4"/>
      <c r="P97" s="53"/>
      <c r="Q97" s="8"/>
      <c r="R97" s="8"/>
      <c r="S97" s="4"/>
      <c r="T97" s="9"/>
      <c r="U97" s="9"/>
      <c r="V97" s="9"/>
      <c r="W97" s="9"/>
      <c r="X97" s="9"/>
      <c r="Y97" s="9"/>
      <c r="Z97" s="9"/>
      <c r="AA97" s="9"/>
      <c r="AB97" s="9"/>
      <c r="AC97" s="9"/>
    </row>
    <row r="98" spans="2:29" s="51" customFormat="1" x14ac:dyDescent="0.2">
      <c r="B98" s="8"/>
      <c r="C98" s="8"/>
      <c r="D98" s="8"/>
      <c r="E98" s="8"/>
      <c r="F98" s="52"/>
      <c r="G98" s="8"/>
      <c r="H98" s="8"/>
      <c r="I98" s="8"/>
      <c r="J98" s="4"/>
      <c r="K98" s="5"/>
      <c r="L98" s="4"/>
      <c r="M98" s="4"/>
      <c r="N98" s="4"/>
      <c r="O98" s="4"/>
      <c r="P98" s="53"/>
      <c r="Q98" s="8"/>
      <c r="R98" s="8"/>
      <c r="S98" s="4"/>
      <c r="T98" s="9"/>
      <c r="U98" s="9"/>
      <c r="V98" s="9"/>
      <c r="W98" s="9"/>
      <c r="X98" s="9"/>
      <c r="Y98" s="9"/>
      <c r="Z98" s="9"/>
      <c r="AA98" s="9"/>
      <c r="AB98" s="9"/>
      <c r="AC98" s="9"/>
    </row>
    <row r="99" spans="2:29" s="51" customFormat="1" x14ac:dyDescent="0.2">
      <c r="B99" s="8"/>
      <c r="C99" s="8"/>
      <c r="D99" s="8"/>
      <c r="E99" s="8"/>
      <c r="F99" s="52"/>
      <c r="G99" s="8"/>
      <c r="H99" s="8"/>
      <c r="I99" s="8"/>
      <c r="J99" s="4"/>
      <c r="K99" s="5"/>
      <c r="L99" s="4"/>
      <c r="M99" s="4"/>
      <c r="N99" s="4"/>
      <c r="O99" s="4"/>
      <c r="P99" s="53"/>
      <c r="Q99" s="8"/>
      <c r="R99" s="8"/>
      <c r="S99" s="4"/>
      <c r="T99" s="9"/>
      <c r="U99" s="9"/>
      <c r="V99" s="9"/>
      <c r="W99" s="9"/>
      <c r="X99" s="9"/>
      <c r="Y99" s="9"/>
      <c r="Z99" s="9"/>
      <c r="AA99" s="9"/>
      <c r="AB99" s="9"/>
      <c r="AC99" s="9"/>
    </row>
    <row r="100" spans="2:29" s="51" customFormat="1" x14ac:dyDescent="0.2">
      <c r="B100" s="8"/>
      <c r="C100" s="8"/>
      <c r="D100" s="8"/>
      <c r="E100" s="8"/>
      <c r="F100" s="52"/>
      <c r="G100" s="8"/>
      <c r="H100" s="8"/>
      <c r="I100" s="8"/>
      <c r="J100" s="4"/>
      <c r="K100" s="5"/>
      <c r="L100" s="4"/>
      <c r="M100" s="4"/>
      <c r="N100" s="4"/>
      <c r="O100" s="4"/>
      <c r="P100" s="53"/>
      <c r="Q100" s="8"/>
      <c r="R100" s="8"/>
      <c r="S100" s="4"/>
      <c r="T100" s="9"/>
      <c r="U100" s="9"/>
      <c r="V100" s="9"/>
      <c r="W100" s="9"/>
      <c r="X100" s="9"/>
      <c r="Y100" s="9"/>
      <c r="Z100" s="9"/>
      <c r="AA100" s="9"/>
      <c r="AB100" s="9"/>
      <c r="AC100" s="9"/>
    </row>
    <row r="101" spans="2:29" s="51" customFormat="1" x14ac:dyDescent="0.2">
      <c r="B101" s="8"/>
      <c r="C101" s="8"/>
      <c r="D101" s="8"/>
      <c r="E101" s="8"/>
      <c r="F101" s="52"/>
      <c r="G101" s="8"/>
      <c r="H101" s="8"/>
      <c r="I101" s="8"/>
      <c r="J101" s="4"/>
      <c r="K101" s="5"/>
      <c r="L101" s="4"/>
      <c r="M101" s="4"/>
      <c r="N101" s="4"/>
      <c r="O101" s="4"/>
      <c r="P101" s="53"/>
      <c r="Q101" s="8"/>
      <c r="R101" s="8"/>
      <c r="S101" s="4"/>
      <c r="T101" s="9"/>
      <c r="U101" s="9"/>
      <c r="V101" s="9"/>
      <c r="W101" s="9"/>
      <c r="X101" s="9"/>
      <c r="Y101" s="9"/>
      <c r="Z101" s="9"/>
      <c r="AA101" s="9"/>
      <c r="AB101" s="9"/>
      <c r="AC101" s="9"/>
    </row>
    <row r="102" spans="2:29" s="51" customFormat="1" x14ac:dyDescent="0.2">
      <c r="B102" s="8"/>
      <c r="C102" s="8"/>
      <c r="D102" s="8"/>
      <c r="E102" s="8"/>
      <c r="F102" s="52"/>
      <c r="G102" s="8"/>
      <c r="H102" s="8"/>
      <c r="I102" s="8"/>
      <c r="J102" s="4"/>
      <c r="K102" s="5"/>
      <c r="L102" s="4"/>
      <c r="M102" s="4"/>
      <c r="N102" s="4"/>
      <c r="O102" s="4"/>
      <c r="P102" s="53"/>
      <c r="Q102" s="8"/>
      <c r="R102" s="8"/>
      <c r="S102" s="4"/>
      <c r="T102" s="9"/>
      <c r="U102" s="9"/>
      <c r="V102" s="9"/>
      <c r="W102" s="9"/>
      <c r="X102" s="9"/>
      <c r="Y102" s="9"/>
      <c r="Z102" s="9"/>
      <c r="AA102" s="9"/>
      <c r="AB102" s="9"/>
      <c r="AC102" s="9"/>
    </row>
    <row r="103" spans="2:29" s="51" customFormat="1" x14ac:dyDescent="0.2">
      <c r="B103" s="8"/>
      <c r="C103" s="8"/>
      <c r="D103" s="8"/>
      <c r="E103" s="8"/>
      <c r="F103" s="52"/>
      <c r="G103" s="8"/>
      <c r="H103" s="8"/>
      <c r="I103" s="8"/>
      <c r="J103" s="4"/>
      <c r="K103" s="5"/>
      <c r="L103" s="4"/>
      <c r="M103" s="4"/>
      <c r="N103" s="4"/>
      <c r="O103" s="4"/>
      <c r="P103" s="53"/>
      <c r="Q103" s="8"/>
      <c r="R103" s="8"/>
      <c r="S103" s="4"/>
      <c r="T103" s="9"/>
      <c r="U103" s="9"/>
      <c r="V103" s="9"/>
      <c r="W103" s="9"/>
      <c r="X103" s="9"/>
      <c r="Y103" s="9"/>
      <c r="Z103" s="9"/>
      <c r="AA103" s="9"/>
      <c r="AB103" s="9"/>
      <c r="AC103" s="9"/>
    </row>
    <row r="104" spans="2:29" s="51" customFormat="1" x14ac:dyDescent="0.2">
      <c r="B104" s="8"/>
      <c r="C104" s="8"/>
      <c r="D104" s="8"/>
      <c r="E104" s="8"/>
      <c r="F104" s="52"/>
      <c r="G104" s="8"/>
      <c r="H104" s="8"/>
      <c r="I104" s="8"/>
      <c r="J104" s="4"/>
      <c r="K104" s="5"/>
      <c r="L104" s="4"/>
      <c r="M104" s="4"/>
      <c r="N104" s="4"/>
      <c r="O104" s="4"/>
      <c r="P104" s="53"/>
      <c r="Q104" s="8"/>
      <c r="R104" s="8"/>
      <c r="S104" s="4"/>
      <c r="T104" s="9"/>
      <c r="U104" s="9"/>
      <c r="V104" s="9"/>
      <c r="W104" s="9"/>
      <c r="X104" s="9"/>
      <c r="Y104" s="9"/>
      <c r="Z104" s="9"/>
      <c r="AA104" s="9"/>
      <c r="AB104" s="9"/>
      <c r="AC104" s="9"/>
    </row>
    <row r="105" spans="2:29" s="51" customFormat="1" x14ac:dyDescent="0.2">
      <c r="B105" s="8"/>
      <c r="C105" s="8"/>
      <c r="D105" s="8"/>
      <c r="E105" s="8"/>
      <c r="F105" s="52"/>
      <c r="G105" s="8"/>
      <c r="H105" s="8"/>
      <c r="I105" s="8"/>
      <c r="J105" s="4"/>
      <c r="K105" s="5"/>
      <c r="L105" s="4"/>
      <c r="M105" s="4"/>
      <c r="N105" s="4"/>
      <c r="O105" s="4"/>
      <c r="P105" s="53"/>
      <c r="Q105" s="8"/>
      <c r="R105" s="8"/>
      <c r="S105" s="4"/>
      <c r="T105" s="9"/>
      <c r="U105" s="9"/>
      <c r="V105" s="9"/>
      <c r="W105" s="9"/>
      <c r="X105" s="9"/>
      <c r="Y105" s="9"/>
      <c r="Z105" s="9"/>
      <c r="AA105" s="9"/>
      <c r="AB105" s="9"/>
      <c r="AC105" s="9"/>
    </row>
    <row r="106" spans="2:29" s="51" customFormat="1" x14ac:dyDescent="0.2">
      <c r="B106" s="8"/>
      <c r="C106" s="8"/>
      <c r="D106" s="8"/>
      <c r="E106" s="8"/>
      <c r="F106" s="52"/>
      <c r="G106" s="8"/>
      <c r="H106" s="8"/>
      <c r="I106" s="8"/>
      <c r="J106" s="4"/>
      <c r="K106" s="5"/>
      <c r="L106" s="4"/>
      <c r="M106" s="4"/>
      <c r="N106" s="4"/>
      <c r="O106" s="4"/>
      <c r="P106" s="53"/>
      <c r="Q106" s="8"/>
      <c r="R106" s="8"/>
      <c r="S106" s="4"/>
      <c r="T106" s="9"/>
      <c r="U106" s="9"/>
      <c r="V106" s="9"/>
      <c r="W106" s="9"/>
      <c r="X106" s="9"/>
      <c r="Y106" s="9"/>
      <c r="Z106" s="9"/>
      <c r="AA106" s="9"/>
      <c r="AB106" s="9"/>
      <c r="AC106" s="9"/>
    </row>
    <row r="107" spans="2:29" s="51" customFormat="1" x14ac:dyDescent="0.2">
      <c r="B107" s="8"/>
      <c r="C107" s="8"/>
      <c r="D107" s="8"/>
      <c r="E107" s="8"/>
      <c r="F107" s="52"/>
      <c r="G107" s="8"/>
      <c r="H107" s="8"/>
      <c r="I107" s="8"/>
      <c r="J107" s="4"/>
      <c r="K107" s="5"/>
      <c r="L107" s="4"/>
      <c r="M107" s="4"/>
      <c r="N107" s="4"/>
      <c r="O107" s="4"/>
      <c r="P107" s="53"/>
      <c r="Q107" s="8"/>
      <c r="R107" s="8"/>
      <c r="S107" s="4"/>
      <c r="T107" s="9"/>
      <c r="U107" s="9"/>
      <c r="V107" s="9"/>
      <c r="W107" s="9"/>
      <c r="X107" s="9"/>
      <c r="Y107" s="9"/>
      <c r="Z107" s="9"/>
      <c r="AA107" s="9"/>
      <c r="AB107" s="9"/>
      <c r="AC107" s="9"/>
    </row>
    <row r="108" spans="2:29" s="51" customFormat="1" x14ac:dyDescent="0.2">
      <c r="B108" s="8"/>
      <c r="C108" s="8"/>
      <c r="D108" s="8"/>
      <c r="E108" s="8"/>
      <c r="F108" s="52"/>
      <c r="G108" s="8"/>
      <c r="H108" s="8"/>
      <c r="I108" s="8"/>
      <c r="J108" s="4"/>
      <c r="K108" s="5"/>
      <c r="L108" s="4"/>
      <c r="M108" s="4"/>
      <c r="N108" s="4"/>
      <c r="O108" s="4"/>
      <c r="P108" s="53"/>
      <c r="Q108" s="8"/>
      <c r="R108" s="8"/>
      <c r="S108" s="4"/>
      <c r="T108" s="9"/>
      <c r="U108" s="9"/>
      <c r="V108" s="9"/>
      <c r="W108" s="9"/>
      <c r="X108" s="9"/>
      <c r="Y108" s="9"/>
      <c r="Z108" s="9"/>
      <c r="AA108" s="9"/>
      <c r="AB108" s="9"/>
      <c r="AC108" s="9"/>
    </row>
    <row r="109" spans="2:29" s="51" customFormat="1" x14ac:dyDescent="0.2">
      <c r="B109" s="8"/>
      <c r="C109" s="8"/>
      <c r="D109" s="8"/>
      <c r="E109" s="8"/>
      <c r="F109" s="52"/>
      <c r="G109" s="8"/>
      <c r="H109" s="8"/>
      <c r="I109" s="8"/>
      <c r="J109" s="4"/>
      <c r="K109" s="5"/>
      <c r="L109" s="4"/>
      <c r="M109" s="4"/>
      <c r="N109" s="4"/>
      <c r="O109" s="4"/>
      <c r="P109" s="53"/>
      <c r="Q109" s="8"/>
      <c r="R109" s="8"/>
      <c r="S109" s="4"/>
      <c r="T109" s="9"/>
      <c r="U109" s="9"/>
      <c r="V109" s="9"/>
      <c r="W109" s="9"/>
      <c r="X109" s="9"/>
      <c r="Y109" s="9"/>
      <c r="Z109" s="9"/>
      <c r="AA109" s="9"/>
      <c r="AB109" s="9"/>
      <c r="AC109" s="9"/>
    </row>
    <row r="110" spans="2:29" s="51" customFormat="1" x14ac:dyDescent="0.2">
      <c r="B110" s="8"/>
      <c r="C110" s="8"/>
      <c r="D110" s="8"/>
      <c r="E110" s="8"/>
      <c r="F110" s="52"/>
      <c r="G110" s="8"/>
      <c r="H110" s="8"/>
      <c r="I110" s="8"/>
      <c r="J110" s="4"/>
      <c r="K110" s="5"/>
      <c r="L110" s="4"/>
      <c r="M110" s="4"/>
      <c r="N110" s="4"/>
      <c r="O110" s="4"/>
      <c r="P110" s="53"/>
      <c r="Q110" s="8"/>
      <c r="R110" s="8"/>
      <c r="S110" s="4"/>
      <c r="T110" s="9"/>
      <c r="U110" s="9"/>
      <c r="V110" s="9"/>
      <c r="W110" s="9"/>
      <c r="X110" s="9"/>
      <c r="Y110" s="9"/>
      <c r="Z110" s="9"/>
      <c r="AA110" s="9"/>
      <c r="AB110" s="9"/>
      <c r="AC110" s="9"/>
    </row>
    <row r="111" spans="2:29" s="51" customFormat="1" x14ac:dyDescent="0.2">
      <c r="B111" s="8"/>
      <c r="C111" s="8"/>
      <c r="D111" s="8"/>
      <c r="E111" s="8"/>
      <c r="F111" s="52"/>
      <c r="G111" s="8"/>
      <c r="H111" s="8"/>
      <c r="I111" s="8"/>
      <c r="J111" s="4"/>
      <c r="K111" s="5"/>
      <c r="L111" s="4"/>
      <c r="M111" s="4"/>
      <c r="N111" s="4"/>
      <c r="O111" s="4"/>
      <c r="P111" s="53"/>
      <c r="Q111" s="8"/>
      <c r="R111" s="8"/>
      <c r="S111" s="4"/>
      <c r="T111" s="9"/>
      <c r="U111" s="9"/>
      <c r="V111" s="9"/>
      <c r="W111" s="9"/>
      <c r="X111" s="9"/>
      <c r="Y111" s="9"/>
      <c r="Z111" s="9"/>
      <c r="AA111" s="9"/>
      <c r="AB111" s="9"/>
      <c r="AC111" s="9"/>
    </row>
    <row r="112" spans="2:29" s="51" customFormat="1" x14ac:dyDescent="0.2">
      <c r="B112" s="8"/>
      <c r="C112" s="8"/>
      <c r="D112" s="8"/>
      <c r="E112" s="8"/>
      <c r="F112" s="52"/>
      <c r="G112" s="8"/>
      <c r="H112" s="8"/>
      <c r="I112" s="8"/>
      <c r="J112" s="4"/>
      <c r="K112" s="5"/>
      <c r="L112" s="4"/>
      <c r="M112" s="4"/>
      <c r="N112" s="4"/>
      <c r="O112" s="4"/>
      <c r="P112" s="53"/>
      <c r="Q112" s="8"/>
      <c r="R112" s="8"/>
      <c r="S112" s="4"/>
      <c r="T112" s="9"/>
      <c r="U112" s="9"/>
      <c r="V112" s="9"/>
      <c r="W112" s="9"/>
      <c r="X112" s="9"/>
      <c r="Y112" s="9"/>
      <c r="Z112" s="9"/>
      <c r="AA112" s="9"/>
      <c r="AB112" s="9"/>
      <c r="AC112" s="9"/>
    </row>
    <row r="113" spans="2:29" s="51" customFormat="1" x14ac:dyDescent="0.2">
      <c r="B113" s="8"/>
      <c r="C113" s="8"/>
      <c r="D113" s="8"/>
      <c r="E113" s="8"/>
      <c r="F113" s="52"/>
      <c r="G113" s="8"/>
      <c r="H113" s="8"/>
      <c r="I113" s="8"/>
      <c r="J113" s="4"/>
      <c r="K113" s="5"/>
      <c r="L113" s="4"/>
      <c r="M113" s="4"/>
      <c r="N113" s="4"/>
      <c r="O113" s="4"/>
      <c r="P113" s="53"/>
      <c r="Q113" s="8"/>
      <c r="R113" s="8"/>
      <c r="S113" s="4"/>
      <c r="T113" s="9"/>
      <c r="U113" s="9"/>
      <c r="V113" s="9"/>
      <c r="W113" s="9"/>
      <c r="X113" s="9"/>
      <c r="Y113" s="9"/>
      <c r="Z113" s="9"/>
      <c r="AA113" s="9"/>
      <c r="AB113" s="9"/>
      <c r="AC113" s="9"/>
    </row>
    <row r="114" spans="2:29" s="51" customFormat="1" x14ac:dyDescent="0.2">
      <c r="B114" s="8"/>
      <c r="C114" s="8"/>
      <c r="D114" s="8"/>
      <c r="E114" s="8"/>
      <c r="F114" s="52"/>
      <c r="G114" s="8"/>
      <c r="H114" s="8"/>
      <c r="I114" s="8"/>
      <c r="J114" s="4"/>
      <c r="K114" s="5"/>
      <c r="L114" s="4"/>
      <c r="M114" s="4"/>
      <c r="N114" s="4"/>
      <c r="O114" s="4"/>
      <c r="P114" s="53"/>
      <c r="Q114" s="8"/>
      <c r="R114" s="8"/>
      <c r="S114" s="4"/>
      <c r="T114" s="9"/>
      <c r="U114" s="9"/>
      <c r="V114" s="9"/>
      <c r="W114" s="9"/>
      <c r="X114" s="9"/>
      <c r="Y114" s="9"/>
      <c r="Z114" s="9"/>
      <c r="AA114" s="9"/>
      <c r="AB114" s="9"/>
      <c r="AC114" s="9"/>
    </row>
    <row r="115" spans="2:29" s="51" customFormat="1" x14ac:dyDescent="0.2">
      <c r="B115" s="8"/>
      <c r="C115" s="8"/>
      <c r="D115" s="8"/>
      <c r="E115" s="8"/>
      <c r="F115" s="52"/>
      <c r="G115" s="8"/>
      <c r="H115" s="8"/>
      <c r="I115" s="8"/>
      <c r="J115" s="4"/>
      <c r="K115" s="5"/>
      <c r="L115" s="4"/>
      <c r="M115" s="4"/>
      <c r="N115" s="4"/>
      <c r="O115" s="4"/>
      <c r="P115" s="53"/>
      <c r="Q115" s="8"/>
      <c r="R115" s="8"/>
      <c r="S115" s="4"/>
      <c r="T115" s="9"/>
      <c r="U115" s="9"/>
      <c r="V115" s="9"/>
      <c r="W115" s="9"/>
      <c r="X115" s="9"/>
      <c r="Y115" s="9"/>
      <c r="Z115" s="9"/>
      <c r="AA115" s="9"/>
      <c r="AB115" s="9"/>
      <c r="AC115" s="9"/>
    </row>
    <row r="116" spans="2:29" s="51" customFormat="1" x14ac:dyDescent="0.2">
      <c r="B116" s="8"/>
      <c r="C116" s="8"/>
      <c r="D116" s="8"/>
      <c r="E116" s="8"/>
      <c r="F116" s="52"/>
      <c r="G116" s="8"/>
      <c r="H116" s="8"/>
      <c r="I116" s="8"/>
      <c r="J116" s="4"/>
      <c r="K116" s="5"/>
      <c r="L116" s="4"/>
      <c r="M116" s="4"/>
      <c r="N116" s="4"/>
      <c r="O116" s="4"/>
      <c r="P116" s="53"/>
      <c r="Q116" s="8"/>
      <c r="R116" s="8"/>
      <c r="S116" s="4"/>
      <c r="T116" s="9"/>
      <c r="U116" s="9"/>
      <c r="V116" s="9"/>
      <c r="W116" s="9"/>
      <c r="X116" s="9"/>
      <c r="Y116" s="9"/>
      <c r="Z116" s="9"/>
      <c r="AA116" s="9"/>
      <c r="AB116" s="9"/>
      <c r="AC116" s="9"/>
    </row>
    <row r="117" spans="2:29" s="51" customFormat="1" x14ac:dyDescent="0.2">
      <c r="B117" s="8"/>
      <c r="C117" s="8"/>
      <c r="D117" s="8"/>
      <c r="E117" s="8"/>
      <c r="F117" s="52"/>
      <c r="G117" s="8"/>
      <c r="H117" s="8"/>
      <c r="I117" s="8"/>
      <c r="J117" s="4"/>
      <c r="K117" s="5"/>
      <c r="L117" s="4"/>
      <c r="M117" s="4"/>
      <c r="N117" s="4"/>
      <c r="O117" s="4"/>
      <c r="P117" s="53"/>
      <c r="Q117" s="8"/>
      <c r="R117" s="8"/>
      <c r="S117" s="4"/>
      <c r="T117" s="9"/>
      <c r="U117" s="9"/>
      <c r="V117" s="9"/>
      <c r="W117" s="9"/>
      <c r="X117" s="9"/>
      <c r="Y117" s="9"/>
      <c r="Z117" s="9"/>
      <c r="AA117" s="9"/>
      <c r="AB117" s="9"/>
      <c r="AC117" s="9"/>
    </row>
    <row r="118" spans="2:29" s="51" customFormat="1" x14ac:dyDescent="0.2">
      <c r="B118" s="8"/>
      <c r="C118" s="8"/>
      <c r="D118" s="8"/>
      <c r="E118" s="8"/>
      <c r="F118" s="52"/>
      <c r="G118" s="8"/>
      <c r="H118" s="8"/>
      <c r="I118" s="8"/>
      <c r="J118" s="4"/>
      <c r="K118" s="5"/>
      <c r="L118" s="4"/>
      <c r="M118" s="4"/>
      <c r="N118" s="4"/>
      <c r="O118" s="4"/>
      <c r="P118" s="53"/>
      <c r="Q118" s="8"/>
      <c r="R118" s="8"/>
      <c r="S118" s="4"/>
      <c r="T118" s="9"/>
      <c r="U118" s="9"/>
      <c r="V118" s="9"/>
      <c r="W118" s="9"/>
      <c r="X118" s="9"/>
      <c r="Y118" s="9"/>
      <c r="Z118" s="9"/>
      <c r="AA118" s="9"/>
      <c r="AB118" s="9"/>
      <c r="AC118" s="9"/>
    </row>
    <row r="119" spans="2:29" s="51" customFormat="1" x14ac:dyDescent="0.2">
      <c r="B119" s="8"/>
      <c r="C119" s="8"/>
      <c r="D119" s="8"/>
      <c r="E119" s="8"/>
      <c r="F119" s="52"/>
      <c r="G119" s="8"/>
      <c r="H119" s="8"/>
      <c r="I119" s="8"/>
      <c r="J119" s="4"/>
      <c r="K119" s="5"/>
      <c r="L119" s="4"/>
      <c r="M119" s="4"/>
      <c r="N119" s="4"/>
      <c r="O119" s="4"/>
      <c r="P119" s="53"/>
      <c r="Q119" s="8"/>
      <c r="R119" s="8"/>
      <c r="S119" s="4"/>
      <c r="T119" s="9"/>
      <c r="U119" s="9"/>
      <c r="V119" s="9"/>
      <c r="W119" s="9"/>
      <c r="X119" s="9"/>
      <c r="Y119" s="9"/>
      <c r="Z119" s="9"/>
      <c r="AA119" s="9"/>
      <c r="AB119" s="9"/>
      <c r="AC119" s="9"/>
    </row>
    <row r="120" spans="2:29" s="51" customFormat="1" x14ac:dyDescent="0.2">
      <c r="B120" s="8"/>
      <c r="C120" s="8"/>
      <c r="D120" s="8"/>
      <c r="E120" s="8"/>
      <c r="F120" s="52"/>
      <c r="G120" s="8"/>
      <c r="H120" s="8"/>
      <c r="I120" s="8"/>
      <c r="J120" s="4"/>
      <c r="K120" s="5"/>
      <c r="L120" s="4"/>
      <c r="M120" s="4"/>
      <c r="N120" s="4"/>
      <c r="O120" s="4"/>
      <c r="P120" s="53"/>
      <c r="Q120" s="8"/>
      <c r="R120" s="8"/>
      <c r="S120" s="4"/>
      <c r="T120" s="9"/>
      <c r="U120" s="9"/>
      <c r="V120" s="9"/>
      <c r="W120" s="9"/>
      <c r="X120" s="9"/>
      <c r="Y120" s="9"/>
      <c r="Z120" s="9"/>
      <c r="AA120" s="9"/>
      <c r="AB120" s="9"/>
      <c r="AC120" s="9"/>
    </row>
    <row r="121" spans="2:29" s="51" customFormat="1" x14ac:dyDescent="0.2">
      <c r="B121" s="8"/>
      <c r="C121" s="8"/>
      <c r="D121" s="8"/>
      <c r="E121" s="8"/>
      <c r="F121" s="52"/>
      <c r="G121" s="8"/>
      <c r="H121" s="8"/>
      <c r="I121" s="8"/>
      <c r="J121" s="4"/>
      <c r="K121" s="5"/>
      <c r="L121" s="4"/>
      <c r="M121" s="4"/>
      <c r="N121" s="4"/>
      <c r="O121" s="4"/>
      <c r="P121" s="53"/>
      <c r="Q121" s="8"/>
      <c r="R121" s="8"/>
      <c r="S121" s="4"/>
      <c r="T121" s="9"/>
      <c r="U121" s="9"/>
      <c r="V121" s="9"/>
      <c r="W121" s="9"/>
      <c r="X121" s="9"/>
      <c r="Y121" s="9"/>
      <c r="Z121" s="9"/>
      <c r="AA121" s="9"/>
      <c r="AB121" s="9"/>
      <c r="AC121" s="9"/>
    </row>
    <row r="122" spans="2:29" s="51" customFormat="1" x14ac:dyDescent="0.2">
      <c r="B122" s="8"/>
      <c r="C122" s="8"/>
      <c r="D122" s="8"/>
      <c r="E122" s="8"/>
      <c r="F122" s="52"/>
      <c r="G122" s="8"/>
      <c r="H122" s="8"/>
      <c r="I122" s="8"/>
      <c r="J122" s="4"/>
      <c r="K122" s="5"/>
      <c r="L122" s="4"/>
      <c r="M122" s="4"/>
      <c r="N122" s="4"/>
      <c r="O122" s="4"/>
      <c r="P122" s="53"/>
      <c r="Q122" s="8"/>
      <c r="R122" s="8"/>
      <c r="S122" s="4"/>
      <c r="T122" s="9"/>
      <c r="U122" s="9"/>
      <c r="V122" s="9"/>
      <c r="W122" s="9"/>
      <c r="X122" s="9"/>
      <c r="Y122" s="9"/>
      <c r="Z122" s="9"/>
      <c r="AA122" s="9"/>
      <c r="AB122" s="9"/>
      <c r="AC122" s="9"/>
    </row>
    <row r="123" spans="2:29" s="51" customFormat="1" x14ac:dyDescent="0.2">
      <c r="B123" s="8"/>
      <c r="C123" s="8"/>
      <c r="D123" s="8"/>
      <c r="E123" s="8"/>
      <c r="F123" s="52"/>
      <c r="G123" s="8"/>
      <c r="H123" s="8"/>
      <c r="I123" s="8"/>
      <c r="J123" s="4"/>
      <c r="K123" s="5"/>
      <c r="L123" s="4"/>
      <c r="M123" s="4"/>
      <c r="N123" s="4"/>
      <c r="O123" s="4"/>
      <c r="P123" s="53"/>
      <c r="Q123" s="8"/>
      <c r="R123" s="8"/>
      <c r="S123" s="4"/>
      <c r="T123" s="9"/>
      <c r="U123" s="9"/>
      <c r="V123" s="9"/>
      <c r="W123" s="9"/>
      <c r="X123" s="9"/>
      <c r="Y123" s="9"/>
      <c r="Z123" s="9"/>
      <c r="AA123" s="9"/>
      <c r="AB123" s="9"/>
      <c r="AC123" s="9"/>
    </row>
    <row r="124" spans="2:29" s="51" customFormat="1" x14ac:dyDescent="0.2">
      <c r="B124" s="8"/>
      <c r="C124" s="8"/>
      <c r="D124" s="8"/>
      <c r="E124" s="8"/>
      <c r="F124" s="52"/>
      <c r="G124" s="8"/>
      <c r="H124" s="8"/>
      <c r="I124" s="8"/>
      <c r="J124" s="4"/>
      <c r="K124" s="5"/>
      <c r="L124" s="4"/>
      <c r="M124" s="4"/>
      <c r="N124" s="4"/>
      <c r="O124" s="4"/>
      <c r="P124" s="53"/>
      <c r="Q124" s="8"/>
      <c r="R124" s="8"/>
      <c r="S124" s="4"/>
      <c r="T124" s="9"/>
      <c r="U124" s="9"/>
      <c r="V124" s="9"/>
      <c r="W124" s="9"/>
      <c r="X124" s="9"/>
      <c r="Y124" s="9"/>
      <c r="Z124" s="9"/>
      <c r="AA124" s="9"/>
      <c r="AB124" s="9"/>
      <c r="AC124" s="9"/>
    </row>
    <row r="125" spans="2:29" s="51" customFormat="1" x14ac:dyDescent="0.2">
      <c r="B125" s="8"/>
      <c r="C125" s="8"/>
      <c r="D125" s="8"/>
      <c r="E125" s="8"/>
      <c r="F125" s="52"/>
      <c r="G125" s="8"/>
      <c r="H125" s="8"/>
      <c r="I125" s="8"/>
      <c r="J125" s="4"/>
      <c r="K125" s="5"/>
      <c r="L125" s="4"/>
      <c r="M125" s="4"/>
      <c r="N125" s="4"/>
      <c r="O125" s="4"/>
      <c r="P125" s="53"/>
      <c r="Q125" s="8"/>
      <c r="R125" s="8"/>
      <c r="S125" s="4"/>
      <c r="T125" s="9"/>
      <c r="U125" s="9"/>
      <c r="V125" s="9"/>
      <c r="W125" s="9"/>
      <c r="X125" s="9"/>
      <c r="Y125" s="9"/>
      <c r="Z125" s="9"/>
      <c r="AA125" s="9"/>
      <c r="AB125" s="9"/>
      <c r="AC125" s="9"/>
    </row>
    <row r="126" spans="2:29" s="51" customFormat="1" x14ac:dyDescent="0.2">
      <c r="B126" s="8"/>
      <c r="C126" s="8"/>
      <c r="D126" s="8"/>
      <c r="E126" s="8"/>
      <c r="F126" s="52"/>
      <c r="G126" s="8"/>
      <c r="H126" s="8"/>
      <c r="I126" s="8"/>
      <c r="J126" s="4"/>
      <c r="K126" s="5"/>
      <c r="L126" s="4"/>
      <c r="M126" s="4"/>
      <c r="N126" s="4"/>
      <c r="O126" s="4"/>
      <c r="P126" s="53"/>
      <c r="Q126" s="8"/>
      <c r="R126" s="8"/>
      <c r="S126" s="4"/>
      <c r="T126" s="9"/>
      <c r="U126" s="9"/>
      <c r="V126" s="9"/>
      <c r="W126" s="9"/>
      <c r="X126" s="9"/>
      <c r="Y126" s="9"/>
      <c r="Z126" s="9"/>
      <c r="AA126" s="9"/>
      <c r="AB126" s="9"/>
      <c r="AC126" s="9"/>
    </row>
    <row r="127" spans="2:29" s="51" customFormat="1" x14ac:dyDescent="0.2">
      <c r="B127" s="8"/>
      <c r="C127" s="8"/>
      <c r="D127" s="8"/>
      <c r="E127" s="8"/>
      <c r="F127" s="52"/>
      <c r="G127" s="8"/>
      <c r="H127" s="8"/>
      <c r="I127" s="8"/>
      <c r="J127" s="4"/>
      <c r="K127" s="5"/>
      <c r="L127" s="4"/>
      <c r="M127" s="4"/>
      <c r="N127" s="4"/>
      <c r="O127" s="4"/>
      <c r="P127" s="53"/>
      <c r="Q127" s="8"/>
      <c r="R127" s="8"/>
      <c r="S127" s="4"/>
      <c r="T127" s="9"/>
      <c r="U127" s="9"/>
      <c r="V127" s="9"/>
      <c r="W127" s="9"/>
      <c r="X127" s="9"/>
      <c r="Y127" s="9"/>
      <c r="Z127" s="9"/>
      <c r="AA127" s="9"/>
      <c r="AB127" s="9"/>
      <c r="AC127" s="9"/>
    </row>
    <row r="128" spans="2:29" s="51" customFormat="1" x14ac:dyDescent="0.2">
      <c r="B128" s="8"/>
      <c r="C128" s="8"/>
      <c r="D128" s="8"/>
      <c r="E128" s="8"/>
      <c r="F128" s="52"/>
      <c r="G128" s="8"/>
      <c r="H128" s="8"/>
      <c r="I128" s="8"/>
      <c r="J128" s="4"/>
      <c r="K128" s="5"/>
      <c r="L128" s="4"/>
      <c r="M128" s="4"/>
      <c r="N128" s="4"/>
      <c r="O128" s="4"/>
      <c r="P128" s="53"/>
      <c r="Q128" s="8"/>
      <c r="R128" s="8"/>
      <c r="S128" s="4"/>
      <c r="T128" s="9"/>
      <c r="U128" s="9"/>
      <c r="V128" s="9"/>
      <c r="W128" s="9"/>
      <c r="X128" s="9"/>
      <c r="Y128" s="9"/>
      <c r="Z128" s="9"/>
      <c r="AA128" s="9"/>
      <c r="AB128" s="9"/>
      <c r="AC128" s="9"/>
    </row>
    <row r="129" spans="2:29" s="51" customFormat="1" x14ac:dyDescent="0.2">
      <c r="B129" s="8"/>
      <c r="C129" s="8"/>
      <c r="D129" s="8"/>
      <c r="E129" s="8"/>
      <c r="F129" s="52"/>
      <c r="G129" s="8"/>
      <c r="H129" s="8"/>
      <c r="I129" s="8"/>
      <c r="J129" s="4"/>
      <c r="K129" s="5"/>
      <c r="L129" s="4"/>
      <c r="M129" s="4"/>
      <c r="N129" s="4"/>
      <c r="O129" s="4"/>
      <c r="P129" s="53"/>
      <c r="Q129" s="8"/>
      <c r="R129" s="8"/>
      <c r="S129" s="4"/>
      <c r="T129" s="9"/>
      <c r="U129" s="9"/>
      <c r="V129" s="9"/>
      <c r="W129" s="9"/>
      <c r="X129" s="9"/>
      <c r="Y129" s="9"/>
      <c r="Z129" s="9"/>
      <c r="AA129" s="9"/>
      <c r="AB129" s="9"/>
      <c r="AC129" s="9"/>
    </row>
    <row r="130" spans="2:29" s="51" customFormat="1" x14ac:dyDescent="0.2">
      <c r="B130" s="8"/>
      <c r="C130" s="8"/>
      <c r="D130" s="8"/>
      <c r="E130" s="8"/>
      <c r="F130" s="52"/>
      <c r="G130" s="8"/>
      <c r="H130" s="8"/>
      <c r="I130" s="8"/>
      <c r="J130" s="4"/>
      <c r="K130" s="5"/>
      <c r="L130" s="4"/>
      <c r="M130" s="4"/>
      <c r="N130" s="4"/>
      <c r="O130" s="4"/>
      <c r="P130" s="53"/>
      <c r="Q130" s="8"/>
      <c r="R130" s="8"/>
      <c r="S130" s="4"/>
      <c r="T130" s="9"/>
      <c r="U130" s="9"/>
      <c r="V130" s="9"/>
      <c r="W130" s="9"/>
      <c r="X130" s="9"/>
      <c r="Y130" s="9"/>
      <c r="Z130" s="9"/>
      <c r="AA130" s="9"/>
      <c r="AB130" s="9"/>
      <c r="AC130" s="9"/>
    </row>
    <row r="131" spans="2:29" s="51" customFormat="1" x14ac:dyDescent="0.2">
      <c r="B131" s="8"/>
      <c r="C131" s="8"/>
      <c r="D131" s="8"/>
      <c r="E131" s="8"/>
      <c r="F131" s="52"/>
      <c r="G131" s="8"/>
      <c r="H131" s="8"/>
      <c r="I131" s="8"/>
      <c r="J131" s="4"/>
      <c r="K131" s="5"/>
      <c r="L131" s="4"/>
      <c r="M131" s="4"/>
      <c r="N131" s="4"/>
      <c r="O131" s="4"/>
      <c r="P131" s="53"/>
      <c r="Q131" s="8"/>
      <c r="R131" s="8"/>
      <c r="S131" s="4"/>
      <c r="T131" s="9"/>
      <c r="U131" s="9"/>
      <c r="V131" s="9"/>
      <c r="W131" s="9"/>
      <c r="X131" s="9"/>
      <c r="Y131" s="9"/>
      <c r="Z131" s="9"/>
      <c r="AA131" s="9"/>
      <c r="AB131" s="9"/>
      <c r="AC131" s="9"/>
    </row>
    <row r="132" spans="2:29" s="51" customFormat="1" x14ac:dyDescent="0.2">
      <c r="B132" s="8"/>
      <c r="C132" s="8"/>
      <c r="D132" s="8"/>
      <c r="E132" s="8"/>
      <c r="F132" s="52"/>
      <c r="G132" s="8"/>
      <c r="H132" s="8"/>
      <c r="I132" s="8"/>
      <c r="J132" s="4"/>
      <c r="K132" s="5"/>
      <c r="L132" s="4"/>
      <c r="M132" s="4"/>
      <c r="N132" s="4"/>
      <c r="O132" s="4"/>
      <c r="P132" s="53"/>
      <c r="Q132" s="8"/>
      <c r="R132" s="8"/>
      <c r="S132" s="4"/>
      <c r="T132" s="9"/>
      <c r="U132" s="9"/>
      <c r="V132" s="9"/>
      <c r="W132" s="9"/>
      <c r="X132" s="9"/>
      <c r="Y132" s="9"/>
      <c r="Z132" s="9"/>
      <c r="AA132" s="9"/>
      <c r="AB132" s="9"/>
      <c r="AC132" s="9"/>
    </row>
    <row r="133" spans="2:29" s="51" customFormat="1" x14ac:dyDescent="0.2">
      <c r="B133" s="8"/>
      <c r="C133" s="8"/>
      <c r="D133" s="8"/>
      <c r="E133" s="8"/>
      <c r="F133" s="52"/>
      <c r="G133" s="8"/>
      <c r="H133" s="8"/>
      <c r="I133" s="8"/>
      <c r="J133" s="4"/>
      <c r="K133" s="5"/>
      <c r="L133" s="4"/>
      <c r="M133" s="4"/>
      <c r="N133" s="4"/>
      <c r="O133" s="4"/>
      <c r="P133" s="53"/>
      <c r="Q133" s="8"/>
      <c r="R133" s="8"/>
      <c r="S133" s="4"/>
      <c r="T133" s="9"/>
      <c r="U133" s="9"/>
      <c r="V133" s="9"/>
      <c r="W133" s="9"/>
      <c r="X133" s="9"/>
      <c r="Y133" s="9"/>
      <c r="Z133" s="9"/>
      <c r="AA133" s="9"/>
      <c r="AB133" s="9"/>
      <c r="AC133" s="9"/>
    </row>
    <row r="134" spans="2:29" s="51" customFormat="1" x14ac:dyDescent="0.2">
      <c r="B134" s="8"/>
      <c r="C134" s="8"/>
      <c r="D134" s="8"/>
      <c r="E134" s="8"/>
      <c r="F134" s="52"/>
      <c r="G134" s="8"/>
      <c r="H134" s="8"/>
      <c r="I134" s="8"/>
      <c r="J134" s="4"/>
      <c r="K134" s="5"/>
      <c r="L134" s="4"/>
      <c r="M134" s="4"/>
      <c r="N134" s="4"/>
      <c r="O134" s="4"/>
      <c r="P134" s="53"/>
      <c r="Q134" s="8"/>
      <c r="R134" s="8"/>
      <c r="S134" s="4"/>
      <c r="T134" s="9"/>
      <c r="U134" s="9"/>
      <c r="V134" s="9"/>
      <c r="W134" s="9"/>
      <c r="X134" s="9"/>
      <c r="Y134" s="9"/>
      <c r="Z134" s="9"/>
      <c r="AA134" s="9"/>
      <c r="AB134" s="9"/>
      <c r="AC134" s="9"/>
    </row>
    <row r="135" spans="2:29" s="51" customFormat="1" x14ac:dyDescent="0.2">
      <c r="B135" s="8"/>
      <c r="C135" s="8"/>
      <c r="D135" s="8"/>
      <c r="E135" s="8"/>
      <c r="F135" s="52"/>
      <c r="G135" s="8"/>
      <c r="H135" s="8"/>
      <c r="I135" s="8"/>
      <c r="J135" s="4"/>
      <c r="K135" s="5"/>
      <c r="L135" s="4"/>
      <c r="M135" s="4"/>
      <c r="N135" s="4"/>
      <c r="O135" s="4"/>
      <c r="P135" s="53"/>
      <c r="Q135" s="8"/>
      <c r="R135" s="8"/>
      <c r="S135" s="4"/>
      <c r="T135" s="9"/>
      <c r="U135" s="9"/>
      <c r="V135" s="9"/>
      <c r="W135" s="9"/>
      <c r="X135" s="9"/>
      <c r="Y135" s="9"/>
      <c r="Z135" s="9"/>
      <c r="AA135" s="9"/>
      <c r="AB135" s="9"/>
      <c r="AC135" s="9"/>
    </row>
    <row r="136" spans="2:29" s="51" customFormat="1" x14ac:dyDescent="0.2">
      <c r="B136" s="8"/>
      <c r="C136" s="8"/>
      <c r="D136" s="8"/>
      <c r="E136" s="8"/>
      <c r="F136" s="52"/>
      <c r="G136" s="8"/>
      <c r="H136" s="8"/>
      <c r="I136" s="8"/>
      <c r="J136" s="4"/>
      <c r="K136" s="5"/>
      <c r="L136" s="4"/>
      <c r="M136" s="4"/>
      <c r="N136" s="4"/>
      <c r="O136" s="4"/>
      <c r="P136" s="53"/>
      <c r="Q136" s="8"/>
      <c r="R136" s="8"/>
      <c r="S136" s="4"/>
      <c r="T136" s="9"/>
      <c r="U136" s="9"/>
      <c r="V136" s="9"/>
      <c r="W136" s="9"/>
      <c r="X136" s="9"/>
      <c r="Y136" s="9"/>
      <c r="Z136" s="9"/>
      <c r="AA136" s="9"/>
      <c r="AB136" s="9"/>
      <c r="AC136" s="9"/>
    </row>
    <row r="137" spans="2:29" s="51" customFormat="1" x14ac:dyDescent="0.2">
      <c r="B137" s="8"/>
      <c r="C137" s="8"/>
      <c r="D137" s="8"/>
      <c r="E137" s="8"/>
      <c r="F137" s="52"/>
      <c r="G137" s="8"/>
      <c r="H137" s="8"/>
      <c r="I137" s="8"/>
      <c r="J137" s="4"/>
      <c r="K137" s="5"/>
      <c r="L137" s="4"/>
      <c r="M137" s="4"/>
      <c r="N137" s="4"/>
      <c r="O137" s="4"/>
      <c r="P137" s="53"/>
      <c r="Q137" s="8"/>
      <c r="R137" s="8"/>
      <c r="S137" s="4"/>
      <c r="T137" s="9"/>
      <c r="U137" s="9"/>
      <c r="V137" s="9"/>
      <c r="W137" s="9"/>
      <c r="X137" s="9"/>
      <c r="Y137" s="9"/>
      <c r="Z137" s="9"/>
      <c r="AA137" s="9"/>
      <c r="AB137" s="9"/>
      <c r="AC137" s="9"/>
    </row>
    <row r="138" spans="2:29" s="51" customFormat="1" x14ac:dyDescent="0.2">
      <c r="B138" s="8"/>
      <c r="C138" s="8"/>
      <c r="D138" s="8"/>
      <c r="E138" s="8"/>
      <c r="F138" s="52"/>
      <c r="G138" s="8"/>
      <c r="H138" s="8"/>
      <c r="I138" s="8"/>
      <c r="J138" s="4"/>
      <c r="K138" s="5"/>
      <c r="L138" s="4"/>
      <c r="M138" s="4"/>
      <c r="N138" s="4"/>
      <c r="O138" s="4"/>
      <c r="P138" s="53"/>
      <c r="Q138" s="8"/>
      <c r="R138" s="8"/>
      <c r="S138" s="4"/>
      <c r="T138" s="9"/>
      <c r="U138" s="9"/>
      <c r="V138" s="9"/>
      <c r="W138" s="9"/>
      <c r="X138" s="9"/>
      <c r="Y138" s="9"/>
      <c r="Z138" s="9"/>
      <c r="AA138" s="9"/>
      <c r="AB138" s="9"/>
      <c r="AC138" s="9"/>
    </row>
    <row r="139" spans="2:29" s="51" customFormat="1" x14ac:dyDescent="0.2">
      <c r="B139" s="8"/>
      <c r="C139" s="8"/>
      <c r="D139" s="8"/>
      <c r="E139" s="8"/>
      <c r="F139" s="52"/>
      <c r="G139" s="8"/>
      <c r="H139" s="8"/>
      <c r="I139" s="8"/>
      <c r="J139" s="4"/>
      <c r="K139" s="5"/>
      <c r="L139" s="4"/>
      <c r="M139" s="4"/>
      <c r="N139" s="4"/>
      <c r="O139" s="4"/>
      <c r="P139" s="53"/>
      <c r="Q139" s="8"/>
      <c r="R139" s="8"/>
      <c r="S139" s="4"/>
      <c r="T139" s="9"/>
      <c r="U139" s="9"/>
      <c r="V139" s="9"/>
      <c r="W139" s="9"/>
      <c r="X139" s="9"/>
      <c r="Y139" s="9"/>
      <c r="Z139" s="9"/>
      <c r="AA139" s="9"/>
      <c r="AB139" s="9"/>
      <c r="AC139" s="9"/>
    </row>
    <row r="140" spans="2:29" s="51" customFormat="1" x14ac:dyDescent="0.2">
      <c r="B140" s="8"/>
      <c r="C140" s="8"/>
      <c r="D140" s="8"/>
      <c r="E140" s="8"/>
      <c r="F140" s="52"/>
      <c r="G140" s="8"/>
      <c r="H140" s="8"/>
      <c r="I140" s="8"/>
      <c r="J140" s="4"/>
      <c r="K140" s="5"/>
      <c r="L140" s="4"/>
      <c r="M140" s="4"/>
      <c r="N140" s="4"/>
      <c r="O140" s="4"/>
      <c r="P140" s="53"/>
      <c r="Q140" s="8"/>
      <c r="R140" s="8"/>
      <c r="S140" s="4"/>
      <c r="T140" s="9"/>
      <c r="U140" s="9"/>
      <c r="V140" s="9"/>
      <c r="W140" s="9"/>
      <c r="X140" s="9"/>
      <c r="Y140" s="9"/>
      <c r="Z140" s="9"/>
      <c r="AA140" s="9"/>
      <c r="AB140" s="9"/>
      <c r="AC140" s="9"/>
    </row>
    <row r="141" spans="2:29" s="51" customFormat="1" x14ac:dyDescent="0.2">
      <c r="B141" s="8"/>
      <c r="C141" s="8"/>
      <c r="D141" s="8"/>
      <c r="E141" s="8"/>
      <c r="F141" s="52"/>
      <c r="G141" s="8"/>
      <c r="H141" s="8"/>
      <c r="I141" s="8"/>
      <c r="J141" s="4"/>
      <c r="K141" s="5"/>
      <c r="L141" s="4"/>
      <c r="M141" s="4"/>
      <c r="N141" s="4"/>
      <c r="O141" s="4"/>
      <c r="P141" s="53"/>
      <c r="Q141" s="8"/>
      <c r="R141" s="8"/>
      <c r="S141" s="4"/>
      <c r="T141" s="9"/>
      <c r="U141" s="9"/>
      <c r="V141" s="9"/>
      <c r="W141" s="9"/>
      <c r="X141" s="9"/>
      <c r="Y141" s="9"/>
      <c r="Z141" s="9"/>
      <c r="AA141" s="9"/>
      <c r="AB141" s="9"/>
      <c r="AC141" s="9"/>
    </row>
    <row r="142" spans="2:29" s="51" customFormat="1" x14ac:dyDescent="0.2">
      <c r="B142" s="8"/>
      <c r="C142" s="8"/>
      <c r="D142" s="8"/>
      <c r="E142" s="8"/>
      <c r="F142" s="52"/>
      <c r="G142" s="8"/>
      <c r="H142" s="8"/>
      <c r="I142" s="8"/>
      <c r="J142" s="4"/>
      <c r="K142" s="5"/>
      <c r="L142" s="4"/>
      <c r="M142" s="4"/>
      <c r="N142" s="4"/>
      <c r="O142" s="4"/>
      <c r="P142" s="53"/>
      <c r="Q142" s="8"/>
      <c r="R142" s="8"/>
      <c r="S142" s="4"/>
      <c r="T142" s="9"/>
      <c r="U142" s="9"/>
      <c r="V142" s="9"/>
      <c r="W142" s="9"/>
      <c r="X142" s="9"/>
      <c r="Y142" s="9"/>
      <c r="Z142" s="9"/>
      <c r="AA142" s="9"/>
      <c r="AB142" s="9"/>
      <c r="AC142" s="9"/>
    </row>
    <row r="143" spans="2:29" s="51" customFormat="1" x14ac:dyDescent="0.2">
      <c r="B143" s="8"/>
      <c r="C143" s="8"/>
      <c r="D143" s="8"/>
      <c r="E143" s="8"/>
      <c r="F143" s="52"/>
      <c r="G143" s="8"/>
      <c r="H143" s="8"/>
      <c r="I143" s="8"/>
      <c r="J143" s="4"/>
      <c r="K143" s="5"/>
      <c r="L143" s="4"/>
      <c r="M143" s="4"/>
      <c r="N143" s="4"/>
      <c r="O143" s="4"/>
      <c r="P143" s="53"/>
      <c r="Q143" s="8"/>
      <c r="R143" s="8"/>
      <c r="S143" s="4"/>
      <c r="T143" s="9"/>
      <c r="U143" s="9"/>
      <c r="V143" s="9"/>
      <c r="W143" s="9"/>
      <c r="X143" s="9"/>
      <c r="Y143" s="9"/>
      <c r="Z143" s="9"/>
      <c r="AA143" s="9"/>
      <c r="AB143" s="9"/>
      <c r="AC143" s="9"/>
    </row>
    <row r="144" spans="2:29" s="51" customFormat="1" x14ac:dyDescent="0.2">
      <c r="B144" s="8"/>
      <c r="C144" s="8"/>
      <c r="D144" s="8"/>
      <c r="E144" s="8"/>
      <c r="F144" s="52"/>
      <c r="G144" s="8"/>
      <c r="H144" s="8"/>
      <c r="I144" s="8"/>
      <c r="J144" s="4"/>
      <c r="K144" s="5"/>
      <c r="L144" s="4"/>
      <c r="M144" s="4"/>
      <c r="N144" s="4"/>
      <c r="O144" s="4"/>
      <c r="P144" s="53"/>
      <c r="Q144" s="8"/>
      <c r="R144" s="8"/>
      <c r="S144" s="4"/>
      <c r="T144" s="9"/>
      <c r="U144" s="9"/>
      <c r="V144" s="9"/>
      <c r="W144" s="9"/>
      <c r="X144" s="9"/>
      <c r="Y144" s="9"/>
      <c r="Z144" s="9"/>
      <c r="AA144" s="9"/>
      <c r="AB144" s="9"/>
      <c r="AC144" s="9"/>
    </row>
    <row r="145" spans="2:29" s="51" customFormat="1" x14ac:dyDescent="0.2">
      <c r="B145" s="8"/>
      <c r="C145" s="8"/>
      <c r="D145" s="8"/>
      <c r="E145" s="8"/>
      <c r="F145" s="52"/>
      <c r="G145" s="8"/>
      <c r="H145" s="8"/>
      <c r="I145" s="8"/>
      <c r="J145" s="4"/>
      <c r="K145" s="5"/>
      <c r="L145" s="4"/>
      <c r="M145" s="4"/>
      <c r="N145" s="4"/>
      <c r="O145" s="4"/>
      <c r="P145" s="53"/>
      <c r="Q145" s="8"/>
      <c r="R145" s="8"/>
      <c r="S145" s="4"/>
      <c r="T145" s="9"/>
      <c r="U145" s="9"/>
      <c r="V145" s="9"/>
      <c r="W145" s="9"/>
      <c r="X145" s="9"/>
      <c r="Y145" s="9"/>
      <c r="Z145" s="9"/>
      <c r="AA145" s="9"/>
      <c r="AB145" s="9"/>
      <c r="AC145" s="9"/>
    </row>
    <row r="146" spans="2:29" s="51" customFormat="1" x14ac:dyDescent="0.2">
      <c r="B146" s="8"/>
      <c r="C146" s="8"/>
      <c r="D146" s="8"/>
      <c r="E146" s="8"/>
      <c r="F146" s="52"/>
      <c r="G146" s="8"/>
      <c r="H146" s="8"/>
      <c r="I146" s="8"/>
      <c r="J146" s="4"/>
      <c r="K146" s="5"/>
      <c r="L146" s="4"/>
      <c r="M146" s="4"/>
      <c r="N146" s="4"/>
      <c r="O146" s="4"/>
      <c r="P146" s="53"/>
      <c r="Q146" s="8"/>
      <c r="R146" s="8"/>
      <c r="S146" s="4"/>
      <c r="T146" s="9"/>
      <c r="U146" s="9"/>
      <c r="V146" s="9"/>
      <c r="W146" s="9"/>
      <c r="X146" s="9"/>
      <c r="Y146" s="9"/>
      <c r="Z146" s="9"/>
      <c r="AA146" s="9"/>
      <c r="AB146" s="9"/>
      <c r="AC146" s="9"/>
    </row>
    <row r="147" spans="2:29" s="51" customFormat="1" x14ac:dyDescent="0.2">
      <c r="B147" s="8"/>
      <c r="C147" s="8"/>
      <c r="D147" s="8"/>
      <c r="E147" s="8"/>
      <c r="F147" s="52"/>
      <c r="G147" s="8"/>
      <c r="H147" s="8"/>
      <c r="I147" s="8"/>
      <c r="J147" s="4"/>
      <c r="K147" s="5"/>
      <c r="L147" s="4"/>
      <c r="M147" s="4"/>
      <c r="N147" s="4"/>
      <c r="O147" s="4"/>
      <c r="P147" s="53"/>
      <c r="Q147" s="8"/>
      <c r="R147" s="8"/>
      <c r="S147" s="4"/>
      <c r="T147" s="9"/>
      <c r="U147" s="9"/>
      <c r="V147" s="9"/>
      <c r="W147" s="9"/>
      <c r="X147" s="9"/>
      <c r="Y147" s="9"/>
      <c r="Z147" s="9"/>
      <c r="AA147" s="9"/>
      <c r="AB147" s="9"/>
      <c r="AC147" s="9"/>
    </row>
    <row r="148" spans="2:29" s="51" customFormat="1" x14ac:dyDescent="0.2">
      <c r="B148" s="8"/>
      <c r="C148" s="8"/>
      <c r="D148" s="8"/>
      <c r="E148" s="8"/>
      <c r="F148" s="52"/>
      <c r="G148" s="8"/>
      <c r="H148" s="8"/>
      <c r="I148" s="8"/>
      <c r="J148" s="4"/>
      <c r="K148" s="5"/>
      <c r="L148" s="4"/>
      <c r="M148" s="4"/>
      <c r="N148" s="4"/>
      <c r="O148" s="4"/>
      <c r="P148" s="53"/>
      <c r="Q148" s="8"/>
      <c r="R148" s="8"/>
      <c r="S148" s="4"/>
      <c r="T148" s="9"/>
      <c r="U148" s="9"/>
      <c r="V148" s="9"/>
      <c r="W148" s="9"/>
      <c r="X148" s="9"/>
      <c r="Y148" s="9"/>
      <c r="Z148" s="9"/>
      <c r="AA148" s="9"/>
      <c r="AB148" s="9"/>
      <c r="AC148" s="9"/>
    </row>
    <row r="149" spans="2:29" s="51" customFormat="1" x14ac:dyDescent="0.2">
      <c r="B149" s="8"/>
      <c r="C149" s="8"/>
      <c r="D149" s="8"/>
      <c r="E149" s="8"/>
      <c r="F149" s="52"/>
      <c r="G149" s="8"/>
      <c r="H149" s="8"/>
      <c r="I149" s="8"/>
      <c r="J149" s="4"/>
      <c r="K149" s="5"/>
      <c r="L149" s="4"/>
      <c r="M149" s="4"/>
      <c r="N149" s="4"/>
      <c r="O149" s="4"/>
      <c r="P149" s="53"/>
      <c r="Q149" s="8"/>
      <c r="R149" s="8"/>
      <c r="S149" s="4"/>
      <c r="T149" s="9"/>
      <c r="U149" s="9"/>
      <c r="V149" s="9"/>
      <c r="W149" s="9"/>
      <c r="X149" s="9"/>
      <c r="Y149" s="9"/>
      <c r="Z149" s="9"/>
      <c r="AA149" s="9"/>
      <c r="AB149" s="9"/>
      <c r="AC149" s="9"/>
    </row>
    <row r="150" spans="2:29" s="51" customFormat="1" x14ac:dyDescent="0.2">
      <c r="B150" s="8"/>
      <c r="C150" s="8"/>
      <c r="D150" s="8"/>
      <c r="E150" s="8"/>
      <c r="F150" s="52"/>
      <c r="G150" s="8"/>
      <c r="H150" s="8"/>
      <c r="I150" s="8"/>
      <c r="J150" s="4"/>
      <c r="K150" s="5"/>
      <c r="L150" s="4"/>
      <c r="M150" s="4"/>
      <c r="N150" s="4"/>
      <c r="O150" s="4"/>
      <c r="P150" s="53"/>
      <c r="Q150" s="8"/>
      <c r="R150" s="8"/>
      <c r="S150" s="4"/>
      <c r="T150" s="9"/>
      <c r="U150" s="9"/>
      <c r="V150" s="9"/>
      <c r="W150" s="9"/>
      <c r="X150" s="9"/>
      <c r="Y150" s="9"/>
      <c r="Z150" s="9"/>
      <c r="AA150" s="9"/>
      <c r="AB150" s="9"/>
      <c r="AC150" s="9"/>
    </row>
    <row r="151" spans="2:29" s="51" customFormat="1" x14ac:dyDescent="0.2">
      <c r="B151" s="8"/>
      <c r="C151" s="8"/>
      <c r="D151" s="8"/>
      <c r="E151" s="8"/>
      <c r="F151" s="52"/>
      <c r="G151" s="8"/>
      <c r="H151" s="8"/>
      <c r="I151" s="8"/>
      <c r="J151" s="4"/>
      <c r="K151" s="5"/>
      <c r="L151" s="4"/>
      <c r="M151" s="4"/>
      <c r="N151" s="4"/>
      <c r="O151" s="4"/>
      <c r="P151" s="53"/>
      <c r="Q151" s="8"/>
      <c r="R151" s="8"/>
      <c r="S151" s="4"/>
      <c r="T151" s="9"/>
      <c r="U151" s="9"/>
      <c r="V151" s="9"/>
      <c r="W151" s="9"/>
      <c r="X151" s="9"/>
      <c r="Y151" s="9"/>
      <c r="Z151" s="9"/>
      <c r="AA151" s="9"/>
      <c r="AB151" s="9"/>
      <c r="AC151" s="9"/>
    </row>
    <row r="152" spans="2:29" s="51" customFormat="1" x14ac:dyDescent="0.2">
      <c r="B152" s="8"/>
      <c r="C152" s="8"/>
      <c r="D152" s="8"/>
      <c r="E152" s="8"/>
      <c r="F152" s="52"/>
      <c r="G152" s="8"/>
      <c r="H152" s="8"/>
      <c r="I152" s="8"/>
      <c r="J152" s="4"/>
      <c r="K152" s="5"/>
      <c r="L152" s="4"/>
      <c r="M152" s="4"/>
      <c r="N152" s="4"/>
      <c r="O152" s="4"/>
      <c r="P152" s="53"/>
      <c r="Q152" s="8"/>
      <c r="R152" s="8"/>
      <c r="S152" s="4"/>
      <c r="T152" s="9"/>
      <c r="U152" s="9"/>
      <c r="V152" s="9"/>
      <c r="W152" s="9"/>
      <c r="X152" s="9"/>
      <c r="Y152" s="9"/>
      <c r="Z152" s="9"/>
      <c r="AA152" s="9"/>
      <c r="AB152" s="9"/>
      <c r="AC152" s="9"/>
    </row>
    <row r="153" spans="2:29" x14ac:dyDescent="0.2">
      <c r="Z153" s="22"/>
    </row>
  </sheetData>
  <mergeCells count="71">
    <mergeCell ref="T17:T18"/>
    <mergeCell ref="U17:U18"/>
    <mergeCell ref="P26:P27"/>
    <mergeCell ref="Y17:Y18"/>
    <mergeCell ref="Z17:Z18"/>
    <mergeCell ref="AA17:AA18"/>
    <mergeCell ref="I13:AB13"/>
    <mergeCell ref="I14:AB14"/>
    <mergeCell ref="I15:Q15"/>
    <mergeCell ref="S15:W15"/>
    <mergeCell ref="X15:AA15"/>
    <mergeCell ref="AB15:AB16"/>
    <mergeCell ref="AB17:AB18"/>
    <mergeCell ref="V17:V18"/>
    <mergeCell ref="W17:W18"/>
    <mergeCell ref="X17:X18"/>
    <mergeCell ref="I17:I18"/>
    <mergeCell ref="Q17:Q18"/>
    <mergeCell ref="Y25:Y27"/>
    <mergeCell ref="Z25:Z27"/>
    <mergeCell ref="AA9:AA11"/>
    <mergeCell ref="Z9:Z11"/>
    <mergeCell ref="W9:W11"/>
    <mergeCell ref="U2:AB2"/>
    <mergeCell ref="U1:AB1"/>
    <mergeCell ref="U3:AB3"/>
    <mergeCell ref="AB7:AB8"/>
    <mergeCell ref="I20:AB20"/>
    <mergeCell ref="I7:Q7"/>
    <mergeCell ref="X7:AA7"/>
    <mergeCell ref="N9:N10"/>
    <mergeCell ref="O9:O10"/>
    <mergeCell ref="P9:P10"/>
    <mergeCell ref="I9:I10"/>
    <mergeCell ref="S7:W7"/>
    <mergeCell ref="S9:S11"/>
    <mergeCell ref="T9:T11"/>
    <mergeCell ref="R17:R18"/>
    <mergeCell ref="S17:S18"/>
    <mergeCell ref="I12:AB12"/>
    <mergeCell ref="Q9:Q10"/>
    <mergeCell ref="L9:L10"/>
    <mergeCell ref="M9:M10"/>
    <mergeCell ref="K26:K27"/>
    <mergeCell ref="L26:L27"/>
    <mergeCell ref="M26:M27"/>
    <mergeCell ref="N26:N27"/>
    <mergeCell ref="I25:I27"/>
    <mergeCell ref="J25:J27"/>
    <mergeCell ref="O26:O27"/>
    <mergeCell ref="R25:R27"/>
    <mergeCell ref="W25:W27"/>
    <mergeCell ref="Q26:Q27"/>
    <mergeCell ref="S25:S27"/>
    <mergeCell ref="T25:T27"/>
    <mergeCell ref="I29:W29"/>
    <mergeCell ref="I4:AB4"/>
    <mergeCell ref="I5:AB5"/>
    <mergeCell ref="I6:AB6"/>
    <mergeCell ref="I22:AB22"/>
    <mergeCell ref="I23:AB23"/>
    <mergeCell ref="I24:AB24"/>
    <mergeCell ref="Y9:Y11"/>
    <mergeCell ref="X9:X11"/>
    <mergeCell ref="AB9:AB11"/>
    <mergeCell ref="J9:J10"/>
    <mergeCell ref="K9:K10"/>
    <mergeCell ref="AA25:AA27"/>
    <mergeCell ref="R9:R10"/>
    <mergeCell ref="AB25:AB27"/>
    <mergeCell ref="X25:X27"/>
  </mergeCells>
  <conditionalFormatting sqref="L25:O25 L26">
    <cfRule type="expression" dxfId="57" priority="102" stopIfTrue="1">
      <formula>+IF((#REF!+#REF!+#REF!+#REF!+#REF!)&lt;&gt;$L25,1,0)</formula>
    </cfRule>
  </conditionalFormatting>
  <conditionalFormatting sqref="V21">
    <cfRule type="expression" dxfId="56" priority="96" stopIfTrue="1">
      <formula>+IF((#REF!+#REF!+#REF!+#REF!+#REF!)&lt;&gt;$L21,1,0)</formula>
    </cfRule>
  </conditionalFormatting>
  <conditionalFormatting sqref="J11">
    <cfRule type="expression" dxfId="55" priority="91" stopIfTrue="1">
      <formula>+IF((#REF!+#REF!+#REF!+#REF!+#REF!)&lt;&gt;$M11,1,0)</formula>
    </cfRule>
  </conditionalFormatting>
  <conditionalFormatting sqref="K11">
    <cfRule type="expression" dxfId="54" priority="90" stopIfTrue="1">
      <formula>+IF((#REF!+#REF!+#REF!+#REF!+#REF!)&lt;&gt;$M11,1,0)</formula>
    </cfRule>
  </conditionalFormatting>
  <conditionalFormatting sqref="J11">
    <cfRule type="expression" dxfId="53" priority="19" stopIfTrue="1">
      <formula>+IF((#REF!+#REF!+#REF!+#REF!+#REF!)&lt;&gt;$M11,1,0)</formula>
    </cfRule>
  </conditionalFormatting>
  <conditionalFormatting sqref="K11">
    <cfRule type="expression" dxfId="52" priority="18" stopIfTrue="1">
      <formula>+IF((#REF!+#REF!+#REF!+#REF!+#REF!)&lt;&gt;$M11,1,0)</formula>
    </cfRule>
  </conditionalFormatting>
  <conditionalFormatting sqref="L21">
    <cfRule type="expression" dxfId="51" priority="12" stopIfTrue="1">
      <formula>+IF((#REF!+#REF!+#REF!+#REF!+#REF!)&lt;&gt;$L21,1,0)</formula>
    </cfRule>
  </conditionalFormatting>
  <conditionalFormatting sqref="M21:N21">
    <cfRule type="expression" dxfId="50" priority="11" stopIfTrue="1">
      <formula>+IF((#REF!+#REF!+#REF!+#REF!+#REF!)&lt;&gt;$L21,1,0)</formula>
    </cfRule>
  </conditionalFormatting>
  <conditionalFormatting sqref="J10">
    <cfRule type="expression" dxfId="49" priority="108" stopIfTrue="1">
      <formula>+IF((#REF!+#REF!+#REF!+#REF!+#REF!)&lt;&gt;$M9,1,0)</formula>
    </cfRule>
  </conditionalFormatting>
  <conditionalFormatting sqref="J9">
    <cfRule type="expression" dxfId="48" priority="110" stopIfTrue="1">
      <formula>+IF((#REF!+#REF!+#REF!+#REF!+#REF!)&lt;&gt;#REF!,1,0)</formula>
    </cfRule>
  </conditionalFormatting>
  <conditionalFormatting sqref="J10">
    <cfRule type="expression" dxfId="47" priority="111" stopIfTrue="1">
      <formula>+IF((#REF!+#REF!+#REF!+#REF!+#REF!)&lt;&gt;$N9,1,0)</formula>
    </cfRule>
  </conditionalFormatting>
  <conditionalFormatting sqref="J10">
    <cfRule type="expression" dxfId="46" priority="113" stopIfTrue="1">
      <formula>+IF((#REF!+#REF!+#REF!+#REF!+#REF!)&lt;&gt;$N9,1,0)</formula>
    </cfRule>
  </conditionalFormatting>
  <conditionalFormatting sqref="M26:O26">
    <cfRule type="expression" dxfId="45" priority="8" stopIfTrue="1">
      <formula>+IF((#REF!+#REF!+#REF!+#REF!+#REF!)&lt;&gt;$L26,1,0)</formula>
    </cfRule>
  </conditionalFormatting>
  <conditionalFormatting sqref="K9">
    <cfRule type="expression" dxfId="44" priority="7" stopIfTrue="1">
      <formula>+IF((#REF!+#REF!+#REF!+#REF!+#REF!)&lt;&gt;$M9,1,0)</formula>
    </cfRule>
  </conditionalFormatting>
  <conditionalFormatting sqref="K9">
    <cfRule type="expression" dxfId="43" priority="6" stopIfTrue="1">
      <formula>+IF((#REF!+#REF!+#REF!+#REF!+#REF!)&lt;&gt;$M9,1,0)</formula>
    </cfRule>
  </conditionalFormatting>
  <conditionalFormatting sqref="L11:O11">
    <cfRule type="expression" dxfId="42" priority="3" stopIfTrue="1">
      <formula>+IF((#REF!+#REF!+#REF!+#REF!+#REF!)&lt;&gt;$L11,1,0)</formula>
    </cfRule>
  </conditionalFormatting>
  <conditionalFormatting sqref="L11:O11">
    <cfRule type="expression" dxfId="41" priority="2" stopIfTrue="1">
      <formula>+IF((#REF!+#REF!+#REF!+#REF!+#REF!)&lt;&gt;$L11,1,0)</formula>
    </cfRule>
  </conditionalFormatting>
  <conditionalFormatting sqref="K21">
    <cfRule type="expression" dxfId="40" priority="1" stopIfTrue="1">
      <formula>+IF((#REF!+#REF!+#REF!+#REF!+#REF!)&lt;&gt;$M21,1,0)</formula>
    </cfRule>
  </conditionalFormatting>
  <dataValidations count="4">
    <dataValidation type="list" allowBlank="1" showInputMessage="1" showErrorMessage="1" sqref="Q9 Q21 Q11 Q25:Q27">
      <formula1>$U$38:$U$46</formula1>
    </dataValidation>
    <dataValidation type="list" allowBlank="1" showInputMessage="1" showErrorMessage="1" sqref="R9 R17 R25 R21 R11">
      <formula1>$I$32:$I$36</formula1>
    </dataValidation>
    <dataValidation type="list" allowBlank="1" showInputMessage="1" showErrorMessage="1" sqref="W25 W17 W9 W21">
      <formula1>$Q$29:$Q$54</formula1>
    </dataValidation>
    <dataValidation type="list" allowBlank="1" showInputMessage="1" showErrorMessage="1" sqref="Q17">
      <formula1>$U$37:$U$45</formula1>
    </dataValidation>
  </dataValidations>
  <printOptions horizontalCentered="1" verticalCentered="1"/>
  <pageMargins left="0" right="0" top="0" bottom="0" header="0" footer="0"/>
  <pageSetup paperSize="14" scale="31" orientation="landscape" r:id="rId1"/>
  <ignoredErrors>
    <ignoredError sqref="X9:Y9 AB9 X25 Z9 X21:Y21 X17:Y17 AB17 X29 Z21"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F41"/>
  <sheetViews>
    <sheetView topLeftCell="H1" zoomScale="70" zoomScaleNormal="70" workbookViewId="0">
      <selection activeCell="P15" sqref="P15"/>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7.140625" style="2" hidden="1" customWidth="1"/>
    <col min="8" max="8" width="14.5703125" style="2" customWidth="1"/>
    <col min="9" max="9" width="38.28515625" style="2" customWidth="1"/>
    <col min="10" max="10" width="29.85546875" style="4" customWidth="1"/>
    <col min="11" max="11" width="21.7109375" style="5" customWidth="1"/>
    <col min="12" max="12" width="7.7109375" style="6" customWidth="1"/>
    <col min="13" max="13" width="8" style="6" customWidth="1"/>
    <col min="14" max="15" width="7.28515625" style="6" customWidth="1"/>
    <col min="16" max="16" width="16" style="7" customWidth="1"/>
    <col min="17" max="17" width="24" style="8" customWidth="1"/>
    <col min="18" max="18" width="44.28515625" style="8" customWidth="1"/>
    <col min="19" max="19" width="6.7109375" style="6" customWidth="1"/>
    <col min="20" max="20" width="26.5703125" style="9" customWidth="1"/>
    <col min="21" max="21" width="20.28515625" style="9" customWidth="1"/>
    <col min="22" max="22" width="13.7109375" style="9" customWidth="1"/>
    <col min="23" max="23" width="46.85546875" style="9" customWidth="1"/>
    <col min="24" max="25" width="26.140625" style="9" customWidth="1"/>
    <col min="26" max="26" width="25.5703125" style="9" customWidth="1"/>
    <col min="27" max="27" width="23.42578125" style="9" customWidth="1"/>
    <col min="28" max="28" width="17.28515625" style="9" hidden="1" customWidth="1"/>
    <col min="29" max="29" width="24.5703125" style="9" customWidth="1"/>
    <col min="30" max="31" width="11.42578125" style="9" customWidth="1"/>
    <col min="32" max="32" width="18" style="9" bestFit="1" customWidth="1"/>
    <col min="33" max="255" width="11.42578125" style="9" customWidth="1"/>
    <col min="256" max="16384" width="0" style="9" hidden="1"/>
  </cols>
  <sheetData>
    <row r="2" spans="1:29" ht="15.75" x14ac:dyDescent="0.2">
      <c r="U2" s="914" t="s">
        <v>0</v>
      </c>
      <c r="V2" s="914"/>
      <c r="W2" s="914"/>
      <c r="X2" s="914"/>
      <c r="Y2" s="914"/>
      <c r="Z2" s="914"/>
      <c r="AA2" s="914"/>
      <c r="AB2" s="914"/>
      <c r="AC2" s="914"/>
    </row>
    <row r="3" spans="1:29" ht="23.25" customHeight="1" x14ac:dyDescent="0.25">
      <c r="A3" s="10" t="s">
        <v>1</v>
      </c>
      <c r="F3" s="2"/>
      <c r="J3" s="8"/>
      <c r="K3" s="8"/>
      <c r="M3" s="11"/>
      <c r="Q3" s="126"/>
      <c r="T3" s="6"/>
      <c r="U3" s="915" t="s">
        <v>2</v>
      </c>
      <c r="V3" s="915"/>
      <c r="W3" s="915"/>
      <c r="X3" s="915"/>
      <c r="Y3" s="915"/>
      <c r="Z3" s="915"/>
      <c r="AA3" s="915"/>
      <c r="AB3" s="915"/>
      <c r="AC3" s="915"/>
    </row>
    <row r="4" spans="1:29" ht="23.25" customHeight="1" x14ac:dyDescent="0.25">
      <c r="A4" s="10"/>
      <c r="F4" s="2"/>
      <c r="I4" s="23"/>
      <c r="J4" s="23"/>
      <c r="K4" s="23"/>
      <c r="L4" s="23"/>
      <c r="M4" s="23"/>
      <c r="N4" s="23"/>
      <c r="O4" s="23"/>
      <c r="P4" s="23"/>
      <c r="Q4" s="23"/>
      <c r="R4" s="23"/>
      <c r="S4" s="23"/>
      <c r="T4" s="23"/>
      <c r="U4" s="839" t="s">
        <v>216</v>
      </c>
      <c r="V4" s="839"/>
      <c r="W4" s="839"/>
      <c r="X4" s="839"/>
      <c r="Y4" s="839"/>
      <c r="Z4" s="839"/>
      <c r="AA4" s="839"/>
      <c r="AB4" s="839"/>
      <c r="AC4" s="839"/>
    </row>
    <row r="5" spans="1:29" ht="23.25" customHeight="1" x14ac:dyDescent="0.25">
      <c r="A5" s="10"/>
      <c r="F5" s="2"/>
      <c r="I5" s="23"/>
      <c r="J5" s="23"/>
      <c r="K5" s="23"/>
      <c r="L5" s="23"/>
      <c r="M5" s="23"/>
      <c r="N5" s="23"/>
      <c r="O5" s="23"/>
      <c r="P5" s="23"/>
      <c r="Q5" s="23"/>
      <c r="R5" s="23"/>
      <c r="S5" s="23"/>
      <c r="T5" s="23"/>
      <c r="U5" s="23"/>
      <c r="V5" s="23"/>
      <c r="W5" s="23"/>
      <c r="X5" s="23"/>
      <c r="Y5" s="23"/>
      <c r="Z5" s="23"/>
      <c r="AA5" s="23"/>
      <c r="AB5" s="23"/>
    </row>
    <row r="6" spans="1:29" ht="20.25" customHeight="1" x14ac:dyDescent="0.3">
      <c r="A6" s="91"/>
      <c r="B6" s="92"/>
      <c r="C6" s="92"/>
      <c r="D6" s="92"/>
      <c r="E6" s="92"/>
      <c r="F6" s="93"/>
      <c r="G6" s="92"/>
      <c r="H6" s="92"/>
      <c r="I6" s="916" t="s">
        <v>37</v>
      </c>
      <c r="J6" s="917"/>
      <c r="K6" s="917"/>
      <c r="L6" s="917"/>
      <c r="M6" s="917"/>
      <c r="N6" s="917"/>
      <c r="O6" s="917"/>
      <c r="P6" s="917"/>
      <c r="Q6" s="917"/>
      <c r="R6" s="917"/>
      <c r="S6" s="917"/>
      <c r="T6" s="917"/>
      <c r="U6" s="917"/>
      <c r="V6" s="917"/>
      <c r="W6" s="917"/>
      <c r="X6" s="917"/>
      <c r="Y6" s="917"/>
      <c r="Z6" s="917"/>
      <c r="AA6" s="917"/>
      <c r="AB6" s="918"/>
      <c r="AC6" s="422"/>
    </row>
    <row r="7" spans="1:29" ht="20.25" customHeight="1" x14ac:dyDescent="0.3">
      <c r="A7" s="91"/>
      <c r="B7" s="92"/>
      <c r="C7" s="92"/>
      <c r="D7" s="92"/>
      <c r="E7" s="92"/>
      <c r="F7" s="93"/>
      <c r="G7" s="92"/>
      <c r="H7" s="92"/>
      <c r="I7" s="897" t="s">
        <v>96</v>
      </c>
      <c r="J7" s="897"/>
      <c r="K7" s="897"/>
      <c r="L7" s="897"/>
      <c r="M7" s="897"/>
      <c r="N7" s="897"/>
      <c r="O7" s="897"/>
      <c r="P7" s="897"/>
      <c r="Q7" s="897"/>
      <c r="R7" s="897"/>
      <c r="S7" s="897"/>
      <c r="T7" s="897"/>
      <c r="U7" s="897"/>
      <c r="V7" s="897"/>
      <c r="W7" s="897"/>
      <c r="X7" s="897"/>
      <c r="Y7" s="897"/>
      <c r="Z7" s="897"/>
      <c r="AA7" s="897"/>
      <c r="AB7" s="897"/>
      <c r="AC7" s="897"/>
    </row>
    <row r="8" spans="1:29" ht="20.25" hidden="1" customHeight="1" x14ac:dyDescent="0.3">
      <c r="A8" s="91"/>
      <c r="B8" s="92"/>
      <c r="C8" s="92"/>
      <c r="D8" s="92"/>
      <c r="E8" s="92"/>
      <c r="F8" s="93"/>
      <c r="G8" s="92"/>
      <c r="H8" s="92"/>
      <c r="I8" s="423" t="s">
        <v>97</v>
      </c>
      <c r="J8" s="424"/>
      <c r="K8" s="424"/>
      <c r="L8" s="424"/>
      <c r="M8" s="424"/>
      <c r="N8" s="424"/>
      <c r="O8" s="424"/>
      <c r="P8" s="424"/>
      <c r="Q8" s="424"/>
      <c r="R8" s="424"/>
      <c r="S8" s="424"/>
      <c r="T8" s="424"/>
      <c r="U8" s="424"/>
      <c r="V8" s="424"/>
      <c r="W8" s="424"/>
      <c r="X8" s="424"/>
      <c r="Y8" s="424"/>
      <c r="Z8" s="424"/>
      <c r="AA8" s="424"/>
      <c r="AB8" s="424"/>
      <c r="AC8" s="425"/>
    </row>
    <row r="9" spans="1:29" ht="20.25" hidden="1" customHeight="1" x14ac:dyDescent="0.3">
      <c r="A9" s="91"/>
      <c r="B9" s="92"/>
      <c r="C9" s="92"/>
      <c r="D9" s="92"/>
      <c r="E9" s="92"/>
      <c r="F9" s="93"/>
      <c r="G9" s="92"/>
      <c r="H9" s="92"/>
      <c r="I9" s="426" t="s">
        <v>3</v>
      </c>
      <c r="J9" s="427"/>
      <c r="K9" s="427"/>
      <c r="L9" s="427"/>
      <c r="M9" s="427"/>
      <c r="N9" s="427"/>
      <c r="O9" s="427"/>
      <c r="P9" s="427"/>
      <c r="Q9" s="427"/>
      <c r="R9" s="428"/>
      <c r="S9" s="427" t="s">
        <v>78</v>
      </c>
      <c r="T9" s="427"/>
      <c r="U9" s="427"/>
      <c r="V9" s="427"/>
      <c r="W9" s="428"/>
      <c r="X9" s="429" t="s">
        <v>4</v>
      </c>
      <c r="Y9" s="429"/>
      <c r="Z9" s="429"/>
      <c r="AA9" s="429"/>
      <c r="AB9" s="429"/>
      <c r="AC9" s="430" t="s">
        <v>115</v>
      </c>
    </row>
    <row r="10" spans="1:29" s="15" customFormat="1" ht="49.5" hidden="1" customHeight="1" x14ac:dyDescent="0.25">
      <c r="A10" s="101" t="s">
        <v>5</v>
      </c>
      <c r="B10" s="101" t="s">
        <v>6</v>
      </c>
      <c r="C10" s="101" t="s">
        <v>7</v>
      </c>
      <c r="D10" s="101" t="s">
        <v>8</v>
      </c>
      <c r="E10" s="101" t="s">
        <v>9</v>
      </c>
      <c r="F10" s="102" t="s">
        <v>5</v>
      </c>
      <c r="G10" s="103" t="s">
        <v>10</v>
      </c>
      <c r="H10" s="104"/>
      <c r="I10" s="431" t="s">
        <v>11</v>
      </c>
      <c r="J10" s="432" t="s">
        <v>12</v>
      </c>
      <c r="K10" s="432" t="s">
        <v>13</v>
      </c>
      <c r="L10" s="432" t="s">
        <v>38</v>
      </c>
      <c r="M10" s="432" t="s">
        <v>39</v>
      </c>
      <c r="N10" s="432" t="s">
        <v>40</v>
      </c>
      <c r="O10" s="432" t="s">
        <v>41</v>
      </c>
      <c r="P10" s="432" t="s">
        <v>42</v>
      </c>
      <c r="Q10" s="432" t="s">
        <v>43</v>
      </c>
      <c r="R10" s="433" t="s">
        <v>205</v>
      </c>
      <c r="S10" s="434" t="s">
        <v>14</v>
      </c>
      <c r="T10" s="434" t="s">
        <v>72</v>
      </c>
      <c r="U10" s="434" t="s">
        <v>15</v>
      </c>
      <c r="V10" s="434" t="s">
        <v>16</v>
      </c>
      <c r="W10" s="434"/>
      <c r="X10" s="434" t="s">
        <v>17</v>
      </c>
      <c r="Y10" s="434" t="s">
        <v>18</v>
      </c>
      <c r="Z10" s="434" t="s">
        <v>19</v>
      </c>
      <c r="AA10" s="434" t="s">
        <v>20</v>
      </c>
      <c r="AB10" s="434" t="s">
        <v>21</v>
      </c>
      <c r="AC10" s="430"/>
    </row>
    <row r="11" spans="1:29" s="47" customFormat="1" ht="77.25" hidden="1" customHeight="1" x14ac:dyDescent="0.2">
      <c r="A11" s="121"/>
      <c r="B11" s="122"/>
      <c r="C11" s="122"/>
      <c r="D11" s="122"/>
      <c r="E11" s="109"/>
      <c r="F11" s="121"/>
      <c r="G11" s="109"/>
      <c r="H11" s="109"/>
      <c r="I11" s="435">
        <v>7</v>
      </c>
      <c r="J11" s="436" t="s">
        <v>194</v>
      </c>
      <c r="K11" s="436" t="s">
        <v>195</v>
      </c>
      <c r="L11" s="437">
        <v>1</v>
      </c>
      <c r="M11" s="437">
        <v>0</v>
      </c>
      <c r="N11" s="437">
        <v>1</v>
      </c>
      <c r="O11" s="437">
        <v>0</v>
      </c>
      <c r="P11" s="438">
        <f>SUM(L11:O11)</f>
        <v>2</v>
      </c>
      <c r="Q11" s="439" t="s">
        <v>36</v>
      </c>
      <c r="R11" s="439" t="s">
        <v>45</v>
      </c>
      <c r="S11" s="438">
        <v>1</v>
      </c>
      <c r="T11" s="439" t="s">
        <v>194</v>
      </c>
      <c r="U11" s="439" t="s">
        <v>197</v>
      </c>
      <c r="V11" s="440">
        <v>1</v>
      </c>
      <c r="W11" s="440"/>
      <c r="X11" s="441">
        <f>SUM(Y11:AB11)</f>
        <v>0</v>
      </c>
      <c r="Y11" s="442">
        <v>0</v>
      </c>
      <c r="Z11" s="442"/>
      <c r="AA11" s="443"/>
      <c r="AB11" s="443"/>
      <c r="AC11" s="444">
        <v>0</v>
      </c>
    </row>
    <row r="12" spans="1:29" ht="20.25" customHeight="1" x14ac:dyDescent="0.3">
      <c r="A12" s="91"/>
      <c r="B12" s="92"/>
      <c r="C12" s="92"/>
      <c r="D12" s="92"/>
      <c r="E12" s="92"/>
      <c r="F12" s="93"/>
      <c r="G12" s="92"/>
      <c r="H12" s="92"/>
      <c r="I12" s="899" t="s">
        <v>98</v>
      </c>
      <c r="J12" s="900"/>
      <c r="K12" s="900"/>
      <c r="L12" s="900"/>
      <c r="M12" s="900"/>
      <c r="N12" s="900"/>
      <c r="O12" s="900"/>
      <c r="P12" s="900"/>
      <c r="Q12" s="900"/>
      <c r="R12" s="900"/>
      <c r="S12" s="900"/>
      <c r="T12" s="900"/>
      <c r="U12" s="900"/>
      <c r="V12" s="900"/>
      <c r="W12" s="900"/>
      <c r="X12" s="900"/>
      <c r="Y12" s="900"/>
      <c r="Z12" s="900"/>
      <c r="AA12" s="900"/>
      <c r="AB12" s="900"/>
      <c r="AC12" s="901"/>
    </row>
    <row r="13" spans="1:29" ht="20.25" customHeight="1" x14ac:dyDescent="0.3">
      <c r="A13" s="91"/>
      <c r="B13" s="92"/>
      <c r="C13" s="92"/>
      <c r="D13" s="92"/>
      <c r="E13" s="92"/>
      <c r="F13" s="93"/>
      <c r="G13" s="92"/>
      <c r="H13" s="92"/>
      <c r="I13" s="887" t="s">
        <v>3</v>
      </c>
      <c r="J13" s="887"/>
      <c r="K13" s="887"/>
      <c r="L13" s="887"/>
      <c r="M13" s="887"/>
      <c r="N13" s="887"/>
      <c r="O13" s="887"/>
      <c r="P13" s="887"/>
      <c r="Q13" s="887"/>
      <c r="R13" s="888" t="s">
        <v>78</v>
      </c>
      <c r="S13" s="889"/>
      <c r="T13" s="889"/>
      <c r="U13" s="889"/>
      <c r="V13" s="889"/>
      <c r="W13" s="890"/>
      <c r="X13" s="912" t="s">
        <v>4</v>
      </c>
      <c r="Y13" s="875"/>
      <c r="Z13" s="875"/>
      <c r="AA13" s="875"/>
      <c r="AB13" s="876"/>
      <c r="AC13" s="883" t="s">
        <v>115</v>
      </c>
    </row>
    <row r="14" spans="1:29" s="15" customFormat="1" ht="57.75" customHeight="1" x14ac:dyDescent="0.25">
      <c r="A14" s="101" t="s">
        <v>5</v>
      </c>
      <c r="B14" s="101" t="s">
        <v>6</v>
      </c>
      <c r="C14" s="101" t="s">
        <v>7</v>
      </c>
      <c r="D14" s="101" t="s">
        <v>8</v>
      </c>
      <c r="E14" s="101" t="s">
        <v>9</v>
      </c>
      <c r="F14" s="102" t="s">
        <v>5</v>
      </c>
      <c r="G14" s="103" t="s">
        <v>10</v>
      </c>
      <c r="H14" s="137"/>
      <c r="I14" s="445" t="s">
        <v>228</v>
      </c>
      <c r="J14" s="445" t="s">
        <v>12</v>
      </c>
      <c r="K14" s="445" t="s">
        <v>229</v>
      </c>
      <c r="L14" s="446" t="s">
        <v>38</v>
      </c>
      <c r="M14" s="447" t="s">
        <v>39</v>
      </c>
      <c r="N14" s="445" t="s">
        <v>40</v>
      </c>
      <c r="O14" s="445" t="s">
        <v>41</v>
      </c>
      <c r="P14" s="445" t="s">
        <v>42</v>
      </c>
      <c r="Q14" s="446" t="s">
        <v>43</v>
      </c>
      <c r="R14" s="448" t="s">
        <v>205</v>
      </c>
      <c r="S14" s="449" t="s">
        <v>14</v>
      </c>
      <c r="T14" s="449" t="s">
        <v>72</v>
      </c>
      <c r="U14" s="450" t="s">
        <v>15</v>
      </c>
      <c r="V14" s="451" t="s">
        <v>16</v>
      </c>
      <c r="W14" s="448" t="s">
        <v>206</v>
      </c>
      <c r="X14" s="449" t="s">
        <v>17</v>
      </c>
      <c r="Y14" s="452" t="s">
        <v>18</v>
      </c>
      <c r="Z14" s="449" t="s">
        <v>19</v>
      </c>
      <c r="AA14" s="453" t="s">
        <v>20</v>
      </c>
      <c r="AB14" s="454" t="s">
        <v>21</v>
      </c>
      <c r="AC14" s="884"/>
    </row>
    <row r="15" spans="1:29" s="47" customFormat="1" ht="82.5" customHeight="1" x14ac:dyDescent="0.2">
      <c r="A15" s="121"/>
      <c r="B15" s="122"/>
      <c r="C15" s="122"/>
      <c r="D15" s="122"/>
      <c r="E15" s="109"/>
      <c r="F15" s="121"/>
      <c r="G15" s="109"/>
      <c r="H15" s="108"/>
      <c r="I15" s="612" t="s">
        <v>196</v>
      </c>
      <c r="J15" s="613" t="s">
        <v>223</v>
      </c>
      <c r="K15" s="614" t="s">
        <v>359</v>
      </c>
      <c r="L15" s="615">
        <v>3</v>
      </c>
      <c r="M15" s="615">
        <v>3</v>
      </c>
      <c r="N15" s="615">
        <v>3</v>
      </c>
      <c r="O15" s="615">
        <v>3</v>
      </c>
      <c r="P15" s="616">
        <f>SUM(L15:O15)</f>
        <v>12</v>
      </c>
      <c r="Q15" s="456" t="s">
        <v>36</v>
      </c>
      <c r="R15" s="457" t="s">
        <v>45</v>
      </c>
      <c r="S15" s="458">
        <v>1</v>
      </c>
      <c r="T15" s="457" t="s">
        <v>212</v>
      </c>
      <c r="U15" s="457" t="s">
        <v>304</v>
      </c>
      <c r="V15" s="459">
        <v>3</v>
      </c>
      <c r="W15" s="460" t="s">
        <v>69</v>
      </c>
      <c r="X15" s="461">
        <f>SUM(Y15:AA15)</f>
        <v>30000000</v>
      </c>
      <c r="Y15" s="462">
        <f>150000000-120000000</f>
        <v>30000000</v>
      </c>
      <c r="Z15" s="463">
        <v>0</v>
      </c>
      <c r="AA15" s="463">
        <v>0</v>
      </c>
      <c r="AB15" s="464"/>
      <c r="AC15" s="465">
        <f>60000000-6342400</f>
        <v>53657600</v>
      </c>
    </row>
    <row r="16" spans="1:29" s="47" customFormat="1" ht="37.5" customHeight="1" x14ac:dyDescent="0.2">
      <c r="A16" s="121"/>
      <c r="B16" s="122"/>
      <c r="C16" s="122"/>
      <c r="D16" s="122"/>
      <c r="E16" s="109"/>
      <c r="F16" s="121"/>
      <c r="G16" s="109"/>
      <c r="H16" s="138"/>
      <c r="I16" s="916" t="s">
        <v>259</v>
      </c>
      <c r="J16" s="917"/>
      <c r="K16" s="917"/>
      <c r="L16" s="917"/>
      <c r="M16" s="917"/>
      <c r="N16" s="917"/>
      <c r="O16" s="917"/>
      <c r="P16" s="917"/>
      <c r="Q16" s="917"/>
      <c r="R16" s="917"/>
      <c r="S16" s="917"/>
      <c r="T16" s="917"/>
      <c r="U16" s="917"/>
      <c r="V16" s="917"/>
      <c r="W16" s="917"/>
      <c r="X16" s="917"/>
      <c r="Y16" s="917"/>
      <c r="Z16" s="917"/>
      <c r="AA16" s="917"/>
      <c r="AB16" s="918"/>
      <c r="AC16" s="422"/>
    </row>
    <row r="17" spans="1:32" ht="20.25" customHeight="1" x14ac:dyDescent="0.3">
      <c r="A17" s="91"/>
      <c r="B17" s="92"/>
      <c r="C17" s="92"/>
      <c r="D17" s="92"/>
      <c r="E17" s="92"/>
      <c r="F17" s="93"/>
      <c r="G17" s="92"/>
      <c r="H17" s="125"/>
      <c r="I17" s="913" t="s">
        <v>254</v>
      </c>
      <c r="J17" s="897"/>
      <c r="K17" s="897"/>
      <c r="L17" s="897"/>
      <c r="M17" s="897"/>
      <c r="N17" s="897"/>
      <c r="O17" s="897"/>
      <c r="P17" s="897"/>
      <c r="Q17" s="897"/>
      <c r="R17" s="897"/>
      <c r="S17" s="897"/>
      <c r="T17" s="897"/>
      <c r="U17" s="897"/>
      <c r="V17" s="897"/>
      <c r="W17" s="897"/>
      <c r="X17" s="897"/>
      <c r="Y17" s="897"/>
      <c r="Z17" s="897"/>
      <c r="AA17" s="897"/>
      <c r="AB17" s="897"/>
      <c r="AC17" s="897"/>
    </row>
    <row r="18" spans="1:32" ht="20.25" customHeight="1" x14ac:dyDescent="0.3">
      <c r="A18" s="91"/>
      <c r="B18" s="92"/>
      <c r="C18" s="92"/>
      <c r="D18" s="92"/>
      <c r="E18" s="92"/>
      <c r="F18" s="93"/>
      <c r="G18" s="92"/>
      <c r="H18" s="125"/>
      <c r="I18" s="905" t="s">
        <v>102</v>
      </c>
      <c r="J18" s="905"/>
      <c r="K18" s="905"/>
      <c r="L18" s="905"/>
      <c r="M18" s="905"/>
      <c r="N18" s="905"/>
      <c r="O18" s="905"/>
      <c r="P18" s="905"/>
      <c r="Q18" s="905"/>
      <c r="R18" s="905"/>
      <c r="S18" s="905"/>
      <c r="T18" s="905"/>
      <c r="U18" s="905"/>
      <c r="V18" s="905"/>
      <c r="W18" s="905"/>
      <c r="X18" s="905"/>
      <c r="Y18" s="905"/>
      <c r="Z18" s="905"/>
      <c r="AA18" s="905"/>
      <c r="AB18" s="905"/>
      <c r="AC18" s="906"/>
    </row>
    <row r="19" spans="1:32" ht="20.25" customHeight="1" x14ac:dyDescent="0.3">
      <c r="A19" s="91"/>
      <c r="B19" s="92"/>
      <c r="C19" s="92"/>
      <c r="D19" s="92"/>
      <c r="E19" s="92"/>
      <c r="F19" s="93"/>
      <c r="G19" s="92"/>
      <c r="H19" s="125"/>
      <c r="I19" s="887" t="s">
        <v>3</v>
      </c>
      <c r="J19" s="887"/>
      <c r="K19" s="887"/>
      <c r="L19" s="887"/>
      <c r="M19" s="887"/>
      <c r="N19" s="887"/>
      <c r="O19" s="887"/>
      <c r="P19" s="887"/>
      <c r="Q19" s="887"/>
      <c r="R19" s="888" t="s">
        <v>78</v>
      </c>
      <c r="S19" s="889"/>
      <c r="T19" s="889"/>
      <c r="U19" s="889"/>
      <c r="V19" s="889"/>
      <c r="W19" s="890"/>
      <c r="X19" s="871" t="s">
        <v>4</v>
      </c>
      <c r="Y19" s="872"/>
      <c r="Z19" s="872"/>
      <c r="AA19" s="872"/>
      <c r="AB19" s="873"/>
      <c r="AC19" s="883" t="s">
        <v>115</v>
      </c>
    </row>
    <row r="20" spans="1:32" ht="71.25" customHeight="1" x14ac:dyDescent="0.3">
      <c r="A20" s="91"/>
      <c r="B20" s="92"/>
      <c r="C20" s="92"/>
      <c r="D20" s="92"/>
      <c r="E20" s="92"/>
      <c r="F20" s="93"/>
      <c r="G20" s="92"/>
      <c r="H20" s="139"/>
      <c r="I20" s="466" t="s">
        <v>255</v>
      </c>
      <c r="J20" s="467" t="s">
        <v>12</v>
      </c>
      <c r="K20" s="467" t="s">
        <v>256</v>
      </c>
      <c r="L20" s="467" t="s">
        <v>38</v>
      </c>
      <c r="M20" s="445" t="s">
        <v>39</v>
      </c>
      <c r="N20" s="445" t="s">
        <v>40</v>
      </c>
      <c r="O20" s="467" t="s">
        <v>41</v>
      </c>
      <c r="P20" s="467" t="s">
        <v>42</v>
      </c>
      <c r="Q20" s="467" t="s">
        <v>257</v>
      </c>
      <c r="R20" s="448" t="s">
        <v>205</v>
      </c>
      <c r="S20" s="449" t="s">
        <v>14</v>
      </c>
      <c r="T20" s="449" t="s">
        <v>72</v>
      </c>
      <c r="U20" s="449" t="s">
        <v>15</v>
      </c>
      <c r="V20" s="451" t="s">
        <v>16</v>
      </c>
      <c r="W20" s="468" t="s">
        <v>206</v>
      </c>
      <c r="X20" s="469" t="s">
        <v>17</v>
      </c>
      <c r="Y20" s="449" t="s">
        <v>18</v>
      </c>
      <c r="Z20" s="470" t="s">
        <v>19</v>
      </c>
      <c r="AA20" s="451" t="s">
        <v>20</v>
      </c>
      <c r="AB20" s="471"/>
      <c r="AC20" s="870"/>
    </row>
    <row r="21" spans="1:32" ht="114.75" customHeight="1" x14ac:dyDescent="0.3">
      <c r="A21" s="91"/>
      <c r="B21" s="92"/>
      <c r="C21" s="92"/>
      <c r="D21" s="92"/>
      <c r="E21" s="92"/>
      <c r="F21" s="93"/>
      <c r="G21" s="92"/>
      <c r="H21" s="118"/>
      <c r="I21" s="587" t="s">
        <v>357</v>
      </c>
      <c r="J21" s="588" t="s">
        <v>258</v>
      </c>
      <c r="K21" s="589" t="s">
        <v>358</v>
      </c>
      <c r="L21" s="459">
        <v>0</v>
      </c>
      <c r="M21" s="590">
        <v>1</v>
      </c>
      <c r="N21" s="591">
        <v>2</v>
      </c>
      <c r="O21" s="591">
        <v>3</v>
      </c>
      <c r="P21" s="592">
        <f>SUM(M21:O21)</f>
        <v>6</v>
      </c>
      <c r="Q21" s="472" t="s">
        <v>36</v>
      </c>
      <c r="R21" s="472" t="s">
        <v>45</v>
      </c>
      <c r="S21" s="449"/>
      <c r="T21" s="473"/>
      <c r="U21" s="474"/>
      <c r="V21" s="459"/>
      <c r="W21" s="474"/>
      <c r="X21" s="475"/>
      <c r="Y21" s="476"/>
      <c r="Z21" s="465"/>
      <c r="AA21" s="477"/>
      <c r="AB21" s="478"/>
      <c r="AC21" s="465"/>
    </row>
    <row r="22" spans="1:32" ht="35.25" customHeight="1" x14ac:dyDescent="0.3">
      <c r="A22" s="91"/>
      <c r="B22" s="92"/>
      <c r="C22" s="92"/>
      <c r="D22" s="92"/>
      <c r="E22" s="92"/>
      <c r="F22" s="93"/>
      <c r="G22" s="92"/>
      <c r="H22" s="118"/>
      <c r="I22" s="902" t="s">
        <v>259</v>
      </c>
      <c r="J22" s="903"/>
      <c r="K22" s="903"/>
      <c r="L22" s="903"/>
      <c r="M22" s="903"/>
      <c r="N22" s="903"/>
      <c r="O22" s="903"/>
      <c r="P22" s="903"/>
      <c r="Q22" s="903"/>
      <c r="R22" s="903"/>
      <c r="S22" s="903"/>
      <c r="T22" s="903"/>
      <c r="U22" s="903"/>
      <c r="V22" s="903"/>
      <c r="W22" s="903"/>
      <c r="X22" s="903"/>
      <c r="Y22" s="903"/>
      <c r="Z22" s="903"/>
      <c r="AA22" s="903"/>
      <c r="AB22" s="903"/>
      <c r="AC22" s="904"/>
    </row>
    <row r="23" spans="1:32" ht="29.25" customHeight="1" x14ac:dyDescent="0.3">
      <c r="A23" s="91"/>
      <c r="B23" s="92"/>
      <c r="C23" s="92"/>
      <c r="D23" s="92"/>
      <c r="E23" s="92"/>
      <c r="F23" s="93"/>
      <c r="G23" s="92"/>
      <c r="H23" s="118"/>
      <c r="I23" s="907" t="s">
        <v>260</v>
      </c>
      <c r="J23" s="908"/>
      <c r="K23" s="908"/>
      <c r="L23" s="908"/>
      <c r="M23" s="908"/>
      <c r="N23" s="908"/>
      <c r="O23" s="908"/>
      <c r="P23" s="908"/>
      <c r="Q23" s="908"/>
      <c r="R23" s="908"/>
      <c r="S23" s="908"/>
      <c r="T23" s="908"/>
      <c r="U23" s="908"/>
      <c r="V23" s="908"/>
      <c r="W23" s="908"/>
      <c r="X23" s="908"/>
      <c r="Y23" s="908"/>
      <c r="Z23" s="908"/>
      <c r="AA23" s="908"/>
      <c r="AB23" s="908"/>
      <c r="AC23" s="909"/>
      <c r="AD23" s="72"/>
    </row>
    <row r="24" spans="1:32" ht="20.25" customHeight="1" x14ac:dyDescent="0.3">
      <c r="A24" s="91"/>
      <c r="B24" s="92"/>
      <c r="C24" s="92"/>
      <c r="D24" s="92"/>
      <c r="E24" s="92"/>
      <c r="F24" s="93"/>
      <c r="G24" s="92"/>
      <c r="H24" s="118"/>
      <c r="I24" s="885" t="s">
        <v>261</v>
      </c>
      <c r="J24" s="867"/>
      <c r="K24" s="867"/>
      <c r="L24" s="867"/>
      <c r="M24" s="867"/>
      <c r="N24" s="867"/>
      <c r="O24" s="867"/>
      <c r="P24" s="867"/>
      <c r="Q24" s="867"/>
      <c r="R24" s="867"/>
      <c r="S24" s="867"/>
      <c r="T24" s="867"/>
      <c r="U24" s="867"/>
      <c r="V24" s="867"/>
      <c r="W24" s="867"/>
      <c r="X24" s="867"/>
      <c r="Y24" s="867"/>
      <c r="Z24" s="867"/>
      <c r="AA24" s="867"/>
      <c r="AB24" s="867"/>
      <c r="AC24" s="886"/>
      <c r="AD24" s="72"/>
    </row>
    <row r="25" spans="1:32" ht="20.25" customHeight="1" x14ac:dyDescent="0.3">
      <c r="A25" s="91"/>
      <c r="B25" s="92"/>
      <c r="C25" s="92"/>
      <c r="D25" s="92"/>
      <c r="E25" s="92"/>
      <c r="F25" s="93"/>
      <c r="G25" s="92"/>
      <c r="H25" s="116"/>
      <c r="I25" s="887" t="s">
        <v>3</v>
      </c>
      <c r="J25" s="887"/>
      <c r="K25" s="887"/>
      <c r="L25" s="887"/>
      <c r="M25" s="887"/>
      <c r="N25" s="887"/>
      <c r="O25" s="887"/>
      <c r="P25" s="887"/>
      <c r="Q25" s="887"/>
      <c r="R25" s="479"/>
      <c r="S25" s="892" t="s">
        <v>78</v>
      </c>
      <c r="T25" s="893"/>
      <c r="U25" s="893"/>
      <c r="V25" s="893"/>
      <c r="W25" s="894"/>
      <c r="X25" s="871" t="s">
        <v>4</v>
      </c>
      <c r="Y25" s="872"/>
      <c r="Z25" s="872"/>
      <c r="AA25" s="872"/>
      <c r="AB25" s="873"/>
      <c r="AC25" s="869" t="s">
        <v>115</v>
      </c>
      <c r="AD25" s="72"/>
    </row>
    <row r="26" spans="1:32" s="15" customFormat="1" ht="56.25" customHeight="1" x14ac:dyDescent="0.25">
      <c r="A26" s="101" t="s">
        <v>5</v>
      </c>
      <c r="B26" s="101" t="s">
        <v>6</v>
      </c>
      <c r="C26" s="101" t="s">
        <v>7</v>
      </c>
      <c r="D26" s="101" t="s">
        <v>8</v>
      </c>
      <c r="E26" s="101" t="s">
        <v>9</v>
      </c>
      <c r="F26" s="102" t="s">
        <v>5</v>
      </c>
      <c r="G26" s="103" t="s">
        <v>10</v>
      </c>
      <c r="H26" s="104"/>
      <c r="I26" s="445" t="s">
        <v>228</v>
      </c>
      <c r="J26" s="445" t="s">
        <v>12</v>
      </c>
      <c r="K26" s="445" t="s">
        <v>229</v>
      </c>
      <c r="L26" s="445" t="s">
        <v>38</v>
      </c>
      <c r="M26" s="480" t="s">
        <v>39</v>
      </c>
      <c r="N26" s="445" t="s">
        <v>40</v>
      </c>
      <c r="O26" s="445" t="s">
        <v>41</v>
      </c>
      <c r="P26" s="445" t="s">
        <v>42</v>
      </c>
      <c r="Q26" s="445" t="s">
        <v>43</v>
      </c>
      <c r="R26" s="481" t="s">
        <v>205</v>
      </c>
      <c r="S26" s="449" t="s">
        <v>14</v>
      </c>
      <c r="T26" s="482" t="s">
        <v>72</v>
      </c>
      <c r="U26" s="449" t="s">
        <v>15</v>
      </c>
      <c r="V26" s="452" t="s">
        <v>16</v>
      </c>
      <c r="W26" s="448" t="s">
        <v>206</v>
      </c>
      <c r="X26" s="483" t="s">
        <v>17</v>
      </c>
      <c r="Y26" s="469" t="s">
        <v>18</v>
      </c>
      <c r="Z26" s="469" t="s">
        <v>19</v>
      </c>
      <c r="AA26" s="449" t="s">
        <v>20</v>
      </c>
      <c r="AB26" s="484" t="s">
        <v>21</v>
      </c>
      <c r="AC26" s="870"/>
    </row>
    <row r="27" spans="1:32" s="46" customFormat="1" ht="90" customHeight="1" x14ac:dyDescent="0.25">
      <c r="A27" s="88">
        <v>28</v>
      </c>
      <c r="B27" s="90" t="s">
        <v>22</v>
      </c>
      <c r="C27" s="90" t="s">
        <v>23</v>
      </c>
      <c r="D27" s="123" t="s">
        <v>33</v>
      </c>
      <c r="E27" s="89" t="s">
        <v>34</v>
      </c>
      <c r="F27" s="88">
        <v>11</v>
      </c>
      <c r="G27" s="124" t="s">
        <v>35</v>
      </c>
      <c r="H27" s="109"/>
      <c r="I27" s="486" t="s">
        <v>155</v>
      </c>
      <c r="J27" s="455" t="s">
        <v>199</v>
      </c>
      <c r="K27" s="589" t="s">
        <v>315</v>
      </c>
      <c r="L27" s="459">
        <v>12000</v>
      </c>
      <c r="M27" s="487">
        <v>12000</v>
      </c>
      <c r="N27" s="459">
        <v>12000</v>
      </c>
      <c r="O27" s="488">
        <v>12000</v>
      </c>
      <c r="P27" s="485">
        <v>12000</v>
      </c>
      <c r="Q27" s="456" t="s">
        <v>36</v>
      </c>
      <c r="R27" s="457" t="s">
        <v>45</v>
      </c>
      <c r="S27" s="910">
        <v>2</v>
      </c>
      <c r="T27" s="862" t="s">
        <v>221</v>
      </c>
      <c r="U27" s="855" t="s">
        <v>315</v>
      </c>
      <c r="V27" s="924">
        <v>12000</v>
      </c>
      <c r="W27" s="855" t="s">
        <v>69</v>
      </c>
      <c r="X27" s="926">
        <f>SUM(Y27:AB27)</f>
        <v>981777885</v>
      </c>
      <c r="Y27" s="919">
        <f>300000000+663000+100000000+120000000-21285115</f>
        <v>499377885</v>
      </c>
      <c r="Z27" s="919">
        <f>25622000-25622000</f>
        <v>0</v>
      </c>
      <c r="AA27" s="921">
        <v>482400000</v>
      </c>
      <c r="AB27" s="608"/>
      <c r="AC27" s="919">
        <v>0</v>
      </c>
    </row>
    <row r="28" spans="1:32" s="46" customFormat="1" ht="147" customHeight="1" x14ac:dyDescent="0.25">
      <c r="A28" s="121"/>
      <c r="B28" s="122"/>
      <c r="C28" s="122"/>
      <c r="D28" s="109"/>
      <c r="E28" s="109"/>
      <c r="F28" s="121"/>
      <c r="G28" s="109"/>
      <c r="H28" s="109"/>
      <c r="I28" s="593" t="s">
        <v>252</v>
      </c>
      <c r="J28" s="594" t="s">
        <v>253</v>
      </c>
      <c r="K28" s="595" t="s">
        <v>316</v>
      </c>
      <c r="L28" s="596">
        <v>0</v>
      </c>
      <c r="M28" s="597">
        <v>2</v>
      </c>
      <c r="N28" s="596">
        <v>6</v>
      </c>
      <c r="O28" s="596">
        <v>12</v>
      </c>
      <c r="P28" s="598">
        <f>SUM(L28:O28)</f>
        <v>20</v>
      </c>
      <c r="Q28" s="490" t="s">
        <v>36</v>
      </c>
      <c r="R28" s="456" t="s">
        <v>45</v>
      </c>
      <c r="S28" s="911"/>
      <c r="T28" s="923"/>
      <c r="U28" s="856"/>
      <c r="V28" s="925"/>
      <c r="W28" s="856"/>
      <c r="X28" s="927"/>
      <c r="Y28" s="920"/>
      <c r="Z28" s="920"/>
      <c r="AA28" s="922"/>
      <c r="AB28" s="491"/>
      <c r="AC28" s="920"/>
    </row>
    <row r="29" spans="1:32" ht="20.25" customHeight="1" x14ac:dyDescent="0.3">
      <c r="A29" s="91"/>
      <c r="B29" s="92"/>
      <c r="C29" s="92"/>
      <c r="D29" s="92"/>
      <c r="E29" s="92"/>
      <c r="F29" s="93"/>
      <c r="G29" s="92"/>
      <c r="H29" s="92"/>
      <c r="I29" s="866" t="s">
        <v>103</v>
      </c>
      <c r="J29" s="867"/>
      <c r="K29" s="867"/>
      <c r="L29" s="867"/>
      <c r="M29" s="867"/>
      <c r="N29" s="867"/>
      <c r="O29" s="867"/>
      <c r="P29" s="867"/>
      <c r="Q29" s="867"/>
      <c r="R29" s="867"/>
      <c r="S29" s="867"/>
      <c r="T29" s="867"/>
      <c r="U29" s="867"/>
      <c r="V29" s="867"/>
      <c r="W29" s="867"/>
      <c r="X29" s="867"/>
      <c r="Y29" s="867"/>
      <c r="Z29" s="867"/>
      <c r="AA29" s="867"/>
      <c r="AB29" s="867"/>
      <c r="AC29" s="868"/>
    </row>
    <row r="30" spans="1:32" ht="20.25" customHeight="1" x14ac:dyDescent="0.3">
      <c r="A30" s="91"/>
      <c r="B30" s="92"/>
      <c r="C30" s="92"/>
      <c r="D30" s="92"/>
      <c r="E30" s="92"/>
      <c r="F30" s="93"/>
      <c r="G30" s="92"/>
      <c r="H30" s="92"/>
      <c r="I30" s="850" t="s">
        <v>3</v>
      </c>
      <c r="J30" s="851"/>
      <c r="K30" s="851"/>
      <c r="L30" s="851"/>
      <c r="M30" s="851"/>
      <c r="N30" s="851"/>
      <c r="O30" s="851"/>
      <c r="P30" s="851"/>
      <c r="Q30" s="895"/>
      <c r="R30" s="492"/>
      <c r="S30" s="850" t="s">
        <v>78</v>
      </c>
      <c r="T30" s="851"/>
      <c r="U30" s="851"/>
      <c r="V30" s="851"/>
      <c r="W30" s="895"/>
      <c r="X30" s="874" t="s">
        <v>4</v>
      </c>
      <c r="Y30" s="875"/>
      <c r="Z30" s="875"/>
      <c r="AA30" s="875"/>
      <c r="AB30" s="876"/>
      <c r="AC30" s="883" t="s">
        <v>115</v>
      </c>
    </row>
    <row r="31" spans="1:32" s="15" customFormat="1" ht="49.5" customHeight="1" x14ac:dyDescent="0.25">
      <c r="A31" s="101" t="s">
        <v>5</v>
      </c>
      <c r="B31" s="101" t="s">
        <v>6</v>
      </c>
      <c r="C31" s="101" t="s">
        <v>7</v>
      </c>
      <c r="D31" s="101" t="s">
        <v>8</v>
      </c>
      <c r="E31" s="101" t="s">
        <v>9</v>
      </c>
      <c r="F31" s="102" t="s">
        <v>5</v>
      </c>
      <c r="G31" s="103" t="s">
        <v>10</v>
      </c>
      <c r="H31" s="104"/>
      <c r="I31" s="493" t="s">
        <v>228</v>
      </c>
      <c r="J31" s="445" t="s">
        <v>12</v>
      </c>
      <c r="K31" s="445" t="s">
        <v>229</v>
      </c>
      <c r="L31" s="494" t="s">
        <v>38</v>
      </c>
      <c r="M31" s="495" t="s">
        <v>39</v>
      </c>
      <c r="N31" s="494" t="s">
        <v>40</v>
      </c>
      <c r="O31" s="496" t="s">
        <v>41</v>
      </c>
      <c r="P31" s="494" t="s">
        <v>42</v>
      </c>
      <c r="Q31" s="494" t="s">
        <v>43</v>
      </c>
      <c r="R31" s="497" t="s">
        <v>205</v>
      </c>
      <c r="S31" s="449" t="s">
        <v>14</v>
      </c>
      <c r="T31" s="449" t="s">
        <v>72</v>
      </c>
      <c r="U31" s="451" t="s">
        <v>15</v>
      </c>
      <c r="V31" s="470" t="s">
        <v>16</v>
      </c>
      <c r="W31" s="498" t="s">
        <v>206</v>
      </c>
      <c r="X31" s="449" t="s">
        <v>17</v>
      </c>
      <c r="Y31" s="452" t="s">
        <v>18</v>
      </c>
      <c r="Z31" s="452" t="s">
        <v>19</v>
      </c>
      <c r="AA31" s="449" t="s">
        <v>20</v>
      </c>
      <c r="AB31" s="501" t="s">
        <v>21</v>
      </c>
      <c r="AC31" s="870"/>
    </row>
    <row r="32" spans="1:32" s="46" customFormat="1" ht="159" customHeight="1" x14ac:dyDescent="0.25">
      <c r="A32" s="121"/>
      <c r="B32" s="122"/>
      <c r="C32" s="122"/>
      <c r="D32" s="109"/>
      <c r="E32" s="109"/>
      <c r="F32" s="121"/>
      <c r="G32" s="109"/>
      <c r="H32" s="109"/>
      <c r="I32" s="599" t="s">
        <v>79</v>
      </c>
      <c r="J32" s="600" t="s">
        <v>251</v>
      </c>
      <c r="K32" s="589" t="s">
        <v>317</v>
      </c>
      <c r="L32" s="459">
        <v>180</v>
      </c>
      <c r="M32" s="459">
        <v>200</v>
      </c>
      <c r="N32" s="459">
        <v>220</v>
      </c>
      <c r="O32" s="459">
        <v>250</v>
      </c>
      <c r="P32" s="485">
        <f>+O32</f>
        <v>250</v>
      </c>
      <c r="Q32" s="499" t="s">
        <v>36</v>
      </c>
      <c r="R32" s="457" t="s">
        <v>45</v>
      </c>
      <c r="S32" s="458">
        <v>3</v>
      </c>
      <c r="T32" s="457" t="s">
        <v>265</v>
      </c>
      <c r="U32" s="474" t="s">
        <v>266</v>
      </c>
      <c r="V32" s="488">
        <v>180</v>
      </c>
      <c r="W32" s="473" t="s">
        <v>227</v>
      </c>
      <c r="X32" s="461">
        <f>SUM(Y32:AB32)</f>
        <v>2825378000</v>
      </c>
      <c r="Y32" s="465">
        <f>300000000-150000000-100000000-50000000</f>
        <v>0</v>
      </c>
      <c r="Z32" s="465">
        <f>3450000000-624622000-680000000+680000000</f>
        <v>2825378000</v>
      </c>
      <c r="AA32" s="465">
        <v>0</v>
      </c>
      <c r="AB32" s="489"/>
      <c r="AC32" s="465">
        <v>0</v>
      </c>
      <c r="AF32" s="63"/>
    </row>
    <row r="33" spans="1:32" s="46" customFormat="1" ht="36" customHeight="1" x14ac:dyDescent="0.25">
      <c r="A33" s="121"/>
      <c r="B33" s="122"/>
      <c r="C33" s="122"/>
      <c r="D33" s="109"/>
      <c r="E33" s="109"/>
      <c r="F33" s="121"/>
      <c r="G33" s="109"/>
      <c r="H33" s="109"/>
      <c r="I33" s="902" t="s">
        <v>262</v>
      </c>
      <c r="J33" s="903"/>
      <c r="K33" s="903"/>
      <c r="L33" s="903"/>
      <c r="M33" s="903"/>
      <c r="N33" s="903"/>
      <c r="O33" s="903"/>
      <c r="P33" s="903"/>
      <c r="Q33" s="903"/>
      <c r="R33" s="903"/>
      <c r="S33" s="903"/>
      <c r="T33" s="903"/>
      <c r="U33" s="903"/>
      <c r="V33" s="903"/>
      <c r="W33" s="903"/>
      <c r="X33" s="903"/>
      <c r="Y33" s="903"/>
      <c r="Z33" s="903"/>
      <c r="AA33" s="903"/>
      <c r="AB33" s="903"/>
      <c r="AC33" s="904"/>
      <c r="AF33" s="63"/>
    </row>
    <row r="34" spans="1:32" ht="32.25" customHeight="1" x14ac:dyDescent="0.3">
      <c r="A34" s="91"/>
      <c r="B34" s="92"/>
      <c r="C34" s="92"/>
      <c r="D34" s="92"/>
      <c r="E34" s="92"/>
      <c r="F34" s="93"/>
      <c r="G34" s="92"/>
      <c r="H34" s="92"/>
      <c r="I34" s="896" t="s">
        <v>201</v>
      </c>
      <c r="J34" s="897"/>
      <c r="K34" s="897"/>
      <c r="L34" s="897"/>
      <c r="M34" s="897"/>
      <c r="N34" s="897"/>
      <c r="O34" s="897"/>
      <c r="P34" s="897"/>
      <c r="Q34" s="897"/>
      <c r="R34" s="897"/>
      <c r="S34" s="897"/>
      <c r="T34" s="897"/>
      <c r="U34" s="897"/>
      <c r="V34" s="897"/>
      <c r="W34" s="897"/>
      <c r="X34" s="897"/>
      <c r="Y34" s="897"/>
      <c r="Z34" s="897"/>
      <c r="AA34" s="897"/>
      <c r="AB34" s="897"/>
      <c r="AC34" s="898"/>
    </row>
    <row r="35" spans="1:32" ht="33" customHeight="1" x14ac:dyDescent="0.3">
      <c r="A35" s="91"/>
      <c r="B35" s="92"/>
      <c r="C35" s="92"/>
      <c r="D35" s="92"/>
      <c r="E35" s="92"/>
      <c r="F35" s="93"/>
      <c r="G35" s="92"/>
      <c r="H35" s="92"/>
      <c r="I35" s="899" t="s">
        <v>107</v>
      </c>
      <c r="J35" s="900"/>
      <c r="K35" s="900"/>
      <c r="L35" s="900"/>
      <c r="M35" s="900"/>
      <c r="N35" s="900"/>
      <c r="O35" s="900"/>
      <c r="P35" s="900"/>
      <c r="Q35" s="900"/>
      <c r="R35" s="900"/>
      <c r="S35" s="900"/>
      <c r="T35" s="900"/>
      <c r="U35" s="900"/>
      <c r="V35" s="900"/>
      <c r="W35" s="900"/>
      <c r="X35" s="900"/>
      <c r="Y35" s="900"/>
      <c r="Z35" s="900"/>
      <c r="AA35" s="900"/>
      <c r="AB35" s="900"/>
      <c r="AC35" s="901"/>
    </row>
    <row r="36" spans="1:32" ht="20.25" customHeight="1" x14ac:dyDescent="0.3">
      <c r="A36" s="91"/>
      <c r="B36" s="92"/>
      <c r="C36" s="92"/>
      <c r="D36" s="92"/>
      <c r="E36" s="92"/>
      <c r="F36" s="93"/>
      <c r="G36" s="92"/>
      <c r="H36" s="92"/>
      <c r="I36" s="850" t="s">
        <v>3</v>
      </c>
      <c r="J36" s="851"/>
      <c r="K36" s="851"/>
      <c r="L36" s="851"/>
      <c r="M36" s="851"/>
      <c r="N36" s="851"/>
      <c r="O36" s="851"/>
      <c r="P36" s="851"/>
      <c r="Q36" s="852"/>
      <c r="R36" s="500"/>
      <c r="S36" s="850" t="s">
        <v>78</v>
      </c>
      <c r="T36" s="851"/>
      <c r="U36" s="851"/>
      <c r="V36" s="851"/>
      <c r="W36" s="891"/>
      <c r="X36" s="880" t="s">
        <v>4</v>
      </c>
      <c r="Y36" s="881"/>
      <c r="Z36" s="881"/>
      <c r="AA36" s="881"/>
      <c r="AB36" s="882"/>
      <c r="AC36" s="883" t="s">
        <v>115</v>
      </c>
    </row>
    <row r="37" spans="1:32" s="15" customFormat="1" ht="49.5" customHeight="1" x14ac:dyDescent="0.25">
      <c r="A37" s="101" t="s">
        <v>5</v>
      </c>
      <c r="B37" s="101" t="s">
        <v>6</v>
      </c>
      <c r="C37" s="101" t="s">
        <v>7</v>
      </c>
      <c r="D37" s="101" t="s">
        <v>8</v>
      </c>
      <c r="E37" s="101" t="s">
        <v>9</v>
      </c>
      <c r="F37" s="102" t="s">
        <v>5</v>
      </c>
      <c r="G37" s="103" t="s">
        <v>10</v>
      </c>
      <c r="H37" s="104"/>
      <c r="I37" s="445" t="s">
        <v>228</v>
      </c>
      <c r="J37" s="467" t="s">
        <v>12</v>
      </c>
      <c r="K37" s="445" t="s">
        <v>229</v>
      </c>
      <c r="L37" s="466" t="s">
        <v>38</v>
      </c>
      <c r="M37" s="467" t="s">
        <v>39</v>
      </c>
      <c r="N37" s="447" t="s">
        <v>40</v>
      </c>
      <c r="O37" s="447" t="s">
        <v>41</v>
      </c>
      <c r="P37" s="445" t="s">
        <v>42</v>
      </c>
      <c r="Q37" s="445" t="s">
        <v>43</v>
      </c>
      <c r="R37" s="468" t="s">
        <v>205</v>
      </c>
      <c r="S37" s="451" t="s">
        <v>14</v>
      </c>
      <c r="T37" s="449" t="s">
        <v>72</v>
      </c>
      <c r="U37" s="449" t="s">
        <v>15</v>
      </c>
      <c r="V37" s="470" t="s">
        <v>16</v>
      </c>
      <c r="W37" s="448" t="s">
        <v>206</v>
      </c>
      <c r="X37" s="449" t="s">
        <v>17</v>
      </c>
      <c r="Y37" s="452" t="s">
        <v>18</v>
      </c>
      <c r="Z37" s="449" t="s">
        <v>19</v>
      </c>
      <c r="AA37" s="449" t="s">
        <v>20</v>
      </c>
      <c r="AB37" s="501" t="s">
        <v>21</v>
      </c>
      <c r="AC37" s="884"/>
    </row>
    <row r="38" spans="1:32" s="38" customFormat="1" ht="53.25" customHeight="1" x14ac:dyDescent="0.3">
      <c r="A38" s="107"/>
      <c r="B38" s="98"/>
      <c r="C38" s="98"/>
      <c r="D38" s="98"/>
      <c r="E38" s="98"/>
      <c r="F38" s="107"/>
      <c r="G38" s="98"/>
      <c r="H38" s="98"/>
      <c r="I38" s="857" t="s">
        <v>248</v>
      </c>
      <c r="J38" s="474" t="s">
        <v>198</v>
      </c>
      <c r="K38" s="601" t="s">
        <v>321</v>
      </c>
      <c r="L38" s="459">
        <v>5</v>
      </c>
      <c r="M38" s="459">
        <v>10</v>
      </c>
      <c r="N38" s="459">
        <v>1</v>
      </c>
      <c r="O38" s="590">
        <v>0</v>
      </c>
      <c r="P38" s="485">
        <f>SUM(L38:O38)</f>
        <v>16</v>
      </c>
      <c r="Q38" s="474" t="s">
        <v>36</v>
      </c>
      <c r="R38" s="855" t="s">
        <v>45</v>
      </c>
      <c r="S38" s="859">
        <v>4</v>
      </c>
      <c r="T38" s="855" t="s">
        <v>220</v>
      </c>
      <c r="U38" s="862" t="s">
        <v>361</v>
      </c>
      <c r="V38" s="864">
        <v>5</v>
      </c>
      <c r="W38" s="855" t="s">
        <v>68</v>
      </c>
      <c r="X38" s="877">
        <f>SUM(Y38:AB38)</f>
        <v>0</v>
      </c>
      <c r="Y38" s="853">
        <f>400000000-400000000</f>
        <v>0</v>
      </c>
      <c r="Z38" s="878">
        <v>0</v>
      </c>
      <c r="AA38" s="853">
        <v>0</v>
      </c>
      <c r="AB38" s="502"/>
      <c r="AC38" s="853">
        <v>0</v>
      </c>
    </row>
    <row r="39" spans="1:32" s="38" customFormat="1" ht="160.5" customHeight="1" x14ac:dyDescent="0.3">
      <c r="A39" s="107"/>
      <c r="B39" s="98"/>
      <c r="C39" s="98"/>
      <c r="D39" s="98"/>
      <c r="E39" s="98"/>
      <c r="F39" s="107"/>
      <c r="G39" s="98"/>
      <c r="H39" s="98"/>
      <c r="I39" s="858"/>
      <c r="J39" s="474" t="s">
        <v>249</v>
      </c>
      <c r="K39" s="601" t="s">
        <v>250</v>
      </c>
      <c r="L39" s="459">
        <v>0</v>
      </c>
      <c r="M39" s="459">
        <v>2</v>
      </c>
      <c r="N39" s="602">
        <v>2</v>
      </c>
      <c r="O39" s="459">
        <v>2</v>
      </c>
      <c r="P39" s="603">
        <f>SUM(L39:O39)</f>
        <v>6</v>
      </c>
      <c r="Q39" s="474" t="s">
        <v>36</v>
      </c>
      <c r="R39" s="856"/>
      <c r="S39" s="860"/>
      <c r="T39" s="861"/>
      <c r="U39" s="863"/>
      <c r="V39" s="865"/>
      <c r="W39" s="856"/>
      <c r="X39" s="877"/>
      <c r="Y39" s="854"/>
      <c r="Z39" s="879"/>
      <c r="AA39" s="854"/>
      <c r="AB39" s="503"/>
      <c r="AC39" s="854"/>
    </row>
    <row r="40" spans="1:32" x14ac:dyDescent="0.2">
      <c r="I40" s="135"/>
      <c r="J40" s="136"/>
      <c r="K40" s="18"/>
      <c r="L40" s="131"/>
      <c r="M40" s="19"/>
      <c r="N40" s="134"/>
      <c r="O40" s="131"/>
      <c r="P40" s="133"/>
      <c r="Q40" s="132"/>
      <c r="R40" s="21"/>
      <c r="S40" s="131"/>
      <c r="T40" s="130"/>
      <c r="U40" s="66"/>
      <c r="V40" s="129"/>
      <c r="X40" s="128"/>
      <c r="Y40" s="72"/>
      <c r="Z40" s="127"/>
      <c r="AA40" s="129"/>
      <c r="AC40" s="128"/>
    </row>
    <row r="41" spans="1:32" ht="16.5" customHeight="1" x14ac:dyDescent="0.25">
      <c r="I41" s="843" t="s">
        <v>230</v>
      </c>
      <c r="J41" s="844"/>
      <c r="K41" s="844"/>
      <c r="L41" s="844"/>
      <c r="M41" s="844"/>
      <c r="N41" s="844"/>
      <c r="O41" s="844"/>
      <c r="P41" s="844"/>
      <c r="Q41" s="844"/>
      <c r="R41" s="844"/>
      <c r="S41" s="844"/>
      <c r="T41" s="844"/>
      <c r="U41" s="844"/>
      <c r="V41" s="844"/>
      <c r="W41" s="845"/>
      <c r="X41" s="119">
        <f>SUM(Y41:AA41)</f>
        <v>3837155885</v>
      </c>
      <c r="Y41" s="119">
        <f>Y15+Y27+Y32+Y38</f>
        <v>529377885</v>
      </c>
      <c r="Z41" s="120">
        <f>SUBTOTAL(9,Z11:Z38)</f>
        <v>2825378000</v>
      </c>
      <c r="AA41" s="120">
        <f>SUBTOTAL(9,AA11:AA38)</f>
        <v>482400000</v>
      </c>
      <c r="AB41" s="609">
        <f>SUBTOTAL(9,AB11:AB38)</f>
        <v>0</v>
      </c>
      <c r="AC41" s="120">
        <f>SUBTOTAL(9,AC11:AC38)</f>
        <v>53657600</v>
      </c>
    </row>
  </sheetData>
  <dataConsolidate/>
  <mergeCells count="59">
    <mergeCell ref="U2:AC2"/>
    <mergeCell ref="U3:AC3"/>
    <mergeCell ref="U4:AC4"/>
    <mergeCell ref="I7:AC7"/>
    <mergeCell ref="I6:AB6"/>
    <mergeCell ref="I13:Q13"/>
    <mergeCell ref="I12:AC12"/>
    <mergeCell ref="AC13:AC14"/>
    <mergeCell ref="R13:W13"/>
    <mergeCell ref="I33:AC33"/>
    <mergeCell ref="I30:Q30"/>
    <mergeCell ref="I18:AC18"/>
    <mergeCell ref="I23:AC23"/>
    <mergeCell ref="I22:AC22"/>
    <mergeCell ref="I25:Q25"/>
    <mergeCell ref="S27:S28"/>
    <mergeCell ref="AC19:AC20"/>
    <mergeCell ref="X13:AB13"/>
    <mergeCell ref="I17:AC17"/>
    <mergeCell ref="I16:AB16"/>
    <mergeCell ref="Y27:Y28"/>
    <mergeCell ref="I24:AC24"/>
    <mergeCell ref="I19:Q19"/>
    <mergeCell ref="X19:AB19"/>
    <mergeCell ref="R19:W19"/>
    <mergeCell ref="S36:W36"/>
    <mergeCell ref="AC30:AC31"/>
    <mergeCell ref="S25:W25"/>
    <mergeCell ref="S30:W30"/>
    <mergeCell ref="I34:AC34"/>
    <mergeCell ref="I35:AC35"/>
    <mergeCell ref="Z27:Z28"/>
    <mergeCell ref="AA27:AA28"/>
    <mergeCell ref="AC27:AC28"/>
    <mergeCell ref="T27:T28"/>
    <mergeCell ref="U27:U28"/>
    <mergeCell ref="V27:V28"/>
    <mergeCell ref="I29:AC29"/>
    <mergeCell ref="AC25:AC26"/>
    <mergeCell ref="X25:AB25"/>
    <mergeCell ref="X30:AB30"/>
    <mergeCell ref="AA38:AA39"/>
    <mergeCell ref="X38:X39"/>
    <mergeCell ref="Y38:Y39"/>
    <mergeCell ref="Z38:Z39"/>
    <mergeCell ref="X36:AB36"/>
    <mergeCell ref="AC36:AC37"/>
    <mergeCell ref="W27:W28"/>
    <mergeCell ref="X27:X28"/>
    <mergeCell ref="I41:W41"/>
    <mergeCell ref="I36:Q36"/>
    <mergeCell ref="AC38:AC39"/>
    <mergeCell ref="W38:W39"/>
    <mergeCell ref="I38:I39"/>
    <mergeCell ref="R38:R39"/>
    <mergeCell ref="S38:S39"/>
    <mergeCell ref="T38:T39"/>
    <mergeCell ref="U38:U39"/>
    <mergeCell ref="V38:V39"/>
  </mergeCells>
  <conditionalFormatting sqref="L27:O28">
    <cfRule type="expression" dxfId="39" priority="105" stopIfTrue="1">
      <formula>+IF((#REF!+#REF!+#REF!+#REF!+#REF!)&lt;&gt;$L27,1,0)</formula>
    </cfRule>
  </conditionalFormatting>
  <conditionalFormatting sqref="V32 V27">
    <cfRule type="expression" dxfId="38" priority="102" stopIfTrue="1">
      <formula>+IF((#REF!+#REF!+#REF!+#REF!+#REF!)&lt;&gt;$L27,1,0)</formula>
    </cfRule>
  </conditionalFormatting>
  <conditionalFormatting sqref="J11:K11 J15:K15 J27:K28">
    <cfRule type="expression" dxfId="37" priority="94" stopIfTrue="1">
      <formula>+IF((#REF!+#REF!+#REF!+#REF!+#REF!)&lt;&gt;$M11,1,0)</formula>
    </cfRule>
  </conditionalFormatting>
  <conditionalFormatting sqref="L38:O39">
    <cfRule type="expression" dxfId="36" priority="81" stopIfTrue="1">
      <formula>+IF((#REF!+#REF!+#REF!+#REF!+#REF!)&lt;&gt;$L38,1,0)</formula>
    </cfRule>
  </conditionalFormatting>
  <conditionalFormatting sqref="L15:O15">
    <cfRule type="expression" dxfId="35" priority="41" stopIfTrue="1">
      <formula>+IF((#REF!+#REF!+#REF!+#REF!+#REF!)&lt;&gt;$L15,1,0)</formula>
    </cfRule>
  </conditionalFormatting>
  <conditionalFormatting sqref="J11">
    <cfRule type="expression" dxfId="34" priority="40" stopIfTrue="1">
      <formula>+IF((#REF!+#REF!+#REF!+#REF!+#REF!)&lt;&gt;$M11,1,0)</formula>
    </cfRule>
  </conditionalFormatting>
  <conditionalFormatting sqref="K11">
    <cfRule type="expression" dxfId="33" priority="39" stopIfTrue="1">
      <formula>+IF((#REF!+#REF!+#REF!+#REF!+#REF!)&lt;&gt;$M11,1,0)</formula>
    </cfRule>
  </conditionalFormatting>
  <conditionalFormatting sqref="L27:O28">
    <cfRule type="expression" dxfId="32" priority="38" stopIfTrue="1">
      <formula>+IF((#REF!+#REF!+#REF!+#REF!+#REF!)&lt;&gt;$L27,1,0)</formula>
    </cfRule>
  </conditionalFormatting>
  <conditionalFormatting sqref="V27">
    <cfRule type="expression" dxfId="31" priority="37" stopIfTrue="1">
      <formula>+IF((#REF!+#REF!+#REF!+#REF!+#REF!)&lt;&gt;$L27,1,0)</formula>
    </cfRule>
  </conditionalFormatting>
  <conditionalFormatting sqref="J27:J28">
    <cfRule type="expression" dxfId="30" priority="36" stopIfTrue="1">
      <formula>+IF((#REF!+#REF!+#REF!+#REF!+#REF!)&lt;&gt;$M27,1,0)</formula>
    </cfRule>
  </conditionalFormatting>
  <conditionalFormatting sqref="K27:K28">
    <cfRule type="expression" dxfId="29" priority="35" stopIfTrue="1">
      <formula>+IF((#REF!+#REF!+#REF!+#REF!+#REF!)&lt;&gt;$M27,1,0)</formula>
    </cfRule>
  </conditionalFormatting>
  <conditionalFormatting sqref="V32">
    <cfRule type="expression" dxfId="28" priority="31" stopIfTrue="1">
      <formula>+IF((#REF!+#REF!+#REF!+#REF!+#REF!)&lt;&gt;$L32,1,0)</formula>
    </cfRule>
  </conditionalFormatting>
  <conditionalFormatting sqref="L38:O39">
    <cfRule type="expression" dxfId="27" priority="26" stopIfTrue="1">
      <formula>+IF((#REF!+#REF!+#REF!+#REF!+#REF!)&lt;&gt;$L38,1,0)</formula>
    </cfRule>
  </conditionalFormatting>
  <conditionalFormatting sqref="L20:O20">
    <cfRule type="expression" dxfId="26" priority="15" stopIfTrue="1">
      <formula>+IF((#REF!+#REF!+#REF!+#REF!+#REF!)&lt;&gt;$L20,1,0)</formula>
    </cfRule>
  </conditionalFormatting>
  <conditionalFormatting sqref="J20:K20">
    <cfRule type="expression" dxfId="25" priority="14" stopIfTrue="1">
      <formula>+IF((#REF!+#REF!+#REF!+#REF!+#REF!)&lt;&gt;$M20,1,0)</formula>
    </cfRule>
  </conditionalFormatting>
  <conditionalFormatting sqref="L20:O20">
    <cfRule type="expression" dxfId="24" priority="13" stopIfTrue="1">
      <formula>+IF((#REF!+#REF!+#REF!+#REF!+#REF!)&lt;&gt;$L20,1,0)</formula>
    </cfRule>
  </conditionalFormatting>
  <conditionalFormatting sqref="J20">
    <cfRule type="expression" dxfId="23" priority="12" stopIfTrue="1">
      <formula>+IF((#REF!+#REF!+#REF!+#REF!+#REF!)&lt;&gt;$M20,1,0)</formula>
    </cfRule>
  </conditionalFormatting>
  <conditionalFormatting sqref="K20">
    <cfRule type="expression" dxfId="22" priority="11" stopIfTrue="1">
      <formula>+IF((#REF!+#REF!+#REF!+#REF!+#REF!)&lt;&gt;$M20,1,0)</formula>
    </cfRule>
  </conditionalFormatting>
  <conditionalFormatting sqref="L21:O21">
    <cfRule type="expression" dxfId="21" priority="10" stopIfTrue="1">
      <formula>+IF((#REF!+#REF!+#REF!+#REF!+#REF!)&lt;&gt;$L21,1,0)</formula>
    </cfRule>
  </conditionalFormatting>
  <conditionalFormatting sqref="J21:K21">
    <cfRule type="expression" dxfId="20" priority="9" stopIfTrue="1">
      <formula>+IF((#REF!+#REF!+#REF!+#REF!+#REF!)&lt;&gt;$M21,1,0)</formula>
    </cfRule>
  </conditionalFormatting>
  <conditionalFormatting sqref="L21:O21">
    <cfRule type="expression" dxfId="19" priority="8" stopIfTrue="1">
      <formula>+IF((#REF!+#REF!+#REF!+#REF!+#REF!)&lt;&gt;$L21,1,0)</formula>
    </cfRule>
  </conditionalFormatting>
  <conditionalFormatting sqref="J21">
    <cfRule type="expression" dxfId="18" priority="7" stopIfTrue="1">
      <formula>+IF((#REF!+#REF!+#REF!+#REF!+#REF!)&lt;&gt;$M21,1,0)</formula>
    </cfRule>
  </conditionalFormatting>
  <conditionalFormatting sqref="K21">
    <cfRule type="expression" dxfId="17" priority="6" stopIfTrue="1">
      <formula>+IF((#REF!+#REF!+#REF!+#REF!+#REF!)&lt;&gt;$M21,1,0)</formula>
    </cfRule>
  </conditionalFormatting>
  <conditionalFormatting sqref="L32:O32">
    <cfRule type="expression" dxfId="16" priority="5" stopIfTrue="1">
      <formula>+IF((#REF!+#REF!+#REF!+#REF!+#REF!)&lt;&gt;$L32,1,0)</formula>
    </cfRule>
  </conditionalFormatting>
  <conditionalFormatting sqref="J32:K32">
    <cfRule type="expression" dxfId="15" priority="4" stopIfTrue="1">
      <formula>+IF((#REF!+#REF!+#REF!+#REF!+#REF!)&lt;&gt;$M32,1,0)</formula>
    </cfRule>
  </conditionalFormatting>
  <conditionalFormatting sqref="L32:O32">
    <cfRule type="expression" dxfId="14" priority="3" stopIfTrue="1">
      <formula>+IF((#REF!+#REF!+#REF!+#REF!+#REF!)&lt;&gt;$L32,1,0)</formula>
    </cfRule>
  </conditionalFormatting>
  <conditionalFormatting sqref="J32">
    <cfRule type="expression" dxfId="13" priority="2" stopIfTrue="1">
      <formula>+IF((#REF!+#REF!+#REF!+#REF!+#REF!)&lt;&gt;$M32,1,0)</formula>
    </cfRule>
  </conditionalFormatting>
  <conditionalFormatting sqref="K32">
    <cfRule type="expression" dxfId="12" priority="1" stopIfTrue="1">
      <formula>+IF((#REF!+#REF!+#REF!+#REF!+#REF!)&lt;&gt;$M32,1,0)</formula>
    </cfRule>
  </conditionalFormatting>
  <dataValidations count="2">
    <dataValidation type="list" allowBlank="1" showInputMessage="1" showErrorMessage="1" sqref="Q11 Q32:Q33 Q15 Q21 Q38:Q39 Q27:Q28">
      <formula1>#REF!</formula1>
    </dataValidation>
    <dataValidation type="list" allowBlank="1" showInputMessage="1" showErrorMessage="1" sqref="R15 R21 R38 R32:R33 R11 R27:R28 W21 W15 W38 W32:W33 W27">
      <formula1>#REF!</formula1>
    </dataValidation>
  </dataValidations>
  <pageMargins left="0.78740157480314965" right="0" top="1.7716535433070868" bottom="0" header="0" footer="0"/>
  <pageSetup paperSize="14" scale="31" orientation="landscape" r:id="rId1"/>
  <ignoredErrors>
    <ignoredError sqref="X15:Y15 AC15 X27:Y27 X32:Z32 Z27 Y38" unlockedFormula="1"/>
    <ignoredError sqref="P21" formulaRange="1"/>
    <ignoredError sqref="X38" formulaRange="1"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C112"/>
  <sheetViews>
    <sheetView topLeftCell="J7" zoomScale="90" zoomScaleNormal="90" workbookViewId="0">
      <selection activeCell="J10" sqref="J10:J16"/>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3.28515625" style="2" hidden="1" customWidth="1"/>
    <col min="8" max="8" width="0.7109375" style="2" customWidth="1"/>
    <col min="9" max="9" width="19.7109375" style="2" customWidth="1"/>
    <col min="10" max="10" width="18.85546875" style="4" customWidth="1"/>
    <col min="11" max="11" width="16.140625" style="5" customWidth="1"/>
    <col min="12" max="12" width="6" style="6" customWidth="1"/>
    <col min="13" max="13" width="5.5703125" style="6" customWidth="1"/>
    <col min="14" max="14" width="5.28515625" style="6" customWidth="1"/>
    <col min="15" max="15" width="5.7109375" style="6" customWidth="1"/>
    <col min="16" max="16" width="10.5703125" style="7" customWidth="1"/>
    <col min="17" max="17" width="18.5703125" style="8" customWidth="1"/>
    <col min="18" max="18" width="34" style="8" customWidth="1"/>
    <col min="19" max="19" width="8" style="6" customWidth="1"/>
    <col min="20" max="20" width="26.5703125" style="9" customWidth="1"/>
    <col min="21" max="21" width="23.5703125" style="9" customWidth="1"/>
    <col min="22" max="22" width="10.28515625" style="9" customWidth="1"/>
    <col min="23" max="23" width="29.140625" style="9" customWidth="1"/>
    <col min="24" max="24" width="20.85546875" style="9" customWidth="1"/>
    <col min="25" max="25" width="20.7109375" style="9" customWidth="1"/>
    <col min="26" max="26" width="18.7109375" style="9" customWidth="1"/>
    <col min="27" max="27" width="17.28515625" style="9" customWidth="1"/>
    <col min="28" max="28" width="19.85546875" style="9" customWidth="1"/>
    <col min="29" max="254" width="11.42578125" style="9" customWidth="1"/>
    <col min="255" max="16384" width="0" style="9" hidden="1"/>
  </cols>
  <sheetData>
    <row r="2" spans="1:28" ht="15.75" x14ac:dyDescent="0.2">
      <c r="U2" s="837" t="s">
        <v>0</v>
      </c>
      <c r="V2" s="837"/>
      <c r="W2" s="837"/>
      <c r="X2" s="837"/>
      <c r="Y2" s="837"/>
      <c r="Z2" s="837"/>
      <c r="AA2" s="837"/>
      <c r="AB2" s="837"/>
    </row>
    <row r="3" spans="1:28" ht="23.25" customHeight="1" x14ac:dyDescent="0.25">
      <c r="A3" s="10" t="s">
        <v>1</v>
      </c>
      <c r="F3" s="2"/>
      <c r="J3" s="8"/>
      <c r="K3" s="8"/>
      <c r="M3" s="11"/>
      <c r="T3" s="6"/>
      <c r="U3" s="838" t="s">
        <v>2</v>
      </c>
      <c r="V3" s="838"/>
      <c r="W3" s="838"/>
      <c r="X3" s="838"/>
      <c r="Y3" s="838"/>
      <c r="Z3" s="838"/>
      <c r="AA3" s="838"/>
      <c r="AB3" s="838"/>
    </row>
    <row r="4" spans="1:28" ht="23.25" customHeight="1" x14ac:dyDescent="0.25">
      <c r="A4" s="10"/>
      <c r="F4" s="2"/>
      <c r="I4" s="23"/>
      <c r="J4" s="23"/>
      <c r="K4" s="23"/>
      <c r="L4" s="23"/>
      <c r="M4" s="23"/>
      <c r="N4" s="23"/>
      <c r="O4" s="23"/>
      <c r="P4" s="23"/>
      <c r="Q4" s="23"/>
      <c r="R4" s="23"/>
      <c r="S4" s="23"/>
      <c r="T4" s="23"/>
      <c r="U4" s="839" t="s">
        <v>211</v>
      </c>
      <c r="V4" s="839"/>
      <c r="W4" s="839"/>
      <c r="X4" s="839"/>
      <c r="Y4" s="839"/>
      <c r="Z4" s="839"/>
      <c r="AA4" s="839"/>
      <c r="AB4" s="839"/>
    </row>
    <row r="5" spans="1:28" ht="13.5" customHeight="1" x14ac:dyDescent="0.25">
      <c r="A5" s="10"/>
      <c r="F5" s="2"/>
      <c r="I5" s="23"/>
      <c r="J5" s="23"/>
      <c r="K5" s="23"/>
      <c r="L5" s="23"/>
      <c r="M5" s="64"/>
      <c r="N5" s="23"/>
      <c r="O5" s="23"/>
      <c r="P5" s="23"/>
      <c r="Q5" s="23"/>
      <c r="R5" s="23"/>
      <c r="S5" s="23"/>
      <c r="T5" s="23"/>
      <c r="U5" s="23"/>
      <c r="V5" s="23"/>
      <c r="W5" s="23"/>
      <c r="X5" s="23"/>
      <c r="Y5" s="23"/>
      <c r="Z5" s="23"/>
      <c r="AA5" s="23"/>
    </row>
    <row r="6" spans="1:28" ht="20.25" customHeight="1" x14ac:dyDescent="0.2">
      <c r="I6" s="684" t="s">
        <v>93</v>
      </c>
      <c r="J6" s="685"/>
      <c r="K6" s="685"/>
      <c r="L6" s="685"/>
      <c r="M6" s="685"/>
      <c r="N6" s="685"/>
      <c r="O6" s="685"/>
      <c r="P6" s="685"/>
      <c r="Q6" s="685"/>
      <c r="R6" s="685"/>
      <c r="S6" s="685"/>
      <c r="T6" s="685"/>
      <c r="U6" s="685"/>
      <c r="V6" s="685"/>
      <c r="W6" s="685"/>
      <c r="X6" s="685"/>
      <c r="Y6" s="685"/>
      <c r="Z6" s="685"/>
      <c r="AA6" s="685"/>
      <c r="AB6" s="686"/>
    </row>
    <row r="7" spans="1:28" ht="20.25" customHeight="1" x14ac:dyDescent="0.2">
      <c r="I7" s="719" t="s">
        <v>109</v>
      </c>
      <c r="J7" s="720"/>
      <c r="K7" s="720"/>
      <c r="L7" s="720"/>
      <c r="M7" s="720"/>
      <c r="N7" s="720"/>
      <c r="O7" s="720"/>
      <c r="P7" s="720"/>
      <c r="Q7" s="720"/>
      <c r="R7" s="720"/>
      <c r="S7" s="720"/>
      <c r="T7" s="720"/>
      <c r="U7" s="720"/>
      <c r="V7" s="720"/>
      <c r="W7" s="720"/>
      <c r="X7" s="720"/>
      <c r="Y7" s="720"/>
      <c r="Z7" s="720"/>
      <c r="AA7" s="720"/>
      <c r="AB7" s="720"/>
    </row>
    <row r="8" spans="1:28" ht="20.25" customHeight="1" x14ac:dyDescent="0.2">
      <c r="I8" s="725" t="s">
        <v>3</v>
      </c>
      <c r="J8" s="725"/>
      <c r="K8" s="725"/>
      <c r="L8" s="725"/>
      <c r="M8" s="725"/>
      <c r="N8" s="725"/>
      <c r="O8" s="725"/>
      <c r="P8" s="725"/>
      <c r="Q8" s="725"/>
      <c r="R8" s="189"/>
      <c r="S8" s="726" t="s">
        <v>78</v>
      </c>
      <c r="T8" s="727"/>
      <c r="U8" s="727"/>
      <c r="V8" s="727"/>
      <c r="W8" s="728"/>
      <c r="X8" s="832" t="s">
        <v>4</v>
      </c>
      <c r="Y8" s="832"/>
      <c r="Z8" s="832"/>
      <c r="AA8" s="832"/>
      <c r="AB8" s="836" t="s">
        <v>115</v>
      </c>
    </row>
    <row r="9" spans="1:28" s="15" customFormat="1" ht="31.5" customHeight="1" x14ac:dyDescent="0.25">
      <c r="A9" s="12" t="s">
        <v>5</v>
      </c>
      <c r="B9" s="12" t="s">
        <v>6</v>
      </c>
      <c r="C9" s="12" t="s">
        <v>7</v>
      </c>
      <c r="D9" s="12" t="s">
        <v>8</v>
      </c>
      <c r="E9" s="12" t="s">
        <v>9</v>
      </c>
      <c r="F9" s="13" t="s">
        <v>5</v>
      </c>
      <c r="G9" s="14" t="s">
        <v>10</v>
      </c>
      <c r="H9" s="33"/>
      <c r="I9" s="335" t="s">
        <v>228</v>
      </c>
      <c r="J9" s="335" t="s">
        <v>12</v>
      </c>
      <c r="K9" s="335" t="s">
        <v>229</v>
      </c>
      <c r="L9" s="335" t="s">
        <v>38</v>
      </c>
      <c r="M9" s="335" t="s">
        <v>39</v>
      </c>
      <c r="N9" s="335" t="s">
        <v>40</v>
      </c>
      <c r="O9" s="335" t="s">
        <v>41</v>
      </c>
      <c r="P9" s="335" t="s">
        <v>42</v>
      </c>
      <c r="Q9" s="335" t="s">
        <v>43</v>
      </c>
      <c r="R9" s="162" t="s">
        <v>205</v>
      </c>
      <c r="S9" s="316" t="s">
        <v>14</v>
      </c>
      <c r="T9" s="316" t="s">
        <v>72</v>
      </c>
      <c r="U9" s="316" t="s">
        <v>15</v>
      </c>
      <c r="V9" s="316" t="s">
        <v>16</v>
      </c>
      <c r="W9" s="382" t="s">
        <v>206</v>
      </c>
      <c r="X9" s="165" t="s">
        <v>17</v>
      </c>
      <c r="Y9" s="316" t="s">
        <v>18</v>
      </c>
      <c r="Z9" s="316" t="s">
        <v>19</v>
      </c>
      <c r="AA9" s="316" t="s">
        <v>20</v>
      </c>
      <c r="AB9" s="836"/>
    </row>
    <row r="10" spans="1:28" s="38" customFormat="1" ht="56.25" customHeight="1" x14ac:dyDescent="0.2">
      <c r="A10" s="48"/>
      <c r="B10" s="49"/>
      <c r="C10" s="49"/>
      <c r="D10" s="49"/>
      <c r="E10" s="49"/>
      <c r="F10" s="50"/>
      <c r="G10" s="49"/>
      <c r="H10" s="49"/>
      <c r="I10" s="705" t="s">
        <v>142</v>
      </c>
      <c r="J10" s="671" t="s">
        <v>120</v>
      </c>
      <c r="K10" s="763" t="s">
        <v>116</v>
      </c>
      <c r="L10" s="765">
        <v>70</v>
      </c>
      <c r="M10" s="765">
        <v>120</v>
      </c>
      <c r="N10" s="765">
        <v>170</v>
      </c>
      <c r="O10" s="765">
        <v>170</v>
      </c>
      <c r="P10" s="647">
        <f t="shared" ref="P10:P15" si="0">SUM(L10:O10)</f>
        <v>530</v>
      </c>
      <c r="Q10" s="699" t="s">
        <v>77</v>
      </c>
      <c r="R10" s="307" t="s">
        <v>45</v>
      </c>
      <c r="S10" s="312">
        <v>1</v>
      </c>
      <c r="T10" s="307" t="s">
        <v>121</v>
      </c>
      <c r="U10" s="307" t="s">
        <v>116</v>
      </c>
      <c r="V10" s="207">
        <v>70</v>
      </c>
      <c r="W10" s="307" t="s">
        <v>208</v>
      </c>
      <c r="X10" s="203">
        <f t="shared" ref="X10:X15" si="1">SUM(Y10:AA10)</f>
        <v>0</v>
      </c>
      <c r="Y10" s="225">
        <v>0</v>
      </c>
      <c r="Z10" s="225">
        <v>0</v>
      </c>
      <c r="AA10" s="225">
        <v>0</v>
      </c>
      <c r="AB10" s="304">
        <v>0</v>
      </c>
    </row>
    <row r="11" spans="1:28" s="38" customFormat="1" ht="67.5" hidden="1" customHeight="1" x14ac:dyDescent="0.2">
      <c r="A11" s="48"/>
      <c r="B11" s="49"/>
      <c r="C11" s="49"/>
      <c r="D11" s="49"/>
      <c r="E11" s="49"/>
      <c r="F11" s="50"/>
      <c r="G11" s="49"/>
      <c r="H11" s="49"/>
      <c r="I11" s="756"/>
      <c r="J11" s="709"/>
      <c r="K11" s="763"/>
      <c r="L11" s="765"/>
      <c r="M11" s="765"/>
      <c r="N11" s="765"/>
      <c r="O11" s="765"/>
      <c r="P11" s="648"/>
      <c r="Q11" s="763"/>
      <c r="R11" s="307" t="s">
        <v>45</v>
      </c>
      <c r="S11" s="312">
        <v>2</v>
      </c>
      <c r="T11" s="307" t="s">
        <v>125</v>
      </c>
      <c r="U11" s="307" t="s">
        <v>178</v>
      </c>
      <c r="V11" s="207">
        <v>2</v>
      </c>
      <c r="W11" s="307" t="s">
        <v>56</v>
      </c>
      <c r="X11" s="203">
        <f t="shared" si="1"/>
        <v>0</v>
      </c>
      <c r="Y11" s="225">
        <v>0</v>
      </c>
      <c r="Z11" s="225"/>
      <c r="AA11" s="225"/>
      <c r="AB11" s="311">
        <v>0</v>
      </c>
    </row>
    <row r="12" spans="1:28" s="38" customFormat="1" ht="54" customHeight="1" x14ac:dyDescent="0.2">
      <c r="A12" s="48"/>
      <c r="B12" s="49"/>
      <c r="C12" s="49"/>
      <c r="D12" s="49"/>
      <c r="E12" s="49"/>
      <c r="F12" s="50"/>
      <c r="G12" s="49"/>
      <c r="H12" s="49"/>
      <c r="I12" s="756"/>
      <c r="J12" s="709"/>
      <c r="K12" s="700"/>
      <c r="L12" s="766"/>
      <c r="M12" s="766"/>
      <c r="N12" s="766"/>
      <c r="O12" s="766"/>
      <c r="P12" s="649"/>
      <c r="Q12" s="700"/>
      <c r="R12" s="307" t="s">
        <v>45</v>
      </c>
      <c r="S12" s="312">
        <v>2</v>
      </c>
      <c r="T12" s="307" t="s">
        <v>122</v>
      </c>
      <c r="U12" s="525" t="s">
        <v>279</v>
      </c>
      <c r="V12" s="383">
        <v>0.8</v>
      </c>
      <c r="W12" s="307" t="s">
        <v>56</v>
      </c>
      <c r="X12" s="203">
        <f>SUM(Y12:AA12)</f>
        <v>1932613890.04</v>
      </c>
      <c r="Y12" s="225">
        <f>2575000000-1100000000+133548758-148283367.96</f>
        <v>1460265390.04</v>
      </c>
      <c r="Z12" s="225">
        <f>600000000-127196500-455000</f>
        <v>472348500</v>
      </c>
      <c r="AA12" s="225">
        <v>0</v>
      </c>
      <c r="AB12" s="304">
        <f>1600000000+197767299+61124813+26977280+12288000+19456000+2629+23140720+6776000+2057148+6342400+11000001+25990488+43206227+39500000-56401920-29118925</f>
        <v>1990108160</v>
      </c>
    </row>
    <row r="13" spans="1:28" s="38" customFormat="1" ht="62.25" customHeight="1" x14ac:dyDescent="0.2">
      <c r="A13" s="48"/>
      <c r="B13" s="49"/>
      <c r="C13" s="49"/>
      <c r="D13" s="49"/>
      <c r="E13" s="49"/>
      <c r="F13" s="50"/>
      <c r="G13" s="49"/>
      <c r="H13" s="49"/>
      <c r="I13" s="756"/>
      <c r="J13" s="709"/>
      <c r="K13" s="296" t="s">
        <v>117</v>
      </c>
      <c r="L13" s="315">
        <v>5</v>
      </c>
      <c r="M13" s="315">
        <v>5</v>
      </c>
      <c r="N13" s="315">
        <v>5</v>
      </c>
      <c r="O13" s="315">
        <v>5</v>
      </c>
      <c r="P13" s="312">
        <f t="shared" si="0"/>
        <v>20</v>
      </c>
      <c r="Q13" s="307" t="s">
        <v>77</v>
      </c>
      <c r="R13" s="307" t="s">
        <v>45</v>
      </c>
      <c r="S13" s="312">
        <v>3</v>
      </c>
      <c r="T13" s="307" t="s">
        <v>126</v>
      </c>
      <c r="U13" s="307" t="s">
        <v>127</v>
      </c>
      <c r="V13" s="207">
        <v>5</v>
      </c>
      <c r="W13" s="307" t="s">
        <v>208</v>
      </c>
      <c r="X13" s="203">
        <f t="shared" si="1"/>
        <v>91451242</v>
      </c>
      <c r="Y13" s="225">
        <f>225000000-133548758</f>
        <v>91451242</v>
      </c>
      <c r="Z13" s="225">
        <v>0</v>
      </c>
      <c r="AA13" s="225">
        <v>0</v>
      </c>
      <c r="AB13" s="311">
        <v>0</v>
      </c>
    </row>
    <row r="14" spans="1:28" s="38" customFormat="1" ht="62.25" customHeight="1" x14ac:dyDescent="0.2">
      <c r="A14" s="48"/>
      <c r="B14" s="49"/>
      <c r="C14" s="49"/>
      <c r="D14" s="49"/>
      <c r="E14" s="49"/>
      <c r="F14" s="50"/>
      <c r="G14" s="49"/>
      <c r="H14" s="49"/>
      <c r="I14" s="756"/>
      <c r="J14" s="709"/>
      <c r="K14" s="296" t="s">
        <v>118</v>
      </c>
      <c r="L14" s="315">
        <v>0</v>
      </c>
      <c r="M14" s="315">
        <v>15</v>
      </c>
      <c r="N14" s="315">
        <v>15</v>
      </c>
      <c r="O14" s="315">
        <v>10</v>
      </c>
      <c r="P14" s="312">
        <f t="shared" si="0"/>
        <v>40</v>
      </c>
      <c r="Q14" s="307" t="s">
        <v>77</v>
      </c>
      <c r="R14" s="307" t="s">
        <v>45</v>
      </c>
      <c r="S14" s="312">
        <v>4</v>
      </c>
      <c r="T14" s="307" t="s">
        <v>123</v>
      </c>
      <c r="U14" s="307" t="s">
        <v>118</v>
      </c>
      <c r="V14" s="207">
        <v>10</v>
      </c>
      <c r="W14" s="307" t="s">
        <v>208</v>
      </c>
      <c r="X14" s="203">
        <f t="shared" si="1"/>
        <v>100000000</v>
      </c>
      <c r="Y14" s="225">
        <f>150000000-50000000</f>
        <v>100000000</v>
      </c>
      <c r="Z14" s="225">
        <v>0</v>
      </c>
      <c r="AA14" s="225">
        <v>0</v>
      </c>
      <c r="AB14" s="311">
        <v>0</v>
      </c>
    </row>
    <row r="15" spans="1:28" s="38" customFormat="1" ht="57.75" customHeight="1" x14ac:dyDescent="0.2">
      <c r="A15" s="48"/>
      <c r="B15" s="49"/>
      <c r="C15" s="49"/>
      <c r="D15" s="49"/>
      <c r="E15" s="49"/>
      <c r="F15" s="50"/>
      <c r="G15" s="49"/>
      <c r="H15" s="49"/>
      <c r="I15" s="756"/>
      <c r="J15" s="709"/>
      <c r="K15" s="309" t="s">
        <v>119</v>
      </c>
      <c r="L15" s="250">
        <v>0</v>
      </c>
      <c r="M15" s="215">
        <v>0.35</v>
      </c>
      <c r="N15" s="250">
        <v>0.35</v>
      </c>
      <c r="O15" s="250">
        <v>0.3</v>
      </c>
      <c r="P15" s="251">
        <f t="shared" si="0"/>
        <v>1</v>
      </c>
      <c r="Q15" s="295" t="s">
        <v>77</v>
      </c>
      <c r="R15" s="295" t="s">
        <v>45</v>
      </c>
      <c r="S15" s="288">
        <v>5</v>
      </c>
      <c r="T15" s="295" t="s">
        <v>124</v>
      </c>
      <c r="U15" s="522" t="s">
        <v>280</v>
      </c>
      <c r="V15" s="249">
        <v>0.25</v>
      </c>
      <c r="W15" s="295" t="s">
        <v>208</v>
      </c>
      <c r="X15" s="292">
        <f t="shared" si="1"/>
        <v>0</v>
      </c>
      <c r="Y15" s="225">
        <f>50000000-50000000</f>
        <v>0</v>
      </c>
      <c r="Z15" s="225">
        <v>0</v>
      </c>
      <c r="AA15" s="225">
        <v>0</v>
      </c>
      <c r="AB15" s="311">
        <v>0</v>
      </c>
    </row>
    <row r="16" spans="1:28" s="38" customFormat="1" ht="66.75" customHeight="1" x14ac:dyDescent="0.2">
      <c r="A16" s="48"/>
      <c r="B16" s="49"/>
      <c r="C16" s="49"/>
      <c r="D16" s="49"/>
      <c r="E16" s="49"/>
      <c r="F16" s="50"/>
      <c r="G16" s="49"/>
      <c r="H16" s="49"/>
      <c r="I16" s="706"/>
      <c r="J16" s="672"/>
      <c r="K16" s="525" t="s">
        <v>245</v>
      </c>
      <c r="L16" s="205">
        <v>0</v>
      </c>
      <c r="M16" s="205">
        <v>1</v>
      </c>
      <c r="N16" s="528">
        <v>0</v>
      </c>
      <c r="O16" s="205">
        <v>0</v>
      </c>
      <c r="P16" s="531">
        <v>1</v>
      </c>
      <c r="Q16" s="522" t="s">
        <v>77</v>
      </c>
      <c r="R16" s="233" t="s">
        <v>45</v>
      </c>
      <c r="S16" s="531"/>
      <c r="T16" s="525"/>
      <c r="U16" s="525"/>
      <c r="V16" s="207"/>
      <c r="W16" s="525"/>
      <c r="X16" s="532"/>
      <c r="Y16" s="225"/>
      <c r="Z16" s="225"/>
      <c r="AA16" s="225"/>
      <c r="AB16" s="530"/>
    </row>
    <row r="17" spans="9:28" x14ac:dyDescent="0.2">
      <c r="I17" s="16"/>
      <c r="J17" s="17"/>
      <c r="K17" s="18"/>
      <c r="L17" s="19"/>
      <c r="M17" s="19"/>
      <c r="N17" s="83"/>
      <c r="O17" s="19"/>
      <c r="P17" s="84"/>
      <c r="Q17" s="85"/>
      <c r="R17" s="21"/>
      <c r="S17" s="19"/>
    </row>
    <row r="18" spans="9:28" ht="16.5" customHeight="1" x14ac:dyDescent="0.25">
      <c r="I18" s="834" t="s">
        <v>230</v>
      </c>
      <c r="J18" s="834"/>
      <c r="K18" s="834"/>
      <c r="L18" s="834"/>
      <c r="M18" s="834"/>
      <c r="N18" s="834"/>
      <c r="O18" s="834"/>
      <c r="P18" s="834"/>
      <c r="Q18" s="834"/>
      <c r="R18" s="834"/>
      <c r="S18" s="834"/>
      <c r="T18" s="834"/>
      <c r="U18" s="834"/>
      <c r="V18" s="834"/>
      <c r="W18" s="835"/>
      <c r="X18" s="25">
        <f>SUBTOTAL(9,X10:X15)</f>
        <v>2124065132.04</v>
      </c>
      <c r="Y18" s="25">
        <f>SUBTOTAL(9,Y10:Y15)</f>
        <v>1651716632.04</v>
      </c>
      <c r="Z18" s="25">
        <f>SUBTOTAL(9,Z10:Z15)</f>
        <v>472348500</v>
      </c>
      <c r="AA18" s="25">
        <f>SUBTOTAL(9,AA10:AA15)</f>
        <v>0</v>
      </c>
      <c r="AB18" s="25">
        <f>SUBTOTAL(9,AB10:AB15)</f>
        <v>1990108160</v>
      </c>
    </row>
    <row r="20" spans="9:28" hidden="1" x14ac:dyDescent="0.2">
      <c r="Y20" s="22"/>
      <c r="Z20" s="22"/>
    </row>
    <row r="21" spans="9:28" hidden="1" x14ac:dyDescent="0.2"/>
    <row r="22" spans="9:28" ht="72" hidden="1" customHeight="1" x14ac:dyDescent="0.2">
      <c r="I22" s="24" t="s">
        <v>46</v>
      </c>
    </row>
    <row r="23" spans="9:28" ht="47.25" hidden="1" customHeight="1" x14ac:dyDescent="0.2">
      <c r="I23" s="24" t="s">
        <v>47</v>
      </c>
    </row>
    <row r="24" spans="9:28" ht="68.25" hidden="1" customHeight="1" x14ac:dyDescent="0.2">
      <c r="I24" s="24" t="s">
        <v>111</v>
      </c>
    </row>
    <row r="25" spans="9:28" ht="60.75" hidden="1" customHeight="1" x14ac:dyDescent="0.2">
      <c r="I25" s="24" t="s">
        <v>44</v>
      </c>
    </row>
    <row r="26" spans="9:28" ht="87.75" hidden="1" customHeight="1" x14ac:dyDescent="0.2">
      <c r="I26" s="24" t="s">
        <v>45</v>
      </c>
    </row>
    <row r="27" spans="9:28" hidden="1" x14ac:dyDescent="0.2"/>
    <row r="28" spans="9:28" ht="63.75" hidden="1" x14ac:dyDescent="0.25">
      <c r="Q28" s="26" t="s">
        <v>48</v>
      </c>
      <c r="U28" t="s">
        <v>73</v>
      </c>
    </row>
    <row r="29" spans="9:28" ht="76.5" hidden="1" x14ac:dyDescent="0.25">
      <c r="Q29" s="27" t="s">
        <v>49</v>
      </c>
      <c r="U29" t="s">
        <v>36</v>
      </c>
    </row>
    <row r="30" spans="9:28" ht="102" hidden="1" x14ac:dyDescent="0.25">
      <c r="Q30" s="27" t="s">
        <v>50</v>
      </c>
      <c r="U30" t="s">
        <v>74</v>
      </c>
    </row>
    <row r="31" spans="9:28" ht="53.25" hidden="1" customHeight="1" x14ac:dyDescent="0.25">
      <c r="Q31" s="27" t="s">
        <v>51</v>
      </c>
      <c r="U31" t="s">
        <v>75</v>
      </c>
    </row>
    <row r="32" spans="9:28" ht="45.75" hidden="1" customHeight="1" x14ac:dyDescent="0.25">
      <c r="Q32" s="32" t="s">
        <v>52</v>
      </c>
      <c r="U32" t="s">
        <v>76</v>
      </c>
    </row>
    <row r="33" spans="17:21" ht="33" hidden="1" customHeight="1" x14ac:dyDescent="0.25">
      <c r="Q33" s="32" t="s">
        <v>53</v>
      </c>
      <c r="U33" t="s">
        <v>77</v>
      </c>
    </row>
    <row r="34" spans="17:21" ht="25.5" hidden="1" x14ac:dyDescent="0.2">
      <c r="Q34" s="28" t="s">
        <v>54</v>
      </c>
      <c r="U34" s="9" t="s">
        <v>89</v>
      </c>
    </row>
    <row r="35" spans="17:21" ht="12.75" hidden="1" x14ac:dyDescent="0.2">
      <c r="Q35" s="28" t="s">
        <v>55</v>
      </c>
      <c r="U35" s="9" t="s">
        <v>90</v>
      </c>
    </row>
    <row r="36" spans="17:21" ht="25.5" hidden="1" x14ac:dyDescent="0.2">
      <c r="Q36" s="27" t="s">
        <v>56</v>
      </c>
      <c r="U36" s="9" t="s">
        <v>91</v>
      </c>
    </row>
    <row r="37" spans="17:21" ht="47.25" hidden="1" customHeight="1" x14ac:dyDescent="0.2">
      <c r="Q37" s="27" t="s">
        <v>57</v>
      </c>
    </row>
    <row r="38" spans="17:21" ht="63.75" hidden="1" x14ac:dyDescent="0.2">
      <c r="Q38" s="27" t="s">
        <v>58</v>
      </c>
    </row>
    <row r="39" spans="17:21" ht="58.5" hidden="1" customHeight="1" x14ac:dyDescent="0.2">
      <c r="Q39" s="27" t="s">
        <v>59</v>
      </c>
    </row>
    <row r="40" spans="17:21" ht="51" hidden="1" x14ac:dyDescent="0.2">
      <c r="Q40" s="27" t="s">
        <v>60</v>
      </c>
    </row>
    <row r="41" spans="17:21" ht="42.75" hidden="1" customHeight="1" x14ac:dyDescent="0.2">
      <c r="Q41" s="27" t="s">
        <v>61</v>
      </c>
    </row>
    <row r="42" spans="17:21" ht="55.5" hidden="1" customHeight="1" x14ac:dyDescent="0.2">
      <c r="Q42" s="27" t="s">
        <v>62</v>
      </c>
    </row>
    <row r="43" spans="17:21" ht="47.25" hidden="1" customHeight="1" x14ac:dyDescent="0.2">
      <c r="Q43" s="27" t="s">
        <v>226</v>
      </c>
    </row>
    <row r="44" spans="17:21" ht="25.5" hidden="1" x14ac:dyDescent="0.2">
      <c r="Q44" s="27" t="s">
        <v>63</v>
      </c>
    </row>
    <row r="45" spans="17:21" ht="102" hidden="1" x14ac:dyDescent="0.2">
      <c r="Q45" s="29" t="s">
        <v>227</v>
      </c>
    </row>
    <row r="46" spans="17:21" ht="39.75" hidden="1" customHeight="1" x14ac:dyDescent="0.2">
      <c r="Q46" s="26" t="s">
        <v>64</v>
      </c>
    </row>
    <row r="47" spans="17:21" ht="25.5" hidden="1" x14ac:dyDescent="0.2">
      <c r="Q47" s="27" t="s">
        <v>65</v>
      </c>
    </row>
    <row r="48" spans="17:21" ht="47.25" hidden="1" customHeight="1" x14ac:dyDescent="0.2">
      <c r="Q48" s="32" t="s">
        <v>66</v>
      </c>
    </row>
    <row r="49" spans="1:29" ht="36.75" hidden="1" customHeight="1" x14ac:dyDescent="0.2">
      <c r="Q49" s="32" t="s">
        <v>67</v>
      </c>
    </row>
    <row r="50" spans="1:29" ht="39" hidden="1" customHeight="1" x14ac:dyDescent="0.2">
      <c r="Q50" s="32" t="s">
        <v>68</v>
      </c>
    </row>
    <row r="51" spans="1:29" ht="46.5" hidden="1" customHeight="1" x14ac:dyDescent="0.2">
      <c r="Q51" s="32" t="s">
        <v>69</v>
      </c>
    </row>
    <row r="52" spans="1:29" ht="42.75" hidden="1" customHeight="1" x14ac:dyDescent="0.2">
      <c r="Q52" s="34" t="s">
        <v>70</v>
      </c>
    </row>
    <row r="53" spans="1:29" ht="37.5" hidden="1" customHeight="1" x14ac:dyDescent="0.2">
      <c r="A53" s="30"/>
      <c r="B53" s="16"/>
      <c r="C53" s="16"/>
      <c r="D53" s="16"/>
      <c r="E53" s="16"/>
      <c r="F53" s="31"/>
      <c r="G53" s="16"/>
      <c r="H53" s="16"/>
      <c r="I53" s="16"/>
      <c r="J53" s="17"/>
      <c r="K53" s="18"/>
      <c r="L53" s="19"/>
      <c r="M53" s="19"/>
      <c r="N53" s="19"/>
      <c r="O53" s="19"/>
      <c r="P53" s="20"/>
      <c r="Q53" s="35" t="s">
        <v>71</v>
      </c>
      <c r="S53" s="19"/>
    </row>
    <row r="54" spans="1:29" ht="11.25" hidden="1" customHeight="1" x14ac:dyDescent="0.2">
      <c r="A54" s="30"/>
      <c r="B54" s="16"/>
      <c r="C54" s="16"/>
      <c r="D54" s="16"/>
      <c r="E54" s="16"/>
      <c r="F54" s="31"/>
      <c r="G54" s="16"/>
      <c r="H54" s="16"/>
      <c r="I54" s="16"/>
      <c r="J54" s="17"/>
      <c r="K54" s="18"/>
      <c r="L54" s="19"/>
      <c r="M54" s="19"/>
      <c r="N54" s="19"/>
      <c r="O54" s="19"/>
      <c r="P54" s="20"/>
      <c r="Q54" s="21"/>
      <c r="R54" s="9"/>
      <c r="S54" s="19"/>
    </row>
    <row r="55" spans="1:29" s="1" customFormat="1" x14ac:dyDescent="0.2">
      <c r="B55" s="2"/>
      <c r="C55" s="2"/>
      <c r="D55" s="2"/>
      <c r="E55" s="2"/>
      <c r="F55" s="3"/>
      <c r="G55" s="2"/>
      <c r="H55" s="2"/>
      <c r="I55" s="2"/>
      <c r="J55" s="4"/>
      <c r="K55" s="5"/>
      <c r="L55" s="6"/>
      <c r="M55" s="6"/>
      <c r="N55" s="6"/>
      <c r="O55" s="6"/>
      <c r="P55" s="7"/>
      <c r="Q55" s="8"/>
      <c r="R55" s="8"/>
      <c r="S55" s="6"/>
      <c r="T55" s="9"/>
      <c r="U55" s="9"/>
      <c r="V55" s="9"/>
      <c r="W55" s="9"/>
      <c r="X55" s="9"/>
      <c r="Y55" s="9"/>
      <c r="Z55" s="9"/>
      <c r="AA55" s="9"/>
      <c r="AB55" s="9"/>
      <c r="AC55" s="9"/>
    </row>
    <row r="56" spans="1:29" s="1" customFormat="1" x14ac:dyDescent="0.2">
      <c r="B56" s="2"/>
      <c r="C56" s="2"/>
      <c r="D56" s="2"/>
      <c r="E56" s="2"/>
      <c r="F56" s="3"/>
      <c r="G56" s="2"/>
      <c r="H56" s="2"/>
      <c r="I56" s="2"/>
      <c r="J56" s="4"/>
      <c r="K56" s="5"/>
      <c r="L56" s="6"/>
      <c r="M56" s="6"/>
      <c r="N56" s="6"/>
      <c r="O56" s="6"/>
      <c r="P56" s="7"/>
      <c r="Q56" s="8"/>
      <c r="R56" s="8"/>
      <c r="S56" s="6"/>
      <c r="T56" s="9"/>
      <c r="U56" s="9"/>
      <c r="V56" s="9"/>
      <c r="W56" s="9"/>
      <c r="X56" s="9"/>
      <c r="Y56" s="9"/>
      <c r="Z56" s="9"/>
      <c r="AA56" s="9"/>
      <c r="AB56" s="9"/>
      <c r="AC56" s="9"/>
    </row>
    <row r="57" spans="1:29" s="1" customFormat="1" x14ac:dyDescent="0.2">
      <c r="B57" s="2"/>
      <c r="C57" s="2"/>
      <c r="D57" s="2"/>
      <c r="E57" s="2"/>
      <c r="F57" s="3"/>
      <c r="G57" s="2"/>
      <c r="H57" s="2"/>
      <c r="I57" s="2"/>
      <c r="J57" s="4"/>
      <c r="K57" s="5"/>
      <c r="L57" s="6"/>
      <c r="M57" s="6"/>
      <c r="N57" s="6"/>
      <c r="O57" s="6"/>
      <c r="P57" s="7"/>
      <c r="Q57" s="8"/>
      <c r="R57" s="8"/>
      <c r="S57" s="6"/>
      <c r="T57" s="9"/>
      <c r="U57" s="9"/>
      <c r="V57" s="9"/>
      <c r="W57" s="9"/>
      <c r="X57" s="9"/>
      <c r="Y57" s="9"/>
      <c r="Z57" s="9"/>
      <c r="AA57" s="9"/>
      <c r="AB57" s="9"/>
      <c r="AC57" s="9"/>
    </row>
    <row r="58" spans="1:29" s="1" customFormat="1" x14ac:dyDescent="0.2">
      <c r="B58" s="2"/>
      <c r="C58" s="2"/>
      <c r="D58" s="2"/>
      <c r="E58" s="2"/>
      <c r="F58" s="3"/>
      <c r="G58" s="2"/>
      <c r="H58" s="2"/>
      <c r="I58" s="2"/>
      <c r="J58" s="4"/>
      <c r="K58" s="5"/>
      <c r="L58" s="6"/>
      <c r="M58" s="6"/>
      <c r="N58" s="6"/>
      <c r="O58" s="6"/>
      <c r="P58" s="7"/>
      <c r="Q58" s="8"/>
      <c r="R58" s="8"/>
      <c r="S58" s="6"/>
      <c r="T58" s="9"/>
      <c r="U58" s="9"/>
      <c r="V58" s="9"/>
      <c r="W58" s="9"/>
      <c r="X58" s="9"/>
      <c r="Y58" s="9"/>
      <c r="Z58" s="9"/>
      <c r="AA58" s="9"/>
      <c r="AB58" s="9"/>
      <c r="AC58" s="9"/>
    </row>
    <row r="59" spans="1:29" s="1" customFormat="1" x14ac:dyDescent="0.2">
      <c r="B59" s="2"/>
      <c r="C59" s="2"/>
      <c r="D59" s="2"/>
      <c r="E59" s="2"/>
      <c r="F59" s="3"/>
      <c r="G59" s="2"/>
      <c r="H59" s="2"/>
      <c r="I59" s="2"/>
      <c r="J59" s="4"/>
      <c r="K59" s="5"/>
      <c r="L59" s="6"/>
      <c r="M59" s="6"/>
      <c r="N59" s="6"/>
      <c r="O59" s="6"/>
      <c r="P59" s="7"/>
      <c r="Q59" s="8"/>
      <c r="R59" s="8"/>
      <c r="S59" s="6"/>
      <c r="T59" s="9"/>
      <c r="U59" s="9"/>
      <c r="V59" s="9"/>
      <c r="W59" s="9"/>
      <c r="X59" s="9"/>
      <c r="Y59" s="9"/>
      <c r="Z59" s="9"/>
      <c r="AA59" s="9"/>
      <c r="AB59" s="9"/>
      <c r="AC59" s="9"/>
    </row>
    <row r="60" spans="1:29" s="1" customFormat="1" x14ac:dyDescent="0.2">
      <c r="B60" s="2"/>
      <c r="C60" s="2"/>
      <c r="D60" s="2"/>
      <c r="E60" s="2"/>
      <c r="F60" s="3"/>
      <c r="G60" s="2"/>
      <c r="H60" s="2"/>
      <c r="I60" s="2"/>
      <c r="J60" s="4"/>
      <c r="K60" s="5"/>
      <c r="L60" s="6"/>
      <c r="M60" s="6"/>
      <c r="N60" s="6"/>
      <c r="O60" s="6"/>
      <c r="P60" s="7"/>
      <c r="Q60" s="8"/>
      <c r="R60" s="8"/>
      <c r="S60" s="6"/>
      <c r="T60" s="9"/>
      <c r="U60" s="9"/>
      <c r="V60" s="9"/>
      <c r="W60" s="9"/>
      <c r="X60" s="9"/>
      <c r="Y60" s="9"/>
      <c r="Z60" s="9"/>
      <c r="AA60" s="9"/>
      <c r="AB60" s="9"/>
      <c r="AC60" s="9"/>
    </row>
    <row r="61" spans="1:29" s="1" customFormat="1" x14ac:dyDescent="0.2">
      <c r="B61" s="2"/>
      <c r="C61" s="2"/>
      <c r="D61" s="2"/>
      <c r="E61" s="2"/>
      <c r="F61" s="3"/>
      <c r="G61" s="2"/>
      <c r="H61" s="2"/>
      <c r="I61" s="2"/>
      <c r="J61" s="4"/>
      <c r="K61" s="5"/>
      <c r="L61" s="6"/>
      <c r="M61" s="6"/>
      <c r="N61" s="6"/>
      <c r="O61" s="6"/>
      <c r="P61" s="7"/>
      <c r="Q61" s="8"/>
      <c r="R61" s="8"/>
      <c r="S61" s="6"/>
      <c r="T61" s="9"/>
      <c r="U61" s="9"/>
      <c r="V61" s="9"/>
      <c r="W61" s="9"/>
      <c r="X61" s="9"/>
      <c r="Y61" s="9"/>
      <c r="Z61" s="9"/>
      <c r="AA61" s="9"/>
      <c r="AB61" s="9"/>
      <c r="AC61" s="9"/>
    </row>
    <row r="62" spans="1:29" s="1" customFormat="1" x14ac:dyDescent="0.2">
      <c r="B62" s="2"/>
      <c r="C62" s="2"/>
      <c r="D62" s="2"/>
      <c r="E62" s="2"/>
      <c r="F62" s="3"/>
      <c r="G62" s="2"/>
      <c r="H62" s="2"/>
      <c r="I62" s="2"/>
      <c r="J62" s="4"/>
      <c r="K62" s="5"/>
      <c r="L62" s="6"/>
      <c r="M62" s="6"/>
      <c r="N62" s="6"/>
      <c r="O62" s="6"/>
      <c r="P62" s="7"/>
      <c r="Q62" s="8"/>
      <c r="R62" s="8"/>
      <c r="S62" s="6"/>
      <c r="T62" s="9"/>
      <c r="U62" s="9"/>
      <c r="V62" s="9"/>
      <c r="W62" s="9"/>
      <c r="X62" s="9"/>
      <c r="Y62" s="9"/>
      <c r="Z62" s="9"/>
      <c r="AA62" s="9"/>
      <c r="AB62" s="9"/>
      <c r="AC62" s="9"/>
    </row>
    <row r="63" spans="1:29" s="1" customFormat="1" x14ac:dyDescent="0.2">
      <c r="B63" s="2"/>
      <c r="C63" s="2"/>
      <c r="D63" s="2"/>
      <c r="E63" s="2"/>
      <c r="F63" s="3"/>
      <c r="G63" s="2"/>
      <c r="H63" s="2"/>
      <c r="I63" s="2"/>
      <c r="J63" s="4"/>
      <c r="K63" s="5"/>
      <c r="L63" s="6"/>
      <c r="M63" s="6"/>
      <c r="N63" s="6"/>
      <c r="O63" s="6"/>
      <c r="P63" s="7"/>
      <c r="Q63" s="8"/>
      <c r="R63" s="8"/>
      <c r="S63" s="6"/>
      <c r="T63" s="9"/>
      <c r="U63" s="9"/>
      <c r="V63" s="9"/>
      <c r="W63" s="9"/>
      <c r="X63" s="9"/>
      <c r="Y63" s="9"/>
      <c r="Z63" s="9"/>
      <c r="AA63" s="9"/>
      <c r="AB63" s="9"/>
      <c r="AC63" s="9"/>
    </row>
    <row r="64" spans="1:29" s="1" customFormat="1" x14ac:dyDescent="0.2">
      <c r="B64" s="2"/>
      <c r="C64" s="2"/>
      <c r="D64" s="2"/>
      <c r="E64" s="2"/>
      <c r="F64" s="3"/>
      <c r="G64" s="2"/>
      <c r="H64" s="2"/>
      <c r="I64" s="2"/>
      <c r="J64" s="4"/>
      <c r="K64" s="5"/>
      <c r="L64" s="6"/>
      <c r="M64" s="6"/>
      <c r="N64" s="6"/>
      <c r="O64" s="6"/>
      <c r="P64" s="7"/>
      <c r="Q64" s="8"/>
      <c r="R64" s="8"/>
      <c r="S64" s="6"/>
      <c r="T64" s="9"/>
      <c r="U64" s="9"/>
      <c r="V64" s="9"/>
      <c r="W64" s="9"/>
      <c r="X64" s="9"/>
      <c r="Y64" s="9"/>
      <c r="Z64" s="9"/>
      <c r="AA64" s="9"/>
      <c r="AB64" s="9"/>
      <c r="AC64" s="9"/>
    </row>
    <row r="65" spans="2:29" s="1" customFormat="1" x14ac:dyDescent="0.2">
      <c r="B65" s="2"/>
      <c r="C65" s="2"/>
      <c r="D65" s="2"/>
      <c r="E65" s="2"/>
      <c r="F65" s="3"/>
      <c r="G65" s="2"/>
      <c r="H65" s="2"/>
      <c r="I65" s="2"/>
      <c r="J65" s="4"/>
      <c r="K65" s="5"/>
      <c r="L65" s="6"/>
      <c r="M65" s="6"/>
      <c r="N65" s="6"/>
      <c r="O65" s="6"/>
      <c r="P65" s="7"/>
      <c r="Q65" s="8"/>
      <c r="R65" s="8"/>
      <c r="S65" s="6"/>
      <c r="T65" s="9"/>
      <c r="U65" s="9"/>
      <c r="V65" s="9"/>
      <c r="W65" s="9"/>
      <c r="X65" s="9"/>
      <c r="Y65" s="9"/>
      <c r="Z65" s="9"/>
      <c r="AA65" s="9"/>
      <c r="AB65" s="9"/>
      <c r="AC65" s="9"/>
    </row>
    <row r="66" spans="2:29" s="1" customFormat="1" x14ac:dyDescent="0.2">
      <c r="B66" s="2"/>
      <c r="C66" s="2"/>
      <c r="D66" s="2"/>
      <c r="E66" s="2"/>
      <c r="F66" s="3"/>
      <c r="G66" s="2"/>
      <c r="H66" s="2"/>
      <c r="I66" s="2"/>
      <c r="J66" s="4"/>
      <c r="K66" s="5"/>
      <c r="L66" s="6"/>
      <c r="M66" s="6"/>
      <c r="N66" s="6"/>
      <c r="O66" s="6"/>
      <c r="P66" s="7"/>
      <c r="Q66" s="8"/>
      <c r="R66" s="8"/>
      <c r="S66" s="6"/>
      <c r="T66" s="9"/>
      <c r="U66" s="9"/>
      <c r="V66" s="9"/>
      <c r="W66" s="9"/>
      <c r="X66" s="9"/>
      <c r="Y66" s="9"/>
      <c r="Z66" s="9"/>
      <c r="AA66" s="9"/>
      <c r="AB66" s="9"/>
      <c r="AC66" s="9"/>
    </row>
    <row r="67" spans="2:29" s="1" customFormat="1" x14ac:dyDescent="0.2">
      <c r="B67" s="2"/>
      <c r="C67" s="2"/>
      <c r="D67" s="2"/>
      <c r="E67" s="2"/>
      <c r="F67" s="3"/>
      <c r="G67" s="2"/>
      <c r="H67" s="2"/>
      <c r="I67" s="2"/>
      <c r="J67" s="4"/>
      <c r="K67" s="5"/>
      <c r="L67" s="6"/>
      <c r="M67" s="6"/>
      <c r="N67" s="6"/>
      <c r="O67" s="6"/>
      <c r="P67" s="7"/>
      <c r="Q67" s="8"/>
      <c r="R67" s="8"/>
      <c r="S67" s="6"/>
      <c r="T67" s="9"/>
      <c r="U67" s="9"/>
      <c r="V67" s="9"/>
      <c r="W67" s="9"/>
      <c r="X67" s="9"/>
      <c r="Y67" s="9"/>
      <c r="Z67" s="9"/>
      <c r="AA67" s="9"/>
      <c r="AB67" s="9"/>
      <c r="AC67" s="9"/>
    </row>
    <row r="68" spans="2:29" s="1" customFormat="1" x14ac:dyDescent="0.2">
      <c r="B68" s="2"/>
      <c r="C68" s="2"/>
      <c r="D68" s="2"/>
      <c r="E68" s="2"/>
      <c r="F68" s="3"/>
      <c r="G68" s="2"/>
      <c r="H68" s="2"/>
      <c r="I68" s="2"/>
      <c r="J68" s="4"/>
      <c r="K68" s="5"/>
      <c r="L68" s="6"/>
      <c r="M68" s="6"/>
      <c r="N68" s="6"/>
      <c r="O68" s="6"/>
      <c r="P68" s="7"/>
      <c r="Q68" s="8"/>
      <c r="R68" s="8"/>
      <c r="S68" s="6"/>
      <c r="T68" s="9"/>
      <c r="U68" s="9"/>
      <c r="V68" s="9"/>
      <c r="W68" s="9"/>
      <c r="X68" s="9"/>
      <c r="Y68" s="9"/>
      <c r="Z68" s="9"/>
      <c r="AA68" s="9"/>
      <c r="AB68" s="9"/>
      <c r="AC68" s="9"/>
    </row>
    <row r="69" spans="2:29" s="1" customFormat="1" x14ac:dyDescent="0.2">
      <c r="B69" s="2"/>
      <c r="C69" s="2"/>
      <c r="D69" s="2"/>
      <c r="E69" s="2"/>
      <c r="F69" s="3"/>
      <c r="G69" s="2"/>
      <c r="H69" s="2"/>
      <c r="I69" s="2"/>
      <c r="J69" s="4"/>
      <c r="K69" s="5"/>
      <c r="L69" s="6"/>
      <c r="M69" s="6"/>
      <c r="N69" s="6"/>
      <c r="O69" s="6"/>
      <c r="P69" s="7"/>
      <c r="Q69" s="8"/>
      <c r="R69" s="8"/>
      <c r="S69" s="6"/>
      <c r="T69" s="9"/>
      <c r="U69" s="9"/>
      <c r="V69" s="9"/>
      <c r="W69" s="9"/>
      <c r="X69" s="9"/>
      <c r="Y69" s="9"/>
      <c r="Z69" s="9"/>
      <c r="AA69" s="9"/>
      <c r="AB69" s="9"/>
      <c r="AC69" s="9"/>
    </row>
    <row r="70" spans="2:29" s="1" customFormat="1" x14ac:dyDescent="0.2">
      <c r="B70" s="2"/>
      <c r="C70" s="2"/>
      <c r="D70" s="2"/>
      <c r="E70" s="2"/>
      <c r="F70" s="3"/>
      <c r="G70" s="2"/>
      <c r="H70" s="2"/>
      <c r="I70" s="2"/>
      <c r="J70" s="4"/>
      <c r="K70" s="5"/>
      <c r="L70" s="6"/>
      <c r="M70" s="6"/>
      <c r="N70" s="6"/>
      <c r="O70" s="6"/>
      <c r="P70" s="7"/>
      <c r="Q70" s="8"/>
      <c r="R70" s="8"/>
      <c r="S70" s="6"/>
      <c r="T70" s="9"/>
      <c r="U70" s="9"/>
      <c r="V70" s="9"/>
      <c r="W70" s="9"/>
      <c r="X70" s="9"/>
      <c r="Y70" s="9"/>
      <c r="Z70" s="9"/>
      <c r="AA70" s="9"/>
      <c r="AB70" s="9"/>
      <c r="AC70" s="9"/>
    </row>
    <row r="71" spans="2:29" s="1" customFormat="1" x14ac:dyDescent="0.2">
      <c r="B71" s="2"/>
      <c r="C71" s="2"/>
      <c r="D71" s="2"/>
      <c r="E71" s="2"/>
      <c r="F71" s="3"/>
      <c r="G71" s="2"/>
      <c r="H71" s="2"/>
      <c r="I71" s="2"/>
      <c r="J71" s="4"/>
      <c r="K71" s="5"/>
      <c r="L71" s="6"/>
      <c r="M71" s="6"/>
      <c r="N71" s="6"/>
      <c r="O71" s="6"/>
      <c r="P71" s="7"/>
      <c r="Q71" s="8"/>
      <c r="R71" s="8"/>
      <c r="S71" s="6"/>
      <c r="T71" s="9"/>
      <c r="U71" s="9"/>
      <c r="V71" s="9"/>
      <c r="W71" s="9"/>
      <c r="X71" s="9"/>
      <c r="Y71" s="9"/>
      <c r="Z71" s="9"/>
      <c r="AA71" s="9"/>
      <c r="AB71" s="9"/>
      <c r="AC71" s="9"/>
    </row>
    <row r="72" spans="2:29" s="1" customFormat="1" x14ac:dyDescent="0.2">
      <c r="B72" s="2"/>
      <c r="C72" s="2"/>
      <c r="D72" s="2"/>
      <c r="E72" s="2"/>
      <c r="F72" s="3"/>
      <c r="G72" s="2"/>
      <c r="H72" s="2"/>
      <c r="I72" s="2"/>
      <c r="J72" s="4"/>
      <c r="K72" s="5"/>
      <c r="L72" s="6"/>
      <c r="M72" s="6"/>
      <c r="N72" s="6"/>
      <c r="O72" s="6"/>
      <c r="P72" s="7"/>
      <c r="Q72" s="8"/>
      <c r="R72" s="8"/>
      <c r="S72" s="6"/>
      <c r="T72" s="9"/>
      <c r="U72" s="9"/>
      <c r="V72" s="9"/>
      <c r="W72" s="9"/>
      <c r="X72" s="9"/>
      <c r="Y72" s="9"/>
      <c r="Z72" s="9"/>
      <c r="AA72" s="9"/>
      <c r="AB72" s="9"/>
      <c r="AC72" s="9"/>
    </row>
    <row r="73" spans="2:29" s="1" customFormat="1" x14ac:dyDescent="0.2">
      <c r="B73" s="2"/>
      <c r="C73" s="2"/>
      <c r="D73" s="2"/>
      <c r="E73" s="2"/>
      <c r="F73" s="3"/>
      <c r="G73" s="2"/>
      <c r="H73" s="2"/>
      <c r="I73" s="2"/>
      <c r="J73" s="4"/>
      <c r="K73" s="5"/>
      <c r="L73" s="6"/>
      <c r="M73" s="6"/>
      <c r="N73" s="6"/>
      <c r="O73" s="6"/>
      <c r="P73" s="7"/>
      <c r="Q73" s="8"/>
      <c r="R73" s="8"/>
      <c r="S73" s="6"/>
      <c r="T73" s="9"/>
      <c r="U73" s="9"/>
      <c r="V73" s="9"/>
      <c r="W73" s="9"/>
      <c r="X73" s="9"/>
      <c r="Y73" s="9"/>
      <c r="Z73" s="9"/>
      <c r="AA73" s="9"/>
      <c r="AB73" s="9"/>
      <c r="AC73" s="9"/>
    </row>
    <row r="74" spans="2:29" s="1" customFormat="1" x14ac:dyDescent="0.2">
      <c r="B74" s="2"/>
      <c r="C74" s="2"/>
      <c r="D74" s="2"/>
      <c r="E74" s="2"/>
      <c r="F74" s="3"/>
      <c r="G74" s="2"/>
      <c r="H74" s="2"/>
      <c r="I74" s="2"/>
      <c r="J74" s="4"/>
      <c r="K74" s="5"/>
      <c r="L74" s="6"/>
      <c r="M74" s="6"/>
      <c r="N74" s="6"/>
      <c r="O74" s="6"/>
      <c r="P74" s="7"/>
      <c r="Q74" s="8"/>
      <c r="R74" s="8"/>
      <c r="S74" s="6"/>
      <c r="T74" s="9"/>
      <c r="U74" s="9"/>
      <c r="V74" s="9"/>
      <c r="W74" s="9"/>
      <c r="X74" s="9"/>
      <c r="Y74" s="9"/>
      <c r="Z74" s="9"/>
      <c r="AA74" s="9"/>
      <c r="AB74" s="9"/>
      <c r="AC74" s="9"/>
    </row>
    <row r="75" spans="2:29" s="1" customFormat="1" x14ac:dyDescent="0.2">
      <c r="B75" s="2"/>
      <c r="C75" s="2"/>
      <c r="D75" s="2"/>
      <c r="E75" s="2"/>
      <c r="F75" s="3"/>
      <c r="G75" s="2"/>
      <c r="H75" s="2"/>
      <c r="I75" s="2"/>
      <c r="J75" s="4"/>
      <c r="K75" s="5"/>
      <c r="L75" s="6"/>
      <c r="M75" s="6"/>
      <c r="N75" s="6"/>
      <c r="O75" s="6"/>
      <c r="P75" s="7"/>
      <c r="Q75" s="8"/>
      <c r="R75" s="8"/>
      <c r="S75" s="6"/>
      <c r="T75" s="9"/>
      <c r="U75" s="9"/>
      <c r="V75" s="9"/>
      <c r="W75" s="9"/>
      <c r="X75" s="9"/>
      <c r="Y75" s="9"/>
      <c r="Z75" s="9"/>
      <c r="AA75" s="9"/>
      <c r="AB75" s="9"/>
      <c r="AC75" s="9"/>
    </row>
    <row r="76" spans="2:29" s="1" customFormat="1" x14ac:dyDescent="0.2">
      <c r="B76" s="2"/>
      <c r="C76" s="2"/>
      <c r="D76" s="2"/>
      <c r="E76" s="2"/>
      <c r="F76" s="3"/>
      <c r="G76" s="2"/>
      <c r="H76" s="2"/>
      <c r="I76" s="2"/>
      <c r="J76" s="4"/>
      <c r="K76" s="5"/>
      <c r="L76" s="6"/>
      <c r="M76" s="6"/>
      <c r="N76" s="6"/>
      <c r="O76" s="6"/>
      <c r="P76" s="7"/>
      <c r="Q76" s="8"/>
      <c r="R76" s="8"/>
      <c r="S76" s="6"/>
      <c r="T76" s="9"/>
      <c r="U76" s="9"/>
      <c r="V76" s="9"/>
      <c r="W76" s="9"/>
      <c r="X76" s="9"/>
      <c r="Y76" s="9"/>
      <c r="Z76" s="9"/>
      <c r="AA76" s="9"/>
      <c r="AB76" s="9"/>
      <c r="AC76" s="9"/>
    </row>
    <row r="77" spans="2:29" s="1" customFormat="1" x14ac:dyDescent="0.2">
      <c r="B77" s="2"/>
      <c r="C77" s="2"/>
      <c r="D77" s="2"/>
      <c r="E77" s="2"/>
      <c r="F77" s="3"/>
      <c r="G77" s="2"/>
      <c r="H77" s="2"/>
      <c r="I77" s="2"/>
      <c r="J77" s="4"/>
      <c r="K77" s="5"/>
      <c r="L77" s="6"/>
      <c r="M77" s="6"/>
      <c r="N77" s="6"/>
      <c r="O77" s="6"/>
      <c r="P77" s="7"/>
      <c r="Q77" s="8"/>
      <c r="R77" s="8"/>
      <c r="S77" s="6"/>
      <c r="T77" s="9"/>
      <c r="U77" s="9"/>
      <c r="V77" s="9"/>
      <c r="W77" s="9"/>
      <c r="X77" s="9"/>
      <c r="Y77" s="9"/>
      <c r="Z77" s="9"/>
      <c r="AA77" s="9"/>
      <c r="AB77" s="9"/>
      <c r="AC77" s="9"/>
    </row>
    <row r="78" spans="2:29" s="1" customFormat="1" x14ac:dyDescent="0.2">
      <c r="B78" s="2"/>
      <c r="C78" s="2"/>
      <c r="D78" s="2"/>
      <c r="E78" s="2"/>
      <c r="F78" s="3"/>
      <c r="G78" s="2"/>
      <c r="H78" s="2"/>
      <c r="I78" s="2"/>
      <c r="J78" s="4"/>
      <c r="K78" s="5"/>
      <c r="L78" s="6"/>
      <c r="M78" s="6"/>
      <c r="N78" s="6"/>
      <c r="O78" s="6"/>
      <c r="P78" s="7"/>
      <c r="Q78" s="8"/>
      <c r="R78" s="8"/>
      <c r="S78" s="6"/>
      <c r="T78" s="9"/>
      <c r="U78" s="9"/>
      <c r="V78" s="9"/>
      <c r="W78" s="9"/>
      <c r="X78" s="9"/>
      <c r="Y78" s="9"/>
      <c r="Z78" s="9"/>
      <c r="AA78" s="9"/>
      <c r="AB78" s="9"/>
      <c r="AC78" s="9"/>
    </row>
    <row r="79" spans="2:29" s="1" customFormat="1" x14ac:dyDescent="0.2">
      <c r="B79" s="2"/>
      <c r="C79" s="2"/>
      <c r="D79" s="2"/>
      <c r="E79" s="2"/>
      <c r="F79" s="3"/>
      <c r="G79" s="2"/>
      <c r="H79" s="2"/>
      <c r="I79" s="2"/>
      <c r="J79" s="4"/>
      <c r="K79" s="5"/>
      <c r="L79" s="6"/>
      <c r="M79" s="6"/>
      <c r="N79" s="6"/>
      <c r="O79" s="6"/>
      <c r="P79" s="7"/>
      <c r="Q79" s="8"/>
      <c r="R79" s="8"/>
      <c r="S79" s="6"/>
      <c r="T79" s="9"/>
      <c r="U79" s="9"/>
      <c r="V79" s="9"/>
      <c r="W79" s="9"/>
      <c r="X79" s="9"/>
      <c r="Y79" s="9"/>
      <c r="Z79" s="9"/>
      <c r="AA79" s="9"/>
      <c r="AB79" s="9"/>
      <c r="AC79" s="9"/>
    </row>
    <row r="80" spans="2:29" s="1" customFormat="1" x14ac:dyDescent="0.2">
      <c r="B80" s="2"/>
      <c r="C80" s="2"/>
      <c r="D80" s="2"/>
      <c r="E80" s="2"/>
      <c r="F80" s="3"/>
      <c r="G80" s="2"/>
      <c r="H80" s="2"/>
      <c r="I80" s="2"/>
      <c r="J80" s="4"/>
      <c r="K80" s="5"/>
      <c r="L80" s="6"/>
      <c r="M80" s="6"/>
      <c r="N80" s="6"/>
      <c r="O80" s="6"/>
      <c r="P80" s="7"/>
      <c r="Q80" s="8"/>
      <c r="R80" s="8"/>
      <c r="S80" s="6"/>
      <c r="T80" s="9"/>
      <c r="U80" s="9"/>
      <c r="V80" s="9"/>
      <c r="W80" s="9"/>
      <c r="X80" s="9"/>
      <c r="Y80" s="9"/>
      <c r="Z80" s="9"/>
      <c r="AA80" s="9"/>
      <c r="AB80" s="9"/>
      <c r="AC80" s="9"/>
    </row>
    <row r="81" spans="2:29" s="1" customFormat="1" x14ac:dyDescent="0.2">
      <c r="B81" s="2"/>
      <c r="C81" s="2"/>
      <c r="D81" s="2"/>
      <c r="E81" s="2"/>
      <c r="F81" s="3"/>
      <c r="G81" s="2"/>
      <c r="H81" s="2"/>
      <c r="I81" s="2"/>
      <c r="J81" s="4"/>
      <c r="K81" s="5"/>
      <c r="L81" s="6"/>
      <c r="M81" s="6"/>
      <c r="N81" s="6"/>
      <c r="O81" s="6"/>
      <c r="P81" s="7"/>
      <c r="Q81" s="8"/>
      <c r="R81" s="8"/>
      <c r="S81" s="6"/>
      <c r="T81" s="9"/>
      <c r="U81" s="9"/>
      <c r="V81" s="9"/>
      <c r="W81" s="9"/>
      <c r="X81" s="9"/>
      <c r="Y81" s="9"/>
      <c r="Z81" s="9"/>
      <c r="AA81" s="9"/>
      <c r="AB81" s="9"/>
      <c r="AC81" s="9"/>
    </row>
    <row r="82" spans="2:29" s="1" customFormat="1" x14ac:dyDescent="0.2">
      <c r="B82" s="2"/>
      <c r="C82" s="2"/>
      <c r="D82" s="2"/>
      <c r="E82" s="2"/>
      <c r="F82" s="3"/>
      <c r="G82" s="2"/>
      <c r="H82" s="2"/>
      <c r="I82" s="2"/>
      <c r="J82" s="4"/>
      <c r="K82" s="5"/>
      <c r="L82" s="6"/>
      <c r="M82" s="6"/>
      <c r="N82" s="6"/>
      <c r="O82" s="6"/>
      <c r="P82" s="7"/>
      <c r="Q82" s="8"/>
      <c r="R82" s="8"/>
      <c r="S82" s="6"/>
      <c r="T82" s="9"/>
      <c r="U82" s="9"/>
      <c r="V82" s="9"/>
      <c r="W82" s="9"/>
      <c r="X82" s="9"/>
      <c r="Y82" s="9"/>
      <c r="Z82" s="9"/>
      <c r="AA82" s="9"/>
      <c r="AB82" s="9"/>
      <c r="AC82" s="9"/>
    </row>
    <row r="83" spans="2:29" s="1" customFormat="1" x14ac:dyDescent="0.2">
      <c r="B83" s="2"/>
      <c r="C83" s="2"/>
      <c r="D83" s="2"/>
      <c r="E83" s="2"/>
      <c r="F83" s="3"/>
      <c r="G83" s="2"/>
      <c r="H83" s="2"/>
      <c r="I83" s="2"/>
      <c r="J83" s="4"/>
      <c r="K83" s="5"/>
      <c r="L83" s="6"/>
      <c r="M83" s="6"/>
      <c r="N83" s="6"/>
      <c r="O83" s="6"/>
      <c r="P83" s="7"/>
      <c r="Q83" s="8"/>
      <c r="R83" s="8"/>
      <c r="S83" s="6"/>
      <c r="T83" s="9"/>
      <c r="U83" s="9"/>
      <c r="V83" s="9"/>
      <c r="W83" s="9"/>
      <c r="X83" s="9"/>
      <c r="Y83" s="9"/>
      <c r="Z83" s="9"/>
      <c r="AA83" s="9"/>
      <c r="AB83" s="9"/>
      <c r="AC83" s="9"/>
    </row>
    <row r="84" spans="2:29" s="1" customFormat="1" x14ac:dyDescent="0.2">
      <c r="B84" s="2"/>
      <c r="C84" s="2"/>
      <c r="D84" s="2"/>
      <c r="E84" s="2"/>
      <c r="F84" s="3"/>
      <c r="G84" s="2"/>
      <c r="H84" s="2"/>
      <c r="I84" s="2"/>
      <c r="J84" s="4"/>
      <c r="K84" s="5"/>
      <c r="L84" s="6"/>
      <c r="M84" s="6"/>
      <c r="N84" s="6"/>
      <c r="O84" s="6"/>
      <c r="P84" s="7"/>
      <c r="Q84" s="8"/>
      <c r="R84" s="8"/>
      <c r="S84" s="6"/>
      <c r="T84" s="9"/>
      <c r="U84" s="9"/>
      <c r="V84" s="9"/>
      <c r="W84" s="9"/>
      <c r="X84" s="9"/>
      <c r="Y84" s="9"/>
      <c r="Z84" s="9"/>
      <c r="AA84" s="9"/>
      <c r="AB84" s="9"/>
      <c r="AC84" s="9"/>
    </row>
    <row r="85" spans="2:29" s="1" customFormat="1" x14ac:dyDescent="0.2">
      <c r="B85" s="2"/>
      <c r="C85" s="2"/>
      <c r="D85" s="2"/>
      <c r="E85" s="2"/>
      <c r="F85" s="3"/>
      <c r="G85" s="2"/>
      <c r="H85" s="2"/>
      <c r="I85" s="2"/>
      <c r="J85" s="4"/>
      <c r="K85" s="5"/>
      <c r="L85" s="6"/>
      <c r="M85" s="6"/>
      <c r="N85" s="6"/>
      <c r="O85" s="6"/>
      <c r="P85" s="7"/>
      <c r="Q85" s="8"/>
      <c r="R85" s="8"/>
      <c r="S85" s="6"/>
      <c r="T85" s="9"/>
      <c r="U85" s="9"/>
      <c r="V85" s="9"/>
      <c r="W85" s="9"/>
      <c r="X85" s="9"/>
      <c r="Y85" s="9"/>
      <c r="Z85" s="9"/>
      <c r="AA85" s="9"/>
      <c r="AB85" s="9"/>
      <c r="AC85" s="9"/>
    </row>
    <row r="86" spans="2:29" s="1" customFormat="1" x14ac:dyDescent="0.2">
      <c r="B86" s="2"/>
      <c r="C86" s="2"/>
      <c r="D86" s="2"/>
      <c r="E86" s="2"/>
      <c r="F86" s="3"/>
      <c r="G86" s="2"/>
      <c r="H86" s="2"/>
      <c r="I86" s="2"/>
      <c r="J86" s="4"/>
      <c r="K86" s="5"/>
      <c r="L86" s="6"/>
      <c r="M86" s="6"/>
      <c r="N86" s="6"/>
      <c r="O86" s="6"/>
      <c r="P86" s="7"/>
      <c r="Q86" s="8"/>
      <c r="R86" s="8"/>
      <c r="S86" s="6"/>
      <c r="T86" s="9"/>
      <c r="U86" s="9"/>
      <c r="V86" s="9"/>
      <c r="W86" s="9"/>
      <c r="X86" s="9"/>
      <c r="Y86" s="9"/>
      <c r="Z86" s="9"/>
      <c r="AA86" s="9"/>
      <c r="AB86" s="9"/>
      <c r="AC86" s="9"/>
    </row>
    <row r="87" spans="2:29" s="1" customFormat="1" x14ac:dyDescent="0.2">
      <c r="B87" s="2"/>
      <c r="C87" s="2"/>
      <c r="D87" s="2"/>
      <c r="E87" s="2"/>
      <c r="F87" s="3"/>
      <c r="G87" s="2"/>
      <c r="H87" s="2"/>
      <c r="I87" s="2"/>
      <c r="J87" s="4"/>
      <c r="K87" s="5"/>
      <c r="L87" s="6"/>
      <c r="M87" s="6"/>
      <c r="N87" s="6"/>
      <c r="O87" s="6"/>
      <c r="P87" s="7"/>
      <c r="Q87" s="8"/>
      <c r="R87" s="8"/>
      <c r="S87" s="6"/>
      <c r="T87" s="9"/>
      <c r="U87" s="9"/>
      <c r="V87" s="9"/>
      <c r="W87" s="9"/>
      <c r="X87" s="9"/>
      <c r="Y87" s="9"/>
      <c r="Z87" s="9"/>
      <c r="AA87" s="9"/>
      <c r="AB87" s="9"/>
      <c r="AC87" s="9"/>
    </row>
    <row r="88" spans="2:29" s="1" customFormat="1" x14ac:dyDescent="0.2">
      <c r="B88" s="2"/>
      <c r="C88" s="2"/>
      <c r="D88" s="2"/>
      <c r="E88" s="2"/>
      <c r="F88" s="3"/>
      <c r="G88" s="2"/>
      <c r="H88" s="2"/>
      <c r="I88" s="2"/>
      <c r="J88" s="4"/>
      <c r="K88" s="5"/>
      <c r="L88" s="6"/>
      <c r="M88" s="6"/>
      <c r="N88" s="6"/>
      <c r="O88" s="6"/>
      <c r="P88" s="7"/>
      <c r="Q88" s="8"/>
      <c r="R88" s="8"/>
      <c r="S88" s="6"/>
      <c r="T88" s="9"/>
      <c r="U88" s="9"/>
      <c r="V88" s="9"/>
      <c r="W88" s="9"/>
      <c r="X88" s="9"/>
      <c r="Y88" s="9"/>
      <c r="Z88" s="9"/>
      <c r="AA88" s="9"/>
      <c r="AB88" s="9"/>
      <c r="AC88" s="9"/>
    </row>
    <row r="89" spans="2:29" s="1" customFormat="1" x14ac:dyDescent="0.2">
      <c r="B89" s="2"/>
      <c r="C89" s="2"/>
      <c r="D89" s="2"/>
      <c r="E89" s="2"/>
      <c r="F89" s="3"/>
      <c r="G89" s="2"/>
      <c r="H89" s="2"/>
      <c r="I89" s="2"/>
      <c r="J89" s="4"/>
      <c r="K89" s="5"/>
      <c r="L89" s="6"/>
      <c r="M89" s="6"/>
      <c r="N89" s="6"/>
      <c r="O89" s="6"/>
      <c r="P89" s="7"/>
      <c r="Q89" s="8"/>
      <c r="R89" s="8"/>
      <c r="S89" s="6"/>
      <c r="T89" s="9"/>
      <c r="U89" s="9"/>
      <c r="V89" s="9"/>
      <c r="W89" s="9"/>
      <c r="X89" s="9"/>
      <c r="Y89" s="9"/>
      <c r="Z89" s="9"/>
      <c r="AA89" s="9"/>
      <c r="AB89" s="9"/>
      <c r="AC89" s="9"/>
    </row>
    <row r="90" spans="2:29" s="1" customFormat="1" x14ac:dyDescent="0.2">
      <c r="B90" s="2"/>
      <c r="C90" s="2"/>
      <c r="D90" s="2"/>
      <c r="E90" s="2"/>
      <c r="F90" s="3"/>
      <c r="G90" s="2"/>
      <c r="H90" s="2"/>
      <c r="I90" s="2"/>
      <c r="J90" s="4"/>
      <c r="K90" s="5"/>
      <c r="L90" s="6"/>
      <c r="M90" s="6"/>
      <c r="N90" s="6"/>
      <c r="O90" s="6"/>
      <c r="P90" s="7"/>
      <c r="Q90" s="8"/>
      <c r="R90" s="8"/>
      <c r="S90" s="6"/>
      <c r="T90" s="9"/>
      <c r="U90" s="9"/>
      <c r="V90" s="9"/>
      <c r="W90" s="9"/>
      <c r="X90" s="9"/>
      <c r="Y90" s="9"/>
      <c r="Z90" s="9"/>
      <c r="AA90" s="9"/>
      <c r="AB90" s="9"/>
      <c r="AC90" s="9"/>
    </row>
    <row r="91" spans="2:29" s="1" customFormat="1" x14ac:dyDescent="0.2">
      <c r="B91" s="2"/>
      <c r="C91" s="2"/>
      <c r="D91" s="2"/>
      <c r="E91" s="2"/>
      <c r="F91" s="3"/>
      <c r="G91" s="2"/>
      <c r="H91" s="2"/>
      <c r="I91" s="2"/>
      <c r="J91" s="4"/>
      <c r="K91" s="5"/>
      <c r="L91" s="6"/>
      <c r="M91" s="6"/>
      <c r="N91" s="6"/>
      <c r="O91" s="6"/>
      <c r="P91" s="7"/>
      <c r="Q91" s="8"/>
      <c r="R91" s="8"/>
      <c r="S91" s="6"/>
      <c r="T91" s="9"/>
      <c r="U91" s="9"/>
      <c r="V91" s="9"/>
      <c r="W91" s="9"/>
      <c r="X91" s="9"/>
      <c r="Y91" s="9"/>
      <c r="Z91" s="9"/>
      <c r="AA91" s="9"/>
      <c r="AB91" s="9"/>
      <c r="AC91" s="9"/>
    </row>
    <row r="92" spans="2:29" s="1" customFormat="1" x14ac:dyDescent="0.2">
      <c r="B92" s="2"/>
      <c r="C92" s="2"/>
      <c r="D92" s="2"/>
      <c r="E92" s="2"/>
      <c r="F92" s="3"/>
      <c r="G92" s="2"/>
      <c r="H92" s="2"/>
      <c r="I92" s="2"/>
      <c r="J92" s="4"/>
      <c r="K92" s="5"/>
      <c r="L92" s="6"/>
      <c r="M92" s="6"/>
      <c r="N92" s="6"/>
      <c r="O92" s="6"/>
      <c r="P92" s="7"/>
      <c r="Q92" s="8"/>
      <c r="R92" s="8"/>
      <c r="S92" s="6"/>
      <c r="T92" s="9"/>
      <c r="U92" s="9"/>
      <c r="V92" s="9"/>
      <c r="W92" s="9"/>
      <c r="X92" s="9"/>
      <c r="Y92" s="9"/>
      <c r="Z92" s="9"/>
      <c r="AA92" s="9"/>
      <c r="AB92" s="9"/>
      <c r="AC92" s="9"/>
    </row>
    <row r="93" spans="2:29" s="1" customFormat="1" x14ac:dyDescent="0.2">
      <c r="B93" s="2"/>
      <c r="C93" s="2"/>
      <c r="D93" s="2"/>
      <c r="E93" s="2"/>
      <c r="F93" s="3"/>
      <c r="G93" s="2"/>
      <c r="H93" s="2"/>
      <c r="I93" s="2"/>
      <c r="J93" s="4"/>
      <c r="K93" s="5"/>
      <c r="L93" s="6"/>
      <c r="M93" s="6"/>
      <c r="N93" s="6"/>
      <c r="O93" s="6"/>
      <c r="P93" s="7"/>
      <c r="Q93" s="8"/>
      <c r="R93" s="8"/>
      <c r="S93" s="6"/>
      <c r="T93" s="9"/>
      <c r="U93" s="9"/>
      <c r="V93" s="9"/>
      <c r="W93" s="9"/>
      <c r="X93" s="9"/>
      <c r="Y93" s="9"/>
      <c r="Z93" s="9"/>
      <c r="AA93" s="9"/>
      <c r="AB93" s="9"/>
      <c r="AC93" s="9"/>
    </row>
    <row r="94" spans="2:29" s="1" customFormat="1" x14ac:dyDescent="0.2">
      <c r="B94" s="2"/>
      <c r="C94" s="2"/>
      <c r="D94" s="2"/>
      <c r="E94" s="2"/>
      <c r="F94" s="3"/>
      <c r="G94" s="2"/>
      <c r="H94" s="2"/>
      <c r="I94" s="2"/>
      <c r="J94" s="4"/>
      <c r="K94" s="5"/>
      <c r="L94" s="6"/>
      <c r="M94" s="6"/>
      <c r="N94" s="6"/>
      <c r="O94" s="6"/>
      <c r="P94" s="7"/>
      <c r="Q94" s="8"/>
      <c r="R94" s="8"/>
      <c r="S94" s="6"/>
      <c r="T94" s="9"/>
      <c r="U94" s="9"/>
      <c r="V94" s="9"/>
      <c r="W94" s="9"/>
      <c r="X94" s="9"/>
      <c r="Y94" s="9"/>
      <c r="Z94" s="9"/>
      <c r="AA94" s="9"/>
      <c r="AB94" s="9"/>
      <c r="AC94" s="9"/>
    </row>
    <row r="95" spans="2:29" s="1" customFormat="1" x14ac:dyDescent="0.2">
      <c r="B95" s="2"/>
      <c r="C95" s="2"/>
      <c r="D95" s="2"/>
      <c r="E95" s="2"/>
      <c r="F95" s="3"/>
      <c r="G95" s="2"/>
      <c r="H95" s="2"/>
      <c r="I95" s="2"/>
      <c r="J95" s="4"/>
      <c r="K95" s="5"/>
      <c r="L95" s="6"/>
      <c r="M95" s="6"/>
      <c r="N95" s="6"/>
      <c r="O95" s="6"/>
      <c r="P95" s="7"/>
      <c r="Q95" s="8"/>
      <c r="R95" s="8"/>
      <c r="S95" s="6"/>
      <c r="T95" s="9"/>
      <c r="U95" s="9"/>
      <c r="V95" s="9"/>
      <c r="W95" s="9"/>
      <c r="X95" s="9"/>
      <c r="Y95" s="9"/>
      <c r="Z95" s="9"/>
      <c r="AA95" s="9"/>
      <c r="AB95" s="9"/>
      <c r="AC95" s="9"/>
    </row>
    <row r="96" spans="2:29" s="1" customFormat="1" x14ac:dyDescent="0.2">
      <c r="B96" s="2"/>
      <c r="C96" s="2"/>
      <c r="D96" s="2"/>
      <c r="E96" s="2"/>
      <c r="F96" s="3"/>
      <c r="G96" s="2"/>
      <c r="H96" s="2"/>
      <c r="I96" s="2"/>
      <c r="J96" s="4"/>
      <c r="K96" s="5"/>
      <c r="L96" s="6"/>
      <c r="M96" s="6"/>
      <c r="N96" s="6"/>
      <c r="O96" s="6"/>
      <c r="P96" s="7"/>
      <c r="Q96" s="8"/>
      <c r="R96" s="8"/>
      <c r="S96" s="6"/>
      <c r="T96" s="9"/>
      <c r="U96" s="9"/>
      <c r="V96" s="9"/>
      <c r="W96" s="9"/>
      <c r="X96" s="9"/>
      <c r="Y96" s="9"/>
      <c r="Z96" s="9"/>
      <c r="AA96" s="9"/>
      <c r="AB96" s="9"/>
      <c r="AC96" s="9"/>
    </row>
    <row r="97" spans="2:29" s="1" customFormat="1" x14ac:dyDescent="0.2">
      <c r="B97" s="2"/>
      <c r="C97" s="2"/>
      <c r="D97" s="2"/>
      <c r="E97" s="2"/>
      <c r="F97" s="3"/>
      <c r="G97" s="2"/>
      <c r="H97" s="2"/>
      <c r="I97" s="2"/>
      <c r="J97" s="4"/>
      <c r="K97" s="5"/>
      <c r="L97" s="6"/>
      <c r="M97" s="6"/>
      <c r="N97" s="6"/>
      <c r="O97" s="6"/>
      <c r="P97" s="7"/>
      <c r="Q97" s="8"/>
      <c r="R97" s="8"/>
      <c r="S97" s="6"/>
      <c r="T97" s="9"/>
      <c r="U97" s="9"/>
      <c r="V97" s="9"/>
      <c r="W97" s="9"/>
      <c r="X97" s="9"/>
      <c r="Y97" s="9"/>
      <c r="Z97" s="9"/>
      <c r="AA97" s="9"/>
      <c r="AB97" s="9"/>
      <c r="AC97" s="9"/>
    </row>
    <row r="98" spans="2:29" s="1" customFormat="1" x14ac:dyDescent="0.2">
      <c r="B98" s="2"/>
      <c r="C98" s="2"/>
      <c r="D98" s="2"/>
      <c r="E98" s="2"/>
      <c r="F98" s="3"/>
      <c r="G98" s="2"/>
      <c r="H98" s="2"/>
      <c r="I98" s="2"/>
      <c r="J98" s="4"/>
      <c r="K98" s="5"/>
      <c r="L98" s="6"/>
      <c r="M98" s="6"/>
      <c r="N98" s="6"/>
      <c r="O98" s="6"/>
      <c r="P98" s="7"/>
      <c r="Q98" s="8"/>
      <c r="R98" s="8"/>
      <c r="S98" s="6"/>
      <c r="T98" s="9"/>
      <c r="U98" s="9"/>
      <c r="V98" s="9"/>
      <c r="W98" s="9"/>
      <c r="X98" s="9"/>
      <c r="Y98" s="9"/>
      <c r="Z98" s="9"/>
      <c r="AA98" s="9"/>
      <c r="AB98" s="9"/>
      <c r="AC98" s="9"/>
    </row>
    <row r="99" spans="2:29" s="1" customFormat="1" x14ac:dyDescent="0.2">
      <c r="B99" s="2"/>
      <c r="C99" s="2"/>
      <c r="D99" s="2"/>
      <c r="E99" s="2"/>
      <c r="F99" s="3"/>
      <c r="G99" s="2"/>
      <c r="H99" s="2"/>
      <c r="I99" s="2"/>
      <c r="J99" s="4"/>
      <c r="K99" s="5"/>
      <c r="L99" s="6"/>
      <c r="M99" s="6"/>
      <c r="N99" s="6"/>
      <c r="O99" s="6"/>
      <c r="P99" s="7"/>
      <c r="Q99" s="8"/>
      <c r="R99" s="8"/>
      <c r="S99" s="6"/>
      <c r="T99" s="9"/>
      <c r="U99" s="9"/>
      <c r="V99" s="9"/>
      <c r="W99" s="9"/>
      <c r="X99" s="9"/>
      <c r="Y99" s="9"/>
      <c r="Z99" s="9"/>
      <c r="AA99" s="9"/>
      <c r="AB99" s="9"/>
      <c r="AC99" s="9"/>
    </row>
    <row r="100" spans="2:29" s="1" customFormat="1" x14ac:dyDescent="0.2">
      <c r="B100" s="2"/>
      <c r="C100" s="2"/>
      <c r="D100" s="2"/>
      <c r="E100" s="2"/>
      <c r="F100" s="3"/>
      <c r="G100" s="2"/>
      <c r="H100" s="2"/>
      <c r="I100" s="2"/>
      <c r="J100" s="4"/>
      <c r="K100" s="5"/>
      <c r="L100" s="6"/>
      <c r="M100" s="6"/>
      <c r="N100" s="6"/>
      <c r="O100" s="6"/>
      <c r="P100" s="7"/>
      <c r="Q100" s="8"/>
      <c r="R100" s="8"/>
      <c r="S100" s="6"/>
      <c r="T100" s="9"/>
      <c r="U100" s="9"/>
      <c r="V100" s="9"/>
      <c r="W100" s="9"/>
      <c r="X100" s="9"/>
      <c r="Y100" s="9"/>
      <c r="Z100" s="9"/>
      <c r="AA100" s="9"/>
      <c r="AB100" s="9"/>
      <c r="AC100" s="9"/>
    </row>
    <row r="101" spans="2:29" s="1" customFormat="1" x14ac:dyDescent="0.2">
      <c r="B101" s="2"/>
      <c r="C101" s="2"/>
      <c r="D101" s="2"/>
      <c r="E101" s="2"/>
      <c r="F101" s="3"/>
      <c r="G101" s="2"/>
      <c r="H101" s="2"/>
      <c r="I101" s="2"/>
      <c r="J101" s="4"/>
      <c r="K101" s="5"/>
      <c r="L101" s="6"/>
      <c r="M101" s="6"/>
      <c r="N101" s="6"/>
      <c r="O101" s="6"/>
      <c r="P101" s="7"/>
      <c r="Q101" s="8"/>
      <c r="R101" s="8"/>
      <c r="S101" s="6"/>
      <c r="T101" s="9"/>
      <c r="U101" s="9"/>
      <c r="V101" s="9"/>
      <c r="W101" s="9"/>
      <c r="X101" s="9"/>
      <c r="Y101" s="9"/>
      <c r="Z101" s="9"/>
      <c r="AA101" s="9"/>
      <c r="AB101" s="9"/>
      <c r="AC101" s="9"/>
    </row>
    <row r="102" spans="2:29" s="1" customFormat="1" x14ac:dyDescent="0.2">
      <c r="B102" s="2"/>
      <c r="C102" s="2"/>
      <c r="D102" s="2"/>
      <c r="E102" s="2"/>
      <c r="F102" s="3"/>
      <c r="G102" s="2"/>
      <c r="H102" s="2"/>
      <c r="I102" s="2"/>
      <c r="J102" s="4"/>
      <c r="K102" s="5"/>
      <c r="L102" s="6"/>
      <c r="M102" s="6"/>
      <c r="N102" s="6"/>
      <c r="O102" s="6"/>
      <c r="P102" s="7"/>
      <c r="Q102" s="8"/>
      <c r="R102" s="8"/>
      <c r="S102" s="6"/>
      <c r="T102" s="9"/>
      <c r="U102" s="9"/>
      <c r="V102" s="9"/>
      <c r="W102" s="9"/>
      <c r="X102" s="9"/>
      <c r="Y102" s="9"/>
      <c r="Z102" s="9"/>
      <c r="AA102" s="9"/>
      <c r="AB102" s="9"/>
      <c r="AC102" s="9"/>
    </row>
    <row r="103" spans="2:29" s="1" customFormat="1" x14ac:dyDescent="0.2">
      <c r="B103" s="2"/>
      <c r="C103" s="2"/>
      <c r="D103" s="2"/>
      <c r="E103" s="2"/>
      <c r="F103" s="3"/>
      <c r="G103" s="2"/>
      <c r="H103" s="2"/>
      <c r="I103" s="2"/>
      <c r="J103" s="4"/>
      <c r="K103" s="5"/>
      <c r="L103" s="6"/>
      <c r="M103" s="6"/>
      <c r="N103" s="6"/>
      <c r="O103" s="6"/>
      <c r="P103" s="7"/>
      <c r="Q103" s="8"/>
      <c r="R103" s="8"/>
      <c r="S103" s="6"/>
      <c r="T103" s="9"/>
      <c r="U103" s="9"/>
      <c r="V103" s="9"/>
      <c r="W103" s="9"/>
      <c r="X103" s="9"/>
      <c r="Y103" s="9"/>
      <c r="Z103" s="9"/>
      <c r="AA103" s="9"/>
      <c r="AB103" s="9"/>
      <c r="AC103" s="9"/>
    </row>
    <row r="104" spans="2:29" s="1" customFormat="1" x14ac:dyDescent="0.2">
      <c r="B104" s="2"/>
      <c r="C104" s="2"/>
      <c r="D104" s="2"/>
      <c r="E104" s="2"/>
      <c r="F104" s="3"/>
      <c r="G104" s="2"/>
      <c r="H104" s="2"/>
      <c r="I104" s="2"/>
      <c r="J104" s="4"/>
      <c r="K104" s="5"/>
      <c r="L104" s="6"/>
      <c r="M104" s="6"/>
      <c r="N104" s="6"/>
      <c r="O104" s="6"/>
      <c r="P104" s="7"/>
      <c r="Q104" s="8"/>
      <c r="R104" s="8"/>
      <c r="S104" s="6"/>
      <c r="T104" s="9"/>
      <c r="U104" s="9"/>
      <c r="V104" s="9"/>
      <c r="W104" s="9"/>
      <c r="X104" s="9"/>
      <c r="Y104" s="9"/>
      <c r="Z104" s="9"/>
      <c r="AA104" s="9"/>
      <c r="AB104" s="9"/>
      <c r="AC104" s="9"/>
    </row>
    <row r="105" spans="2:29" s="1" customFormat="1" x14ac:dyDescent="0.2">
      <c r="B105" s="2"/>
      <c r="C105" s="2"/>
      <c r="D105" s="2"/>
      <c r="E105" s="2"/>
      <c r="F105" s="3"/>
      <c r="G105" s="2"/>
      <c r="H105" s="2"/>
      <c r="I105" s="2"/>
      <c r="J105" s="4"/>
      <c r="K105" s="5"/>
      <c r="L105" s="6"/>
      <c r="M105" s="6"/>
      <c r="N105" s="6"/>
      <c r="O105" s="6"/>
      <c r="P105" s="7"/>
      <c r="Q105" s="8"/>
      <c r="R105" s="8"/>
      <c r="S105" s="6"/>
      <c r="T105" s="9"/>
      <c r="U105" s="9"/>
      <c r="V105" s="9"/>
      <c r="W105" s="9"/>
      <c r="X105" s="9"/>
      <c r="Y105" s="9"/>
      <c r="Z105" s="9"/>
      <c r="AA105" s="9"/>
      <c r="AB105" s="9"/>
      <c r="AC105" s="9"/>
    </row>
    <row r="106" spans="2:29" s="1" customFormat="1" x14ac:dyDescent="0.2">
      <c r="B106" s="2"/>
      <c r="C106" s="2"/>
      <c r="D106" s="2"/>
      <c r="E106" s="2"/>
      <c r="F106" s="3"/>
      <c r="G106" s="2"/>
      <c r="H106" s="2"/>
      <c r="I106" s="2"/>
      <c r="J106" s="4"/>
      <c r="K106" s="5"/>
      <c r="L106" s="6"/>
      <c r="M106" s="6"/>
      <c r="N106" s="6"/>
      <c r="O106" s="6"/>
      <c r="P106" s="7"/>
      <c r="Q106" s="8"/>
      <c r="R106" s="8"/>
      <c r="S106" s="6"/>
      <c r="T106" s="9"/>
      <c r="U106" s="9"/>
      <c r="V106" s="9"/>
      <c r="W106" s="9"/>
      <c r="X106" s="9"/>
      <c r="Y106" s="9"/>
      <c r="Z106" s="9"/>
      <c r="AA106" s="9"/>
      <c r="AB106" s="9"/>
      <c r="AC106" s="9"/>
    </row>
    <row r="107" spans="2:29" s="1" customFormat="1" x14ac:dyDescent="0.2">
      <c r="B107" s="2"/>
      <c r="C107" s="2"/>
      <c r="D107" s="2"/>
      <c r="E107" s="2"/>
      <c r="F107" s="3"/>
      <c r="G107" s="2"/>
      <c r="H107" s="2"/>
      <c r="I107" s="2"/>
      <c r="J107" s="4"/>
      <c r="K107" s="5"/>
      <c r="L107" s="6"/>
      <c r="M107" s="6"/>
      <c r="N107" s="6"/>
      <c r="O107" s="6"/>
      <c r="P107" s="7"/>
      <c r="Q107" s="8"/>
      <c r="R107" s="8"/>
      <c r="S107" s="6"/>
      <c r="T107" s="9"/>
      <c r="U107" s="9"/>
      <c r="V107" s="9"/>
      <c r="W107" s="9"/>
      <c r="X107" s="9"/>
      <c r="Y107" s="9"/>
      <c r="Z107" s="9"/>
      <c r="AA107" s="9"/>
      <c r="AB107" s="9"/>
      <c r="AC107" s="9"/>
    </row>
    <row r="108" spans="2:29" s="1" customFormat="1" x14ac:dyDescent="0.2">
      <c r="B108" s="2"/>
      <c r="C108" s="2"/>
      <c r="D108" s="2"/>
      <c r="E108" s="2"/>
      <c r="F108" s="3"/>
      <c r="G108" s="2"/>
      <c r="H108" s="2"/>
      <c r="I108" s="2"/>
      <c r="J108" s="4"/>
      <c r="K108" s="5"/>
      <c r="L108" s="6"/>
      <c r="M108" s="6"/>
      <c r="N108" s="6"/>
      <c r="O108" s="6"/>
      <c r="P108" s="7"/>
      <c r="Q108" s="8"/>
      <c r="R108" s="8"/>
      <c r="S108" s="6"/>
      <c r="T108" s="9"/>
      <c r="U108" s="9"/>
      <c r="V108" s="9"/>
      <c r="W108" s="9"/>
      <c r="X108" s="9"/>
      <c r="Y108" s="9"/>
      <c r="Z108" s="9"/>
      <c r="AA108" s="9"/>
      <c r="AB108" s="9"/>
      <c r="AC108" s="9"/>
    </row>
    <row r="109" spans="2:29" s="1" customFormat="1" x14ac:dyDescent="0.2">
      <c r="B109" s="2"/>
      <c r="C109" s="2"/>
      <c r="D109" s="2"/>
      <c r="E109" s="2"/>
      <c r="F109" s="3"/>
      <c r="G109" s="2"/>
      <c r="H109" s="2"/>
      <c r="I109" s="2"/>
      <c r="J109" s="4"/>
      <c r="K109" s="5"/>
      <c r="L109" s="6"/>
      <c r="M109" s="6"/>
      <c r="N109" s="6"/>
      <c r="O109" s="6"/>
      <c r="P109" s="7"/>
      <c r="Q109" s="8"/>
      <c r="R109" s="8"/>
      <c r="S109" s="6"/>
      <c r="T109" s="9"/>
      <c r="U109" s="9"/>
      <c r="V109" s="9"/>
      <c r="W109" s="9"/>
      <c r="X109" s="9"/>
      <c r="Y109" s="9"/>
      <c r="Z109" s="9"/>
      <c r="AA109" s="9"/>
      <c r="AB109" s="9"/>
      <c r="AC109" s="9"/>
    </row>
    <row r="110" spans="2:29" s="1" customFormat="1" x14ac:dyDescent="0.2">
      <c r="B110" s="2"/>
      <c r="C110" s="2"/>
      <c r="D110" s="2"/>
      <c r="E110" s="2"/>
      <c r="F110" s="3"/>
      <c r="G110" s="2"/>
      <c r="H110" s="2"/>
      <c r="I110" s="2"/>
      <c r="J110" s="4"/>
      <c r="K110" s="5"/>
      <c r="L110" s="6"/>
      <c r="M110" s="6"/>
      <c r="N110" s="6"/>
      <c r="O110" s="6"/>
      <c r="P110" s="7"/>
      <c r="Q110" s="8"/>
      <c r="R110" s="8"/>
      <c r="S110" s="6"/>
      <c r="T110" s="9"/>
      <c r="U110" s="9"/>
      <c r="V110" s="9"/>
      <c r="W110" s="9"/>
      <c r="X110" s="9"/>
      <c r="Y110" s="9"/>
      <c r="Z110" s="9"/>
      <c r="AA110" s="9"/>
      <c r="AB110" s="9"/>
      <c r="AC110" s="9"/>
    </row>
    <row r="111" spans="2:29" s="1" customFormat="1" x14ac:dyDescent="0.2">
      <c r="B111" s="2"/>
      <c r="C111" s="2"/>
      <c r="D111" s="2"/>
      <c r="E111" s="2"/>
      <c r="F111" s="3"/>
      <c r="G111" s="2"/>
      <c r="H111" s="2"/>
      <c r="I111" s="2"/>
      <c r="J111" s="4"/>
      <c r="K111" s="5"/>
      <c r="L111" s="6"/>
      <c r="M111" s="6"/>
      <c r="N111" s="6"/>
      <c r="O111" s="6"/>
      <c r="P111" s="7"/>
      <c r="Q111" s="8"/>
      <c r="R111" s="8"/>
      <c r="S111" s="6"/>
      <c r="T111" s="9"/>
      <c r="U111" s="9"/>
      <c r="V111" s="9"/>
      <c r="W111" s="9"/>
      <c r="X111" s="9"/>
      <c r="Y111" s="9"/>
      <c r="Z111" s="9"/>
      <c r="AA111" s="9"/>
      <c r="AB111" s="9"/>
      <c r="AC111" s="9"/>
    </row>
    <row r="112" spans="2:29" s="1" customFormat="1" x14ac:dyDescent="0.2">
      <c r="B112" s="2"/>
      <c r="C112" s="2"/>
      <c r="D112" s="2"/>
      <c r="E112" s="2"/>
      <c r="F112" s="3"/>
      <c r="G112" s="2"/>
      <c r="H112" s="2"/>
      <c r="I112" s="2"/>
      <c r="J112" s="4"/>
      <c r="K112" s="5"/>
      <c r="L112" s="6"/>
      <c r="M112" s="6"/>
      <c r="N112" s="6"/>
      <c r="O112" s="6"/>
      <c r="P112" s="7"/>
      <c r="Q112" s="8"/>
      <c r="R112" s="8"/>
      <c r="S112" s="6"/>
      <c r="T112" s="9"/>
      <c r="U112" s="9"/>
      <c r="V112" s="9"/>
      <c r="W112" s="9"/>
      <c r="X112" s="9"/>
      <c r="Y112" s="9"/>
      <c r="Z112" s="9"/>
      <c r="AA112" s="9"/>
      <c r="AB112" s="9"/>
      <c r="AC112" s="9"/>
    </row>
  </sheetData>
  <mergeCells count="19">
    <mergeCell ref="U4:AB4"/>
    <mergeCell ref="U3:AB3"/>
    <mergeCell ref="U2:AB2"/>
    <mergeCell ref="Q10:Q12"/>
    <mergeCell ref="S8:W8"/>
    <mergeCell ref="I6:AB6"/>
    <mergeCell ref="I7:AB7"/>
    <mergeCell ref="I18:W18"/>
    <mergeCell ref="K10:K12"/>
    <mergeCell ref="L10:L12"/>
    <mergeCell ref="AB8:AB9"/>
    <mergeCell ref="I8:Q8"/>
    <mergeCell ref="X8:AA8"/>
    <mergeCell ref="M10:M12"/>
    <mergeCell ref="N10:N12"/>
    <mergeCell ref="O10:O12"/>
    <mergeCell ref="P10:P12"/>
    <mergeCell ref="I10:I16"/>
    <mergeCell ref="J10:J16"/>
  </mergeCells>
  <conditionalFormatting sqref="L10:O15">
    <cfRule type="expression" dxfId="11" priority="79" stopIfTrue="1">
      <formula>+IF((#REF!+#REF!+#REF!+#REF!+#REF!)&lt;&gt;$L10,1,0)</formula>
    </cfRule>
  </conditionalFormatting>
  <conditionalFormatting sqref="L16:O16">
    <cfRule type="expression" dxfId="10" priority="1" stopIfTrue="1">
      <formula>+IF((#REF!+#REF!+#REF!+#REF!+#REF!)&lt;&gt;$L16,1,0)</formula>
    </cfRule>
  </conditionalFormatting>
  <dataValidations count="3">
    <dataValidation type="list" allowBlank="1" showInputMessage="1" showErrorMessage="1" sqref="Q10:Q16">
      <formula1>$U$28:$U$36</formula1>
    </dataValidation>
    <dataValidation type="list" allowBlank="1" showInputMessage="1" showErrorMessage="1" sqref="R10:R16">
      <formula1>$I$22:$I$26</formula1>
    </dataValidation>
    <dataValidation type="list" allowBlank="1" showInputMessage="1" showErrorMessage="1" sqref="W10:W16">
      <formula1>$Q$28:$Q$53</formula1>
    </dataValidation>
  </dataValidations>
  <pageMargins left="0" right="0" top="1.9685039370078741" bottom="0" header="0" footer="0"/>
  <pageSetup paperSize="14" scale="33" orientation="landscape" r:id="rId1"/>
  <ignoredErrors>
    <ignoredError sqref="X12:Y12 AB12 X13:Y13 Z12 Y14:Y15" unlockedFormula="1"/>
    <ignoredError sqref="X14:X15 X10" formulaRange="1"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56"/>
  <sheetViews>
    <sheetView topLeftCell="S10" zoomScale="90" zoomScaleNormal="90" workbookViewId="0">
      <selection activeCell="X13" sqref="X13"/>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3.28515625" style="2" hidden="1" customWidth="1"/>
    <col min="8" max="8" width="5.85546875" style="2" customWidth="1"/>
    <col min="9" max="9" width="24" style="2" customWidth="1"/>
    <col min="10" max="10" width="26.140625" style="4" customWidth="1"/>
    <col min="11" max="11" width="17.5703125" style="5" customWidth="1"/>
    <col min="12" max="12" width="5.85546875" style="6" customWidth="1"/>
    <col min="13" max="14" width="5.7109375" style="6" customWidth="1"/>
    <col min="15" max="15" width="6" style="6" customWidth="1"/>
    <col min="16" max="16" width="10.5703125" style="7" customWidth="1"/>
    <col min="17" max="17" width="17.42578125" style="8" customWidth="1"/>
    <col min="18" max="18" width="31.28515625" style="8" customWidth="1"/>
    <col min="19" max="19" width="4.28515625" style="6" customWidth="1"/>
    <col min="20" max="20" width="26.5703125" style="9" customWidth="1"/>
    <col min="21" max="21" width="19.28515625" style="9" customWidth="1"/>
    <col min="22" max="22" width="11.140625" style="9" customWidth="1"/>
    <col min="23" max="23" width="33.7109375" style="9" customWidth="1"/>
    <col min="24" max="24" width="20.42578125" style="9" customWidth="1"/>
    <col min="25" max="25" width="22.5703125" style="9" customWidth="1"/>
    <col min="26" max="26" width="14.140625" style="9" customWidth="1"/>
    <col min="27" max="27" width="13.5703125" style="9" customWidth="1"/>
    <col min="28" max="28" width="19.42578125" style="9" customWidth="1"/>
    <col min="29" max="254" width="11.42578125" style="9" customWidth="1"/>
    <col min="255" max="16384" width="0" style="9" hidden="1"/>
  </cols>
  <sheetData>
    <row r="1" spans="1:28" ht="6" customHeight="1" x14ac:dyDescent="0.2"/>
    <row r="2" spans="1:28" ht="15.75" x14ac:dyDescent="0.2">
      <c r="U2" s="837" t="s">
        <v>0</v>
      </c>
      <c r="V2" s="837"/>
      <c r="W2" s="837"/>
      <c r="X2" s="837"/>
      <c r="Y2" s="837"/>
      <c r="Z2" s="837"/>
      <c r="AA2" s="837"/>
      <c r="AB2" s="837"/>
    </row>
    <row r="3" spans="1:28" ht="23.25" customHeight="1" x14ac:dyDescent="0.25">
      <c r="A3" s="10" t="s">
        <v>1</v>
      </c>
      <c r="F3" s="2"/>
      <c r="J3" s="8"/>
      <c r="K3" s="8"/>
      <c r="M3" s="11"/>
      <c r="T3" s="6"/>
      <c r="U3" s="838" t="s">
        <v>2</v>
      </c>
      <c r="V3" s="838"/>
      <c r="W3" s="838"/>
      <c r="X3" s="838"/>
      <c r="Y3" s="838"/>
      <c r="Z3" s="838"/>
      <c r="AA3" s="838"/>
      <c r="AB3" s="838"/>
    </row>
    <row r="4" spans="1:28" ht="23.25" customHeight="1" x14ac:dyDescent="0.25">
      <c r="A4" s="10"/>
      <c r="F4" s="2"/>
      <c r="I4" s="23"/>
      <c r="J4" s="23"/>
      <c r="K4" s="23"/>
      <c r="L4" s="23"/>
      <c r="M4" s="23"/>
      <c r="N4" s="23"/>
      <c r="O4" s="23"/>
      <c r="P4" s="23"/>
      <c r="Q4" s="23"/>
      <c r="R4" s="23"/>
      <c r="S4" s="23"/>
      <c r="T4" s="23"/>
      <c r="U4" s="839" t="s">
        <v>217</v>
      </c>
      <c r="V4" s="839"/>
      <c r="W4" s="839"/>
      <c r="X4" s="839"/>
      <c r="Y4" s="839"/>
      <c r="Z4" s="839"/>
      <c r="AA4" s="839"/>
      <c r="AB4" s="839"/>
    </row>
    <row r="5" spans="1:28" ht="23.25" customHeight="1" x14ac:dyDescent="0.25">
      <c r="A5" s="10"/>
      <c r="F5" s="2"/>
      <c r="I5" s="23"/>
      <c r="J5" s="23"/>
      <c r="K5" s="23"/>
      <c r="L5" s="23"/>
      <c r="M5" s="23"/>
      <c r="N5" s="23"/>
      <c r="O5" s="23"/>
      <c r="P5" s="23"/>
      <c r="Q5" s="23"/>
      <c r="R5" s="23"/>
      <c r="S5" s="23"/>
      <c r="T5" s="23"/>
      <c r="U5" s="23"/>
      <c r="V5" s="23"/>
      <c r="W5" s="23"/>
      <c r="X5" s="23"/>
      <c r="Y5" s="23"/>
      <c r="Z5" s="23"/>
      <c r="AA5" s="23"/>
    </row>
    <row r="6" spans="1:28" ht="20.25" customHeight="1" x14ac:dyDescent="0.3">
      <c r="A6" s="91"/>
      <c r="B6" s="92"/>
      <c r="C6" s="92"/>
      <c r="D6" s="92"/>
      <c r="E6" s="92"/>
      <c r="F6" s="93"/>
      <c r="G6" s="92"/>
      <c r="H6" s="92"/>
      <c r="I6" s="684" t="s">
        <v>37</v>
      </c>
      <c r="J6" s="685"/>
      <c r="K6" s="685"/>
      <c r="L6" s="685"/>
      <c r="M6" s="685"/>
      <c r="N6" s="685"/>
      <c r="O6" s="685"/>
      <c r="P6" s="685"/>
      <c r="Q6" s="685"/>
      <c r="R6" s="685"/>
      <c r="S6" s="685"/>
      <c r="T6" s="685"/>
      <c r="U6" s="685"/>
      <c r="V6" s="685"/>
      <c r="W6" s="685"/>
      <c r="X6" s="685"/>
      <c r="Y6" s="685"/>
      <c r="Z6" s="685"/>
      <c r="AA6" s="685"/>
      <c r="AB6" s="686"/>
    </row>
    <row r="7" spans="1:28" ht="20.25" customHeight="1" x14ac:dyDescent="0.3">
      <c r="A7" s="91"/>
      <c r="B7" s="92"/>
      <c r="C7" s="92"/>
      <c r="D7" s="92"/>
      <c r="E7" s="92"/>
      <c r="F7" s="93"/>
      <c r="G7" s="92"/>
      <c r="H7" s="92"/>
      <c r="I7" s="719" t="s">
        <v>200</v>
      </c>
      <c r="J7" s="720"/>
      <c r="K7" s="720"/>
      <c r="L7" s="720"/>
      <c r="M7" s="720"/>
      <c r="N7" s="720"/>
      <c r="O7" s="720"/>
      <c r="P7" s="720"/>
      <c r="Q7" s="720"/>
      <c r="R7" s="720"/>
      <c r="S7" s="720"/>
      <c r="T7" s="720"/>
      <c r="U7" s="720"/>
      <c r="V7" s="720"/>
      <c r="W7" s="720"/>
      <c r="X7" s="720"/>
      <c r="Y7" s="720"/>
      <c r="Z7" s="720"/>
      <c r="AA7" s="720"/>
      <c r="AB7" s="721"/>
    </row>
    <row r="8" spans="1:28" ht="20.25" customHeight="1" x14ac:dyDescent="0.3">
      <c r="A8" s="91"/>
      <c r="B8" s="92"/>
      <c r="C8" s="92"/>
      <c r="D8" s="92"/>
      <c r="E8" s="92"/>
      <c r="F8" s="93"/>
      <c r="G8" s="92"/>
      <c r="H8" s="92"/>
      <c r="I8" s="722" t="s">
        <v>105</v>
      </c>
      <c r="J8" s="690"/>
      <c r="K8" s="690"/>
      <c r="L8" s="690"/>
      <c r="M8" s="690"/>
      <c r="N8" s="690"/>
      <c r="O8" s="690"/>
      <c r="P8" s="690"/>
      <c r="Q8" s="690"/>
      <c r="R8" s="690"/>
      <c r="S8" s="690"/>
      <c r="T8" s="690"/>
      <c r="U8" s="690"/>
      <c r="V8" s="690"/>
      <c r="W8" s="690"/>
      <c r="X8" s="690"/>
      <c r="Y8" s="690"/>
      <c r="Z8" s="690"/>
      <c r="AA8" s="690"/>
      <c r="AB8" s="691"/>
    </row>
    <row r="9" spans="1:28" ht="20.25" customHeight="1" x14ac:dyDescent="0.3">
      <c r="A9" s="91"/>
      <c r="B9" s="92"/>
      <c r="C9" s="92"/>
      <c r="D9" s="92"/>
      <c r="E9" s="92"/>
      <c r="F9" s="93"/>
      <c r="G9" s="92"/>
      <c r="H9" s="92"/>
      <c r="I9" s="725" t="s">
        <v>3</v>
      </c>
      <c r="J9" s="725"/>
      <c r="K9" s="725"/>
      <c r="L9" s="725"/>
      <c r="M9" s="725"/>
      <c r="N9" s="725"/>
      <c r="O9" s="725"/>
      <c r="P9" s="725"/>
      <c r="Q9" s="725"/>
      <c r="R9" s="160"/>
      <c r="S9" s="726" t="s">
        <v>78</v>
      </c>
      <c r="T9" s="727"/>
      <c r="U9" s="727"/>
      <c r="V9" s="727"/>
      <c r="W9" s="728"/>
      <c r="X9" s="729" t="s">
        <v>4</v>
      </c>
      <c r="Y9" s="729"/>
      <c r="Z9" s="729"/>
      <c r="AA9" s="729"/>
      <c r="AB9" s="928" t="s">
        <v>115</v>
      </c>
    </row>
    <row r="10" spans="1:28" s="15" customFormat="1" ht="33.75" customHeight="1" x14ac:dyDescent="0.25">
      <c r="A10" s="101" t="s">
        <v>5</v>
      </c>
      <c r="B10" s="101" t="s">
        <v>6</v>
      </c>
      <c r="C10" s="101" t="s">
        <v>7</v>
      </c>
      <c r="D10" s="101" t="s">
        <v>8</v>
      </c>
      <c r="E10" s="101" t="s">
        <v>9</v>
      </c>
      <c r="F10" s="102" t="s">
        <v>5</v>
      </c>
      <c r="G10" s="103" t="s">
        <v>10</v>
      </c>
      <c r="H10" s="104"/>
      <c r="I10" s="335" t="s">
        <v>228</v>
      </c>
      <c r="J10" s="335" t="s">
        <v>12</v>
      </c>
      <c r="K10" s="335" t="s">
        <v>229</v>
      </c>
      <c r="L10" s="335" t="s">
        <v>38</v>
      </c>
      <c r="M10" s="335" t="s">
        <v>39</v>
      </c>
      <c r="N10" s="335" t="s">
        <v>40</v>
      </c>
      <c r="O10" s="335" t="s">
        <v>41</v>
      </c>
      <c r="P10" s="335" t="s">
        <v>42</v>
      </c>
      <c r="Q10" s="335" t="s">
        <v>43</v>
      </c>
      <c r="R10" s="162" t="s">
        <v>205</v>
      </c>
      <c r="S10" s="316" t="s">
        <v>14</v>
      </c>
      <c r="T10" s="316" t="s">
        <v>72</v>
      </c>
      <c r="U10" s="316" t="s">
        <v>15</v>
      </c>
      <c r="V10" s="316" t="s">
        <v>16</v>
      </c>
      <c r="W10" s="336" t="s">
        <v>206</v>
      </c>
      <c r="X10" s="165" t="s">
        <v>17</v>
      </c>
      <c r="Y10" s="316" t="s">
        <v>18</v>
      </c>
      <c r="Z10" s="316" t="s">
        <v>19</v>
      </c>
      <c r="AA10" s="316" t="s">
        <v>20</v>
      </c>
      <c r="AB10" s="836"/>
    </row>
    <row r="11" spans="1:28" s="38" customFormat="1" ht="46.5" customHeight="1" x14ac:dyDescent="0.3">
      <c r="A11" s="106"/>
      <c r="B11" s="98"/>
      <c r="C11" s="98"/>
      <c r="D11" s="98"/>
      <c r="E11" s="98"/>
      <c r="F11" s="107"/>
      <c r="G11" s="98"/>
      <c r="H11" s="98"/>
      <c r="I11" s="822" t="s">
        <v>84</v>
      </c>
      <c r="J11" s="307" t="s">
        <v>182</v>
      </c>
      <c r="K11" s="307" t="s">
        <v>336</v>
      </c>
      <c r="L11" s="215">
        <v>0.3</v>
      </c>
      <c r="M11" s="215">
        <v>0.2</v>
      </c>
      <c r="N11" s="215">
        <v>0.3</v>
      </c>
      <c r="O11" s="215">
        <v>0.2</v>
      </c>
      <c r="P11" s="258">
        <f>SUM(L11:O11)</f>
        <v>1</v>
      </c>
      <c r="Q11" s="307" t="s">
        <v>89</v>
      </c>
      <c r="R11" s="307" t="s">
        <v>47</v>
      </c>
      <c r="S11" s="312">
        <v>1</v>
      </c>
      <c r="T11" s="212" t="s">
        <v>189</v>
      </c>
      <c r="U11" s="307" t="s">
        <v>336</v>
      </c>
      <c r="V11" s="259">
        <f>L11</f>
        <v>0.3</v>
      </c>
      <c r="W11" s="307" t="s">
        <v>66</v>
      </c>
      <c r="X11" s="203">
        <f>SUM(Y11:AA11)</f>
        <v>131381145</v>
      </c>
      <c r="Y11" s="294">
        <f>332263364-25844670-8408000-31882855-30000000-30000000-3328000-71418694</f>
        <v>131381145</v>
      </c>
      <c r="Z11" s="294">
        <v>0</v>
      </c>
      <c r="AA11" s="294">
        <v>0</v>
      </c>
      <c r="AB11" s="294">
        <f>77004800+57000000+10818858+7613142-11000000-38000000</f>
        <v>103436800</v>
      </c>
    </row>
    <row r="12" spans="1:28" s="38" customFormat="1" ht="54" customHeight="1" x14ac:dyDescent="0.3">
      <c r="A12" s="106"/>
      <c r="B12" s="98"/>
      <c r="C12" s="98"/>
      <c r="D12" s="98"/>
      <c r="E12" s="98"/>
      <c r="F12" s="107"/>
      <c r="G12" s="98"/>
      <c r="H12" s="98"/>
      <c r="I12" s="822"/>
      <c r="J12" s="307" t="s">
        <v>183</v>
      </c>
      <c r="K12" s="307" t="s">
        <v>336</v>
      </c>
      <c r="L12" s="215">
        <v>0.25</v>
      </c>
      <c r="M12" s="215">
        <v>0.25</v>
      </c>
      <c r="N12" s="215">
        <v>0.25</v>
      </c>
      <c r="O12" s="215">
        <v>0.25</v>
      </c>
      <c r="P12" s="258">
        <f>SUM(L12:O12)</f>
        <v>1</v>
      </c>
      <c r="Q12" s="307" t="s">
        <v>89</v>
      </c>
      <c r="R12" s="307" t="s">
        <v>46</v>
      </c>
      <c r="S12" s="312">
        <v>2</v>
      </c>
      <c r="T12" s="212" t="s">
        <v>190</v>
      </c>
      <c r="U12" s="307" t="s">
        <v>337</v>
      </c>
      <c r="V12" s="259">
        <f>L12</f>
        <v>0.25</v>
      </c>
      <c r="W12" s="307" t="s">
        <v>66</v>
      </c>
      <c r="X12" s="203">
        <f>SUM(Y12:AA12)</f>
        <v>0</v>
      </c>
      <c r="Y12" s="294">
        <f>83065841-83065841</f>
        <v>0</v>
      </c>
      <c r="Z12" s="294">
        <v>0</v>
      </c>
      <c r="AA12" s="294">
        <v>0</v>
      </c>
      <c r="AB12" s="294">
        <f>86301728-29681356</f>
        <v>56620372</v>
      </c>
    </row>
    <row r="13" spans="1:28" s="38" customFormat="1" ht="59.25" customHeight="1" x14ac:dyDescent="0.3">
      <c r="A13" s="106"/>
      <c r="B13" s="98"/>
      <c r="C13" s="98"/>
      <c r="D13" s="98"/>
      <c r="E13" s="98"/>
      <c r="F13" s="107"/>
      <c r="G13" s="98"/>
      <c r="H13" s="98"/>
      <c r="I13" s="822"/>
      <c r="J13" s="307" t="s">
        <v>184</v>
      </c>
      <c r="K13" s="307" t="s">
        <v>186</v>
      </c>
      <c r="L13" s="215">
        <v>0.99</v>
      </c>
      <c r="M13" s="215">
        <v>0.99</v>
      </c>
      <c r="N13" s="215">
        <v>0.99</v>
      </c>
      <c r="O13" s="215">
        <v>0.99</v>
      </c>
      <c r="P13" s="258">
        <v>0.99</v>
      </c>
      <c r="Q13" s="307" t="s">
        <v>89</v>
      </c>
      <c r="R13" s="307" t="s">
        <v>45</v>
      </c>
      <c r="S13" s="312">
        <v>3</v>
      </c>
      <c r="T13" s="212" t="s">
        <v>191</v>
      </c>
      <c r="U13" s="307" t="s">
        <v>186</v>
      </c>
      <c r="V13" s="259">
        <f>L13</f>
        <v>0.99</v>
      </c>
      <c r="W13" s="307" t="s">
        <v>66</v>
      </c>
      <c r="X13" s="203">
        <f>SUM(Y13:AA13)</f>
        <v>2244030635</v>
      </c>
      <c r="Y13" s="294">
        <f>580000000+55000000+15000000+108910511+8408000+150000000+31882855+30000000+3328000+71418694+1900332000+471285115-1500000000+268465460+50000000</f>
        <v>2244030635</v>
      </c>
      <c r="Z13" s="294">
        <v>0</v>
      </c>
      <c r="AA13" s="294">
        <v>0</v>
      </c>
      <c r="AB13" s="294">
        <f>2494767726-21000000+14541813+4670395+11000000+25000000-11000001+1-3063071-11335039-33013760</f>
        <v>2470568064</v>
      </c>
    </row>
    <row r="14" spans="1:28" s="38" customFormat="1" ht="54.75" customHeight="1" x14ac:dyDescent="0.3">
      <c r="A14" s="106"/>
      <c r="B14" s="98"/>
      <c r="C14" s="98"/>
      <c r="D14" s="98"/>
      <c r="E14" s="98"/>
      <c r="F14" s="107"/>
      <c r="G14" s="98"/>
      <c r="H14" s="98"/>
      <c r="I14" s="822"/>
      <c r="J14" s="307" t="s">
        <v>222</v>
      </c>
      <c r="K14" s="307" t="s">
        <v>187</v>
      </c>
      <c r="L14" s="215">
        <v>0.4</v>
      </c>
      <c r="M14" s="215">
        <v>0.2</v>
      </c>
      <c r="N14" s="215">
        <v>0.2</v>
      </c>
      <c r="O14" s="215">
        <v>0.2</v>
      </c>
      <c r="P14" s="258">
        <f>SUM(L14:O14)</f>
        <v>1</v>
      </c>
      <c r="Q14" s="307" t="s">
        <v>89</v>
      </c>
      <c r="R14" s="307" t="s">
        <v>47</v>
      </c>
      <c r="S14" s="312">
        <v>4</v>
      </c>
      <c r="T14" s="212" t="s">
        <v>146</v>
      </c>
      <c r="U14" s="307" t="s">
        <v>187</v>
      </c>
      <c r="V14" s="259">
        <f>L14</f>
        <v>0.4</v>
      </c>
      <c r="W14" s="307" t="s">
        <v>66</v>
      </c>
      <c r="X14" s="203">
        <f>SUM(Y14:AA14)</f>
        <v>0</v>
      </c>
      <c r="Y14" s="294">
        <f>60000000-60000000</f>
        <v>0</v>
      </c>
      <c r="Z14" s="294">
        <v>0</v>
      </c>
      <c r="AA14" s="294">
        <v>0</v>
      </c>
      <c r="AB14" s="294">
        <f>41070400+7526400</f>
        <v>48596800</v>
      </c>
    </row>
    <row r="15" spans="1:28" s="38" customFormat="1" ht="61.5" customHeight="1" x14ac:dyDescent="0.3">
      <c r="A15" s="106"/>
      <c r="B15" s="98"/>
      <c r="C15" s="98"/>
      <c r="D15" s="98"/>
      <c r="E15" s="98"/>
      <c r="F15" s="107"/>
      <c r="G15" s="98"/>
      <c r="H15" s="98"/>
      <c r="I15" s="822"/>
      <c r="J15" s="307" t="s">
        <v>185</v>
      </c>
      <c r="K15" s="307" t="s">
        <v>188</v>
      </c>
      <c r="L15" s="215">
        <v>0.25</v>
      </c>
      <c r="M15" s="215">
        <v>0.25</v>
      </c>
      <c r="N15" s="215">
        <v>0.3</v>
      </c>
      <c r="O15" s="215">
        <v>0.2</v>
      </c>
      <c r="P15" s="258">
        <f>SUM(L15:O15)</f>
        <v>1</v>
      </c>
      <c r="Q15" s="307" t="s">
        <v>89</v>
      </c>
      <c r="R15" s="307" t="s">
        <v>46</v>
      </c>
      <c r="S15" s="312">
        <v>5</v>
      </c>
      <c r="T15" s="212" t="s">
        <v>192</v>
      </c>
      <c r="U15" s="307" t="s">
        <v>193</v>
      </c>
      <c r="V15" s="259">
        <f>L15</f>
        <v>0.25</v>
      </c>
      <c r="W15" s="307" t="s">
        <v>66</v>
      </c>
      <c r="X15" s="203">
        <f>SUM(Y15:AA15)</f>
        <v>0</v>
      </c>
      <c r="Y15" s="294">
        <f>100000000-100000000</f>
        <v>0</v>
      </c>
      <c r="Z15" s="294">
        <v>0</v>
      </c>
      <c r="AA15" s="294">
        <v>0</v>
      </c>
      <c r="AB15" s="294">
        <v>0</v>
      </c>
    </row>
    <row r="17" spans="9:26" hidden="1" x14ac:dyDescent="0.2">
      <c r="Y17" s="22"/>
      <c r="Z17" s="22"/>
    </row>
    <row r="18" spans="9:26" hidden="1" x14ac:dyDescent="0.2"/>
    <row r="19" spans="9:26" ht="72" hidden="1" customHeight="1" x14ac:dyDescent="0.2">
      <c r="I19" s="24" t="s">
        <v>46</v>
      </c>
    </row>
    <row r="20" spans="9:26" ht="47.25" hidden="1" customHeight="1" x14ac:dyDescent="0.2">
      <c r="I20" s="24" t="s">
        <v>47</v>
      </c>
    </row>
    <row r="21" spans="9:26" ht="68.25" hidden="1" customHeight="1" x14ac:dyDescent="0.2">
      <c r="I21" s="24" t="s">
        <v>111</v>
      </c>
    </row>
    <row r="22" spans="9:26" ht="60.75" hidden="1" customHeight="1" x14ac:dyDescent="0.2">
      <c r="I22" s="24" t="s">
        <v>44</v>
      </c>
    </row>
    <row r="23" spans="9:26" ht="87.75" hidden="1" customHeight="1" x14ac:dyDescent="0.2">
      <c r="I23" s="24" t="s">
        <v>45</v>
      </c>
    </row>
    <row r="24" spans="9:26" hidden="1" x14ac:dyDescent="0.2"/>
    <row r="25" spans="9:26" ht="76.5" hidden="1" x14ac:dyDescent="0.25">
      <c r="Q25" s="26" t="s">
        <v>48</v>
      </c>
      <c r="U25" t="s">
        <v>73</v>
      </c>
    </row>
    <row r="26" spans="9:26" ht="89.25" hidden="1" x14ac:dyDescent="0.25">
      <c r="Q26" s="27" t="s">
        <v>49</v>
      </c>
      <c r="U26" t="s">
        <v>36</v>
      </c>
    </row>
    <row r="27" spans="9:26" ht="102" hidden="1" x14ac:dyDescent="0.25">
      <c r="Q27" s="27" t="s">
        <v>50</v>
      </c>
      <c r="U27" t="s">
        <v>74</v>
      </c>
    </row>
    <row r="28" spans="9:26" ht="53.25" hidden="1" customHeight="1" x14ac:dyDescent="0.25">
      <c r="Q28" s="27" t="s">
        <v>51</v>
      </c>
      <c r="U28" t="s">
        <v>75</v>
      </c>
    </row>
    <row r="29" spans="9:26" ht="45.75" hidden="1" customHeight="1" x14ac:dyDescent="0.25">
      <c r="Q29" s="32" t="s">
        <v>52</v>
      </c>
      <c r="U29" t="s">
        <v>76</v>
      </c>
    </row>
    <row r="30" spans="9:26" ht="33" hidden="1" customHeight="1" x14ac:dyDescent="0.25">
      <c r="Q30" s="32" t="s">
        <v>53</v>
      </c>
      <c r="U30" t="s">
        <v>77</v>
      </c>
    </row>
    <row r="31" spans="9:26" ht="38.25" hidden="1" x14ac:dyDescent="0.2">
      <c r="Q31" s="28" t="s">
        <v>54</v>
      </c>
      <c r="U31" s="9" t="s">
        <v>89</v>
      </c>
    </row>
    <row r="32" spans="9:26" ht="12.75" hidden="1" x14ac:dyDescent="0.2">
      <c r="Q32" s="28" t="s">
        <v>55</v>
      </c>
      <c r="U32" s="9" t="s">
        <v>90</v>
      </c>
    </row>
    <row r="33" spans="17:21" ht="38.25" hidden="1" x14ac:dyDescent="0.2">
      <c r="Q33" s="27" t="s">
        <v>56</v>
      </c>
      <c r="U33" s="9" t="s">
        <v>91</v>
      </c>
    </row>
    <row r="34" spans="17:21" ht="47.25" hidden="1" customHeight="1" x14ac:dyDescent="0.2">
      <c r="Q34" s="27" t="s">
        <v>57</v>
      </c>
    </row>
    <row r="35" spans="17:21" ht="63.75" hidden="1" x14ac:dyDescent="0.2">
      <c r="Q35" s="27" t="s">
        <v>58</v>
      </c>
    </row>
    <row r="36" spans="17:21" ht="58.5" hidden="1" customHeight="1" x14ac:dyDescent="0.2">
      <c r="Q36" s="27" t="s">
        <v>59</v>
      </c>
    </row>
    <row r="37" spans="17:21" ht="51" hidden="1" x14ac:dyDescent="0.2">
      <c r="Q37" s="27" t="s">
        <v>60</v>
      </c>
    </row>
    <row r="38" spans="17:21" ht="42.75" hidden="1" customHeight="1" x14ac:dyDescent="0.2">
      <c r="Q38" s="27" t="s">
        <v>61</v>
      </c>
    </row>
    <row r="39" spans="17:21" ht="55.5" hidden="1" customHeight="1" x14ac:dyDescent="0.2">
      <c r="Q39" s="27" t="s">
        <v>62</v>
      </c>
    </row>
    <row r="40" spans="17:21" ht="47.25" hidden="1" customHeight="1" x14ac:dyDescent="0.2">
      <c r="Q40" s="27" t="s">
        <v>226</v>
      </c>
    </row>
    <row r="41" spans="17:21" ht="25.5" hidden="1" x14ac:dyDescent="0.2">
      <c r="Q41" s="27" t="s">
        <v>63</v>
      </c>
    </row>
    <row r="42" spans="17:21" ht="102" hidden="1" x14ac:dyDescent="0.2">
      <c r="Q42" s="29" t="s">
        <v>227</v>
      </c>
    </row>
    <row r="43" spans="17:21" ht="39.75" hidden="1" customHeight="1" x14ac:dyDescent="0.2">
      <c r="Q43" s="26" t="s">
        <v>64</v>
      </c>
    </row>
    <row r="44" spans="17:21" ht="25.5" hidden="1" x14ac:dyDescent="0.2">
      <c r="Q44" s="27" t="s">
        <v>65</v>
      </c>
    </row>
    <row r="45" spans="17:21" ht="47.25" hidden="1" customHeight="1" x14ac:dyDescent="0.2">
      <c r="Q45" s="32" t="s">
        <v>66</v>
      </c>
    </row>
    <row r="46" spans="17:21" ht="36.75" hidden="1" customHeight="1" x14ac:dyDescent="0.2">
      <c r="Q46" s="32" t="s">
        <v>67</v>
      </c>
    </row>
    <row r="47" spans="17:21" ht="39" hidden="1" customHeight="1" x14ac:dyDescent="0.2">
      <c r="Q47" s="32" t="s">
        <v>68</v>
      </c>
    </row>
    <row r="48" spans="17:21" ht="46.5" hidden="1" customHeight="1" x14ac:dyDescent="0.2">
      <c r="Q48" s="32" t="s">
        <v>69</v>
      </c>
    </row>
    <row r="49" spans="1:28" ht="42.75" hidden="1" customHeight="1" x14ac:dyDescent="0.2">
      <c r="Q49" s="34" t="s">
        <v>70</v>
      </c>
    </row>
    <row r="50" spans="1:28" ht="37.5" hidden="1" customHeight="1" x14ac:dyDescent="0.2">
      <c r="A50" s="30"/>
      <c r="B50" s="16"/>
      <c r="C50" s="16"/>
      <c r="D50" s="16"/>
      <c r="E50" s="16"/>
      <c r="F50" s="31"/>
      <c r="G50" s="16"/>
      <c r="H50" s="16"/>
      <c r="I50" s="16"/>
      <c r="J50" s="17"/>
      <c r="K50" s="18"/>
      <c r="L50" s="19"/>
      <c r="M50" s="19"/>
      <c r="N50" s="19"/>
      <c r="O50" s="19"/>
      <c r="P50" s="20"/>
      <c r="Q50" s="35" t="s">
        <v>71</v>
      </c>
      <c r="S50" s="19"/>
    </row>
    <row r="51" spans="1:28" ht="15.75" x14ac:dyDescent="0.25">
      <c r="I51" s="834" t="s">
        <v>230</v>
      </c>
      <c r="J51" s="834"/>
      <c r="K51" s="834"/>
      <c r="L51" s="834"/>
      <c r="M51" s="834"/>
      <c r="N51" s="834"/>
      <c r="O51" s="834"/>
      <c r="P51" s="834"/>
      <c r="Q51" s="834"/>
      <c r="R51" s="834"/>
      <c r="S51" s="834"/>
      <c r="T51" s="834"/>
      <c r="U51" s="834"/>
      <c r="V51" s="834"/>
      <c r="W51" s="835"/>
      <c r="X51" s="140">
        <f>SUM(Y51:AA51)</f>
        <v>2375411780</v>
      </c>
      <c r="Y51" s="140">
        <f>Y11+Y12+Y13+Y14+Y15</f>
        <v>2375411780</v>
      </c>
      <c r="Z51" s="140">
        <f>SUBTOTAL(9,Z45:Z49)</f>
        <v>0</v>
      </c>
      <c r="AA51" s="140">
        <f>SUBTOTAL(9,AA45:AA49)</f>
        <v>0</v>
      </c>
      <c r="AB51" s="140">
        <f>AB11+AB12+AB13+AB14+AB15</f>
        <v>2679222036</v>
      </c>
    </row>
    <row r="53" spans="1:28" ht="15" x14ac:dyDescent="0.2">
      <c r="X53" s="140"/>
    </row>
    <row r="56" spans="1:28" ht="15" x14ac:dyDescent="0.2">
      <c r="X56" s="82"/>
      <c r="Y56" s="82"/>
      <c r="Z56" s="82"/>
      <c r="AA56" s="82"/>
      <c r="AB56" s="82"/>
    </row>
  </sheetData>
  <mergeCells count="12">
    <mergeCell ref="U2:AB2"/>
    <mergeCell ref="U3:AB3"/>
    <mergeCell ref="U4:AB4"/>
    <mergeCell ref="S9:W9"/>
    <mergeCell ref="I11:I15"/>
    <mergeCell ref="I9:Q9"/>
    <mergeCell ref="X9:AA9"/>
    <mergeCell ref="AB9:AB10"/>
    <mergeCell ref="I6:AB6"/>
    <mergeCell ref="I7:AB7"/>
    <mergeCell ref="I8:AB8"/>
    <mergeCell ref="I51:W51"/>
  </mergeCells>
  <conditionalFormatting sqref="L11:O15">
    <cfRule type="expression" dxfId="9" priority="69" stopIfTrue="1">
      <formula>+IF((#REF!+#REF!+#REF!+#REF!+#REF!)&lt;&gt;$L11,1,0)</formula>
    </cfRule>
  </conditionalFormatting>
  <dataValidations count="3">
    <dataValidation type="list" allowBlank="1" showInputMessage="1" showErrorMessage="1" sqref="Q11:Q15">
      <formula1>$U$25:$U$33</formula1>
    </dataValidation>
    <dataValidation type="list" allowBlank="1" showInputMessage="1" showErrorMessage="1" sqref="R11:R15">
      <formula1>$I$19:$I$23</formula1>
    </dataValidation>
    <dataValidation type="list" allowBlank="1" showInputMessage="1" showErrorMessage="1" sqref="W11:W15">
      <formula1>$Q$25:$Q$50</formula1>
    </dataValidation>
  </dataValidations>
  <pageMargins left="0" right="0" top="2.3622047244094491" bottom="0" header="0" footer="0"/>
  <pageSetup paperSize="14" scale="31" orientation="landscape" r:id="rId1"/>
  <ignoredErrors>
    <ignoredError sqref="Y11:Y13 X11:X12 X13:X15 AB11:AB13 Y14:Y15 AB14"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3300"/>
  </sheetPr>
  <dimension ref="A2:AB68"/>
  <sheetViews>
    <sheetView topLeftCell="K4" zoomScale="80" zoomScaleNormal="80" workbookViewId="0">
      <selection activeCell="W5" sqref="W5"/>
    </sheetView>
  </sheetViews>
  <sheetFormatPr baseColWidth="10" defaultColWidth="0" defaultRowHeight="11.25" x14ac:dyDescent="0.2"/>
  <cols>
    <col min="1" max="1" width="4.7109375" style="1" hidden="1" customWidth="1"/>
    <col min="2" max="2" width="22.85546875" style="2" hidden="1" customWidth="1"/>
    <col min="3" max="5" width="22.7109375" style="2" hidden="1" customWidth="1"/>
    <col min="6" max="6" width="10.140625" style="3" hidden="1" customWidth="1"/>
    <col min="7" max="7" width="7.85546875" style="2" customWidth="1"/>
    <col min="8" max="8" width="23.42578125" style="2" customWidth="1"/>
    <col min="9" max="9" width="25" style="4" customWidth="1"/>
    <col min="10" max="10" width="16.5703125" style="5" customWidth="1"/>
    <col min="11" max="11" width="7" style="6" customWidth="1"/>
    <col min="12" max="12" width="7.140625" style="6" customWidth="1"/>
    <col min="13" max="14" width="6.85546875" style="6" customWidth="1"/>
    <col min="15" max="15" width="13.5703125" style="7" customWidth="1"/>
    <col min="16" max="16" width="16.85546875" style="8" customWidth="1"/>
    <col min="17" max="17" width="30.85546875" style="8" customWidth="1"/>
    <col min="18" max="18" width="6.5703125" style="6" customWidth="1"/>
    <col min="19" max="19" width="26.5703125" style="9" customWidth="1"/>
    <col min="20" max="20" width="22.28515625" style="9" customWidth="1"/>
    <col min="21" max="21" width="12.140625" style="9" customWidth="1"/>
    <col min="22" max="22" width="28.28515625" style="9" customWidth="1"/>
    <col min="23" max="23" width="21" style="9" customWidth="1"/>
    <col min="24" max="24" width="20.28515625" style="9" customWidth="1"/>
    <col min="25" max="25" width="17.28515625" style="9" customWidth="1"/>
    <col min="26" max="26" width="15.7109375" style="9" customWidth="1"/>
    <col min="27" max="27" width="21.5703125" style="9" customWidth="1"/>
    <col min="28" max="253" width="11.42578125" style="9" customWidth="1"/>
    <col min="254" max="16384" width="0" style="9" hidden="1"/>
  </cols>
  <sheetData>
    <row r="2" spans="1:28" ht="15.75" x14ac:dyDescent="0.2">
      <c r="T2" s="837" t="s">
        <v>0</v>
      </c>
      <c r="U2" s="837"/>
      <c r="V2" s="837"/>
      <c r="W2" s="837"/>
      <c r="X2" s="837"/>
      <c r="Y2" s="837"/>
      <c r="Z2" s="837"/>
      <c r="AA2" s="837"/>
    </row>
    <row r="3" spans="1:28" ht="23.25" customHeight="1" x14ac:dyDescent="0.25">
      <c r="A3" s="10" t="s">
        <v>1</v>
      </c>
      <c r="F3" s="2"/>
      <c r="I3" s="8"/>
      <c r="J3" s="8"/>
      <c r="L3" s="11"/>
      <c r="S3" s="6"/>
      <c r="T3" s="838" t="s">
        <v>2</v>
      </c>
      <c r="U3" s="838"/>
      <c r="V3" s="838"/>
      <c r="W3" s="838"/>
      <c r="X3" s="838"/>
      <c r="Y3" s="838"/>
      <c r="Z3" s="838"/>
      <c r="AA3" s="838"/>
    </row>
    <row r="4" spans="1:28" ht="23.25" customHeight="1" x14ac:dyDescent="0.25">
      <c r="A4" s="10"/>
      <c r="F4" s="2"/>
      <c r="H4" s="23"/>
      <c r="I4" s="23"/>
      <c r="J4" s="23"/>
      <c r="K4" s="23"/>
      <c r="L4" s="23"/>
      <c r="M4" s="23"/>
      <c r="N4" s="23"/>
      <c r="O4" s="23"/>
      <c r="P4" s="23"/>
      <c r="Q4" s="23"/>
      <c r="R4" s="23"/>
      <c r="S4" s="23"/>
      <c r="T4" s="839" t="s">
        <v>218</v>
      </c>
      <c r="U4" s="839"/>
      <c r="V4" s="839"/>
      <c r="W4" s="839"/>
      <c r="X4" s="839"/>
      <c r="Y4" s="839"/>
      <c r="Z4" s="839"/>
      <c r="AA4" s="839"/>
    </row>
    <row r="5" spans="1:28" ht="23.25" customHeight="1" x14ac:dyDescent="0.25">
      <c r="A5" s="10"/>
      <c r="F5" s="2"/>
      <c r="H5" s="64"/>
      <c r="I5" s="64"/>
      <c r="J5" s="64"/>
      <c r="K5" s="23"/>
      <c r="L5" s="23"/>
      <c r="M5" s="23"/>
      <c r="N5" s="23"/>
      <c r="O5" s="23"/>
      <c r="P5" s="23"/>
      <c r="Q5" s="23"/>
      <c r="R5" s="23"/>
      <c r="S5" s="23"/>
      <c r="T5" s="23"/>
      <c r="U5" s="23"/>
      <c r="V5" s="23"/>
      <c r="W5" s="23"/>
      <c r="X5" s="23"/>
      <c r="Y5" s="23"/>
      <c r="Z5" s="23"/>
    </row>
    <row r="6" spans="1:28" ht="20.25" customHeight="1" x14ac:dyDescent="0.3">
      <c r="A6" s="91"/>
      <c r="B6" s="92"/>
      <c r="C6" s="92"/>
      <c r="D6" s="92"/>
      <c r="E6" s="92"/>
      <c r="F6" s="93"/>
      <c r="G6" s="92"/>
      <c r="H6" s="678" t="s">
        <v>93</v>
      </c>
      <c r="I6" s="679"/>
      <c r="J6" s="679"/>
      <c r="K6" s="679"/>
      <c r="L6" s="679"/>
      <c r="M6" s="679"/>
      <c r="N6" s="679"/>
      <c r="O6" s="679"/>
      <c r="P6" s="679"/>
      <c r="Q6" s="679"/>
      <c r="R6" s="679"/>
      <c r="S6" s="679"/>
      <c r="T6" s="679"/>
      <c r="U6" s="679"/>
      <c r="V6" s="679"/>
      <c r="W6" s="679"/>
      <c r="X6" s="679"/>
      <c r="Y6" s="679"/>
      <c r="Z6" s="679"/>
      <c r="AA6" s="680"/>
    </row>
    <row r="7" spans="1:28" ht="20.25" customHeight="1" x14ac:dyDescent="0.3">
      <c r="A7" s="91"/>
      <c r="B7" s="92"/>
      <c r="C7" s="92"/>
      <c r="D7" s="92"/>
      <c r="E7" s="92"/>
      <c r="F7" s="93"/>
      <c r="G7" s="92"/>
      <c r="H7" s="665" t="s">
        <v>109</v>
      </c>
      <c r="I7" s="666"/>
      <c r="J7" s="666"/>
      <c r="K7" s="666"/>
      <c r="L7" s="666"/>
      <c r="M7" s="666"/>
      <c r="N7" s="666"/>
      <c r="O7" s="666"/>
      <c r="P7" s="666"/>
      <c r="Q7" s="666"/>
      <c r="R7" s="666"/>
      <c r="S7" s="666"/>
      <c r="T7" s="666"/>
      <c r="U7" s="666"/>
      <c r="V7" s="666"/>
      <c r="W7" s="666"/>
      <c r="X7" s="666"/>
      <c r="Y7" s="666"/>
      <c r="Z7" s="666"/>
      <c r="AA7" s="667"/>
    </row>
    <row r="8" spans="1:28" ht="20.25" customHeight="1" x14ac:dyDescent="0.3">
      <c r="A8" s="91"/>
      <c r="B8" s="92"/>
      <c r="C8" s="92"/>
      <c r="D8" s="92"/>
      <c r="E8" s="92"/>
      <c r="F8" s="93"/>
      <c r="G8" s="118"/>
      <c r="H8" s="929" t="s">
        <v>3</v>
      </c>
      <c r="I8" s="930"/>
      <c r="J8" s="930"/>
      <c r="K8" s="930"/>
      <c r="L8" s="930"/>
      <c r="M8" s="930"/>
      <c r="N8" s="930"/>
      <c r="O8" s="930"/>
      <c r="P8" s="931"/>
      <c r="Q8" s="300"/>
      <c r="R8" s="932" t="s">
        <v>78</v>
      </c>
      <c r="S8" s="933"/>
      <c r="T8" s="933"/>
      <c r="U8" s="933"/>
      <c r="V8" s="933"/>
      <c r="W8" s="934" t="s">
        <v>4</v>
      </c>
      <c r="X8" s="934"/>
      <c r="Y8" s="934"/>
      <c r="Z8" s="935"/>
      <c r="AA8" s="936" t="s">
        <v>115</v>
      </c>
      <c r="AB8" s="72"/>
    </row>
    <row r="9" spans="1:28" s="15" customFormat="1" ht="38.25" customHeight="1" x14ac:dyDescent="0.25">
      <c r="A9" s="101" t="s">
        <v>5</v>
      </c>
      <c r="B9" s="101" t="s">
        <v>6</v>
      </c>
      <c r="C9" s="101" t="s">
        <v>7</v>
      </c>
      <c r="D9" s="101" t="s">
        <v>8</v>
      </c>
      <c r="E9" s="101" t="s">
        <v>9</v>
      </c>
      <c r="F9" s="102" t="s">
        <v>5</v>
      </c>
      <c r="G9" s="104"/>
      <c r="H9" s="335" t="s">
        <v>228</v>
      </c>
      <c r="I9" s="341" t="s">
        <v>12</v>
      </c>
      <c r="J9" s="335" t="s">
        <v>229</v>
      </c>
      <c r="K9" s="335" t="s">
        <v>38</v>
      </c>
      <c r="L9" s="335" t="s">
        <v>39</v>
      </c>
      <c r="M9" s="335" t="s">
        <v>40</v>
      </c>
      <c r="N9" s="335" t="s">
        <v>41</v>
      </c>
      <c r="O9" s="335" t="s">
        <v>42</v>
      </c>
      <c r="P9" s="335" t="s">
        <v>43</v>
      </c>
      <c r="Q9" s="342" t="s">
        <v>205</v>
      </c>
      <c r="R9" s="301" t="s">
        <v>14</v>
      </c>
      <c r="S9" s="316" t="s">
        <v>72</v>
      </c>
      <c r="T9" s="316" t="s">
        <v>15</v>
      </c>
      <c r="U9" s="316" t="s">
        <v>16</v>
      </c>
      <c r="V9" s="343" t="s">
        <v>206</v>
      </c>
      <c r="W9" s="316" t="s">
        <v>17</v>
      </c>
      <c r="X9" s="316" t="s">
        <v>18</v>
      </c>
      <c r="Y9" s="316" t="s">
        <v>19</v>
      </c>
      <c r="Z9" s="344" t="s">
        <v>20</v>
      </c>
      <c r="AA9" s="937"/>
      <c r="AB9" s="65"/>
    </row>
    <row r="10" spans="1:28" s="38" customFormat="1" ht="56.25" customHeight="1" x14ac:dyDescent="0.3">
      <c r="A10" s="106"/>
      <c r="B10" s="98"/>
      <c r="C10" s="98"/>
      <c r="D10" s="98"/>
      <c r="E10" s="98"/>
      <c r="F10" s="107"/>
      <c r="G10" s="98"/>
      <c r="H10" s="695" t="s">
        <v>142</v>
      </c>
      <c r="I10" s="260" t="s">
        <v>231</v>
      </c>
      <c r="J10" s="261" t="s">
        <v>232</v>
      </c>
      <c r="K10" s="262">
        <v>1</v>
      </c>
      <c r="L10" s="262">
        <v>1</v>
      </c>
      <c r="M10" s="262">
        <v>2</v>
      </c>
      <c r="N10" s="263">
        <v>2</v>
      </c>
      <c r="O10" s="345">
        <f>SUM(K10:N10)</f>
        <v>6</v>
      </c>
      <c r="P10" s="307" t="s">
        <v>76</v>
      </c>
      <c r="Q10" s="172" t="s">
        <v>111</v>
      </c>
      <c r="R10" s="288">
        <v>1</v>
      </c>
      <c r="S10" s="264" t="s">
        <v>231</v>
      </c>
      <c r="T10" s="296" t="s">
        <v>233</v>
      </c>
      <c r="U10" s="291">
        <v>1</v>
      </c>
      <c r="V10" s="196" t="s">
        <v>55</v>
      </c>
      <c r="W10" s="203">
        <f>SUM(X10:Z10)</f>
        <v>3600000000</v>
      </c>
      <c r="X10" s="225">
        <f>1740000000-740000000+1100000000+1500000000</f>
        <v>3600000000</v>
      </c>
      <c r="Y10" s="225">
        <v>0</v>
      </c>
      <c r="Z10" s="225">
        <v>0</v>
      </c>
      <c r="AA10" s="311">
        <v>0</v>
      </c>
    </row>
    <row r="11" spans="1:28" s="38" customFormat="1" ht="63" customHeight="1" x14ac:dyDescent="0.3">
      <c r="A11" s="106"/>
      <c r="B11" s="98"/>
      <c r="C11" s="98"/>
      <c r="D11" s="98"/>
      <c r="E11" s="98"/>
      <c r="F11" s="107"/>
      <c r="G11" s="98"/>
      <c r="H11" s="696"/>
      <c r="I11" s="264" t="s">
        <v>159</v>
      </c>
      <c r="J11" s="296" t="s">
        <v>338</v>
      </c>
      <c r="K11" s="291">
        <f>365*5</f>
        <v>1825</v>
      </c>
      <c r="L11" s="291">
        <f>365*5</f>
        <v>1825</v>
      </c>
      <c r="M11" s="291">
        <f>365*5</f>
        <v>1825</v>
      </c>
      <c r="N11" s="291">
        <f>365*5</f>
        <v>1825</v>
      </c>
      <c r="O11" s="289">
        <f t="shared" ref="O11:O17" si="0">SUM(K11:N11)</f>
        <v>7300</v>
      </c>
      <c r="P11" s="296" t="s">
        <v>76</v>
      </c>
      <c r="Q11" s="296" t="s">
        <v>111</v>
      </c>
      <c r="R11" s="312">
        <v>2</v>
      </c>
      <c r="S11" s="308" t="s">
        <v>159</v>
      </c>
      <c r="T11" s="296" t="s">
        <v>338</v>
      </c>
      <c r="U11" s="291">
        <f>365*5</f>
        <v>1825</v>
      </c>
      <c r="V11" s="307" t="s">
        <v>65</v>
      </c>
      <c r="W11" s="203">
        <f>SUM(X11:Z11)</f>
        <v>145000000</v>
      </c>
      <c r="X11" s="225">
        <f>110000000+5000000+30000000</f>
        <v>145000000</v>
      </c>
      <c r="Y11" s="225">
        <v>0</v>
      </c>
      <c r="Z11" s="225">
        <v>0</v>
      </c>
      <c r="AA11" s="311">
        <f>111000000-111000000</f>
        <v>0</v>
      </c>
    </row>
    <row r="12" spans="1:28" s="38" customFormat="1" ht="77.25" customHeight="1" x14ac:dyDescent="0.3">
      <c r="A12" s="99"/>
      <c r="B12" s="99"/>
      <c r="C12" s="99"/>
      <c r="D12" s="99"/>
      <c r="E12" s="99"/>
      <c r="F12" s="99"/>
      <c r="G12" s="99"/>
      <c r="H12" s="698"/>
      <c r="I12" s="265" t="s">
        <v>160</v>
      </c>
      <c r="J12" s="307" t="s">
        <v>339</v>
      </c>
      <c r="K12" s="290">
        <v>100</v>
      </c>
      <c r="L12" s="290">
        <v>100</v>
      </c>
      <c r="M12" s="266">
        <v>100</v>
      </c>
      <c r="N12" s="213">
        <v>100</v>
      </c>
      <c r="O12" s="267">
        <f t="shared" si="0"/>
        <v>400</v>
      </c>
      <c r="P12" s="172" t="s">
        <v>76</v>
      </c>
      <c r="Q12" s="307" t="s">
        <v>111</v>
      </c>
      <c r="R12" s="312">
        <v>3</v>
      </c>
      <c r="S12" s="308" t="s">
        <v>160</v>
      </c>
      <c r="T12" s="296" t="s">
        <v>339</v>
      </c>
      <c r="U12" s="291">
        <v>100</v>
      </c>
      <c r="V12" s="307" t="s">
        <v>65</v>
      </c>
      <c r="W12" s="203">
        <f>SUM(X12:Z12)</f>
        <v>100000000</v>
      </c>
      <c r="X12" s="225">
        <v>100000000</v>
      </c>
      <c r="Y12" s="225">
        <v>0</v>
      </c>
      <c r="Z12" s="225">
        <v>0</v>
      </c>
      <c r="AA12" s="311">
        <v>0</v>
      </c>
    </row>
    <row r="13" spans="1:28" s="38" customFormat="1" ht="117" hidden="1" customHeight="1" x14ac:dyDescent="0.3">
      <c r="A13" s="99"/>
      <c r="B13" s="99"/>
      <c r="C13" s="99"/>
      <c r="D13" s="99"/>
      <c r="E13" s="99"/>
      <c r="F13" s="99"/>
      <c r="G13" s="99"/>
      <c r="H13" s="346" t="s">
        <v>86</v>
      </c>
      <c r="I13" s="347"/>
      <c r="J13" s="348"/>
      <c r="K13" s="349"/>
      <c r="L13" s="350"/>
      <c r="M13" s="350"/>
      <c r="N13" s="350"/>
      <c r="O13" s="351">
        <f t="shared" si="0"/>
        <v>0</v>
      </c>
      <c r="P13" s="352" t="s">
        <v>73</v>
      </c>
      <c r="Q13" s="353" t="s">
        <v>46</v>
      </c>
      <c r="R13" s="354"/>
      <c r="S13" s="355"/>
      <c r="T13" s="356"/>
      <c r="U13" s="357"/>
      <c r="V13" s="358" t="s">
        <v>56</v>
      </c>
      <c r="W13" s="359">
        <f>SUM(X13:Z13)</f>
        <v>0</v>
      </c>
      <c r="X13" s="360"/>
      <c r="Y13" s="360"/>
      <c r="Z13" s="360"/>
      <c r="AA13" s="361"/>
    </row>
    <row r="14" spans="1:28" s="38" customFormat="1" ht="138.75" hidden="1" customHeight="1" x14ac:dyDescent="0.3">
      <c r="A14" s="99"/>
      <c r="B14" s="99"/>
      <c r="C14" s="99"/>
      <c r="D14" s="99"/>
      <c r="E14" s="99"/>
      <c r="F14" s="99"/>
      <c r="G14" s="99"/>
      <c r="H14" s="362" t="s">
        <v>87</v>
      </c>
      <c r="I14" s="363"/>
      <c r="J14" s="364"/>
      <c r="K14" s="365"/>
      <c r="L14" s="366"/>
      <c r="M14" s="366"/>
      <c r="N14" s="366"/>
      <c r="O14" s="367">
        <f t="shared" si="0"/>
        <v>0</v>
      </c>
      <c r="P14" s="368" t="s">
        <v>73</v>
      </c>
      <c r="Q14" s="369" t="s">
        <v>46</v>
      </c>
      <c r="R14" s="370"/>
      <c r="S14" s="371"/>
      <c r="T14" s="372"/>
      <c r="U14" s="373"/>
      <c r="V14" s="374" t="s">
        <v>57</v>
      </c>
      <c r="W14" s="375">
        <f>SUM(X14:Z14)</f>
        <v>0</v>
      </c>
      <c r="X14" s="376"/>
      <c r="Y14" s="376"/>
      <c r="Z14" s="376"/>
      <c r="AA14" s="377"/>
    </row>
    <row r="15" spans="1:28" s="38" customFormat="1" ht="67.5" customHeight="1" x14ac:dyDescent="0.3">
      <c r="A15" s="99"/>
      <c r="B15" s="99"/>
      <c r="C15" s="99"/>
      <c r="D15" s="99"/>
      <c r="E15" s="99"/>
      <c r="F15" s="99"/>
      <c r="G15" s="99"/>
      <c r="H15" s="695" t="s">
        <v>88</v>
      </c>
      <c r="I15" s="693" t="s">
        <v>219</v>
      </c>
      <c r="J15" s="234" t="s">
        <v>340</v>
      </c>
      <c r="K15" s="205">
        <f>365*6</f>
        <v>2190</v>
      </c>
      <c r="L15" s="268">
        <f>365*6</f>
        <v>2190</v>
      </c>
      <c r="M15" s="205">
        <f>365*6</f>
        <v>2190</v>
      </c>
      <c r="N15" s="205">
        <f>365*6</f>
        <v>2190</v>
      </c>
      <c r="O15" s="312">
        <f t="shared" si="0"/>
        <v>8760</v>
      </c>
      <c r="P15" s="307" t="s">
        <v>76</v>
      </c>
      <c r="Q15" s="307" t="s">
        <v>111</v>
      </c>
      <c r="R15" s="793">
        <v>4</v>
      </c>
      <c r="S15" s="699" t="s">
        <v>161</v>
      </c>
      <c r="T15" s="269" t="s">
        <v>340</v>
      </c>
      <c r="U15" s="270">
        <f>365*6</f>
        <v>2190</v>
      </c>
      <c r="V15" s="172" t="s">
        <v>65</v>
      </c>
      <c r="W15" s="676">
        <f>SUM(X15:Z16)</f>
        <v>0</v>
      </c>
      <c r="X15" s="638">
        <v>0</v>
      </c>
      <c r="Y15" s="638">
        <v>0</v>
      </c>
      <c r="Z15" s="638">
        <v>0</v>
      </c>
      <c r="AA15" s="638">
        <f>1270000000+13824000-36864000-85623168+111000000+28000000-70000000-185548507-14144854</f>
        <v>1030643471</v>
      </c>
    </row>
    <row r="16" spans="1:28" s="38" customFormat="1" ht="70.5" customHeight="1" x14ac:dyDescent="0.3">
      <c r="A16" s="99"/>
      <c r="B16" s="99"/>
      <c r="C16" s="99"/>
      <c r="D16" s="99"/>
      <c r="E16" s="99"/>
      <c r="F16" s="99"/>
      <c r="G16" s="99"/>
      <c r="H16" s="696"/>
      <c r="I16" s="694"/>
      <c r="J16" s="307" t="s">
        <v>341</v>
      </c>
      <c r="K16" s="268">
        <v>25</v>
      </c>
      <c r="L16" s="268">
        <v>25</v>
      </c>
      <c r="M16" s="268">
        <v>25</v>
      </c>
      <c r="N16" s="268">
        <v>25</v>
      </c>
      <c r="O16" s="312">
        <f t="shared" si="0"/>
        <v>100</v>
      </c>
      <c r="P16" s="307" t="s">
        <v>76</v>
      </c>
      <c r="Q16" s="378" t="s">
        <v>111</v>
      </c>
      <c r="R16" s="938"/>
      <c r="S16" s="700"/>
      <c r="T16" s="271" t="s">
        <v>341</v>
      </c>
      <c r="U16" s="207">
        <v>25</v>
      </c>
      <c r="V16" s="172" t="s">
        <v>65</v>
      </c>
      <c r="W16" s="677"/>
      <c r="X16" s="640"/>
      <c r="Y16" s="640"/>
      <c r="Z16" s="640"/>
      <c r="AA16" s="640"/>
    </row>
    <row r="17" spans="1:28" s="38" customFormat="1" ht="86.25" customHeight="1" x14ac:dyDescent="0.3">
      <c r="A17" s="99"/>
      <c r="B17" s="99"/>
      <c r="C17" s="99"/>
      <c r="D17" s="99"/>
      <c r="E17" s="99"/>
      <c r="F17" s="99"/>
      <c r="G17" s="99"/>
      <c r="H17" s="698"/>
      <c r="I17" s="307" t="s">
        <v>162</v>
      </c>
      <c r="J17" s="379" t="s">
        <v>342</v>
      </c>
      <c r="K17" s="205">
        <v>365</v>
      </c>
      <c r="L17" s="205">
        <v>365</v>
      </c>
      <c r="M17" s="205">
        <v>365</v>
      </c>
      <c r="N17" s="380">
        <v>365</v>
      </c>
      <c r="O17" s="288">
        <f t="shared" si="0"/>
        <v>1460</v>
      </c>
      <c r="P17" s="196" t="s">
        <v>76</v>
      </c>
      <c r="Q17" s="307" t="s">
        <v>111</v>
      </c>
      <c r="R17" s="312">
        <v>5</v>
      </c>
      <c r="S17" s="307" t="s">
        <v>163</v>
      </c>
      <c r="T17" s="307" t="s">
        <v>342</v>
      </c>
      <c r="U17" s="205">
        <v>365</v>
      </c>
      <c r="V17" s="295" t="s">
        <v>65</v>
      </c>
      <c r="W17" s="203">
        <f>SUM(X17:Z17)</f>
        <v>0</v>
      </c>
      <c r="X17" s="311">
        <v>0</v>
      </c>
      <c r="Y17" s="311">
        <f>450000000-280940500-169059500</f>
        <v>0</v>
      </c>
      <c r="Z17" s="311">
        <v>0</v>
      </c>
      <c r="AA17" s="311">
        <v>0</v>
      </c>
    </row>
    <row r="18" spans="1:28" x14ac:dyDescent="0.2">
      <c r="A18" s="9"/>
      <c r="B18" s="9"/>
      <c r="C18" s="9"/>
      <c r="D18" s="9"/>
      <c r="E18" s="9"/>
      <c r="F18" s="9"/>
      <c r="G18" s="9"/>
      <c r="H18" s="73"/>
      <c r="I18" s="74"/>
      <c r="J18" s="75"/>
      <c r="K18" s="76"/>
      <c r="L18" s="77"/>
      <c r="M18" s="19"/>
      <c r="N18" s="76"/>
      <c r="O18" s="78"/>
      <c r="P18" s="79"/>
      <c r="Q18" s="21"/>
      <c r="R18" s="77"/>
      <c r="S18" s="70"/>
      <c r="U18" s="70"/>
      <c r="V18" s="70"/>
      <c r="W18" s="68"/>
      <c r="X18" s="68"/>
      <c r="Y18" s="70"/>
      <c r="Z18" s="66"/>
      <c r="AA18" s="70"/>
    </row>
    <row r="19" spans="1:28" ht="16.5" customHeight="1" x14ac:dyDescent="0.25">
      <c r="A19" s="9"/>
      <c r="B19" s="9"/>
      <c r="C19" s="9"/>
      <c r="D19" s="9"/>
      <c r="E19" s="9"/>
      <c r="F19" s="9"/>
      <c r="G19" s="9"/>
      <c r="H19" s="843" t="s">
        <v>230</v>
      </c>
      <c r="I19" s="844"/>
      <c r="J19" s="844"/>
      <c r="K19" s="844"/>
      <c r="L19" s="844"/>
      <c r="M19" s="844"/>
      <c r="N19" s="844"/>
      <c r="O19" s="844"/>
      <c r="P19" s="844"/>
      <c r="Q19" s="844"/>
      <c r="R19" s="844"/>
      <c r="S19" s="844"/>
      <c r="T19" s="844"/>
      <c r="U19" s="844"/>
      <c r="V19" s="845"/>
      <c r="W19" s="67">
        <f>SUM(X19:Z19)</f>
        <v>3845000000</v>
      </c>
      <c r="X19" s="69">
        <f>SUBTOTAL(9,X6:X17)</f>
        <v>3845000000</v>
      </c>
      <c r="Y19" s="69">
        <f>SUBTOTAL(9,Y6:Y17)</f>
        <v>0</v>
      </c>
      <c r="Z19" s="69">
        <f>SUBTOTAL(9,Z6:Z17)</f>
        <v>0</v>
      </c>
      <c r="AA19" s="71">
        <f>SUBTOTAL(9,AA8:AA17)</f>
        <v>1030643471</v>
      </c>
      <c r="AB19" s="72"/>
    </row>
    <row r="20" spans="1:28" x14ac:dyDescent="0.2">
      <c r="R20" s="19"/>
      <c r="W20" s="66"/>
      <c r="Z20" s="66"/>
      <c r="AA20" s="66"/>
    </row>
    <row r="21" spans="1:28" x14ac:dyDescent="0.2">
      <c r="A21" s="9"/>
      <c r="B21" s="9"/>
      <c r="C21" s="9"/>
      <c r="D21" s="9"/>
      <c r="E21" s="9"/>
      <c r="F21" s="9"/>
      <c r="G21" s="9"/>
      <c r="V21" s="22"/>
      <c r="X21" s="22"/>
      <c r="Y21" s="22"/>
    </row>
    <row r="22" spans="1:28" ht="47.25" hidden="1" customHeight="1" x14ac:dyDescent="0.2">
      <c r="A22" s="9"/>
      <c r="B22" s="9"/>
      <c r="C22" s="9"/>
      <c r="D22" s="9"/>
      <c r="E22" s="9"/>
      <c r="F22" s="9"/>
      <c r="G22" s="9"/>
      <c r="H22" s="24" t="s">
        <v>47</v>
      </c>
    </row>
    <row r="23" spans="1:28" ht="68.25" hidden="1" customHeight="1" x14ac:dyDescent="0.2">
      <c r="A23" s="9"/>
      <c r="B23" s="9"/>
      <c r="C23" s="9"/>
      <c r="D23" s="9"/>
      <c r="E23" s="9"/>
      <c r="F23" s="9"/>
      <c r="G23" s="9"/>
      <c r="H23" s="24" t="s">
        <v>111</v>
      </c>
    </row>
    <row r="24" spans="1:28" ht="60.75" hidden="1" customHeight="1" x14ac:dyDescent="0.2">
      <c r="A24" s="9"/>
      <c r="B24" s="9"/>
      <c r="C24" s="9"/>
      <c r="D24" s="9"/>
      <c r="E24" s="9"/>
      <c r="F24" s="9"/>
      <c r="G24" s="9"/>
      <c r="H24" s="24" t="s">
        <v>44</v>
      </c>
    </row>
    <row r="25" spans="1:28" ht="87.75" hidden="1" customHeight="1" x14ac:dyDescent="0.2">
      <c r="A25" s="9"/>
      <c r="B25" s="9"/>
      <c r="C25" s="9"/>
      <c r="D25" s="9"/>
      <c r="E25" s="9"/>
      <c r="F25" s="9"/>
      <c r="G25" s="9"/>
      <c r="H25" s="24" t="s">
        <v>45</v>
      </c>
    </row>
    <row r="26" spans="1:28" hidden="1" x14ac:dyDescent="0.2">
      <c r="A26" s="9"/>
      <c r="B26" s="9"/>
      <c r="C26" s="9"/>
      <c r="D26" s="9"/>
      <c r="E26" s="9"/>
      <c r="F26" s="9"/>
      <c r="G26" s="9"/>
    </row>
    <row r="27" spans="1:28" ht="76.5" hidden="1" x14ac:dyDescent="0.25">
      <c r="A27" s="9"/>
      <c r="B27" s="9"/>
      <c r="C27" s="9"/>
      <c r="D27" s="9"/>
      <c r="E27" s="9"/>
      <c r="F27" s="9"/>
      <c r="G27" s="9"/>
      <c r="H27" s="9"/>
      <c r="I27" s="9"/>
      <c r="J27" s="9"/>
      <c r="K27" s="9"/>
      <c r="L27" s="9"/>
      <c r="M27" s="9"/>
      <c r="N27" s="9"/>
      <c r="O27" s="9"/>
      <c r="P27" s="26" t="s">
        <v>48</v>
      </c>
      <c r="T27" t="s">
        <v>73</v>
      </c>
    </row>
    <row r="28" spans="1:28" ht="89.25" hidden="1" x14ac:dyDescent="0.25">
      <c r="A28" s="9"/>
      <c r="B28" s="9"/>
      <c r="C28" s="9"/>
      <c r="D28" s="9"/>
      <c r="E28" s="9"/>
      <c r="F28" s="9"/>
      <c r="G28" s="9"/>
      <c r="H28" s="9"/>
      <c r="I28" s="9"/>
      <c r="J28" s="9"/>
      <c r="K28" s="9"/>
      <c r="L28" s="9"/>
      <c r="M28" s="9"/>
      <c r="N28" s="9"/>
      <c r="O28" s="9"/>
      <c r="P28" s="27" t="s">
        <v>49</v>
      </c>
      <c r="T28" t="s">
        <v>36</v>
      </c>
    </row>
    <row r="29" spans="1:28" ht="102" hidden="1" x14ac:dyDescent="0.25">
      <c r="A29" s="9"/>
      <c r="B29" s="9"/>
      <c r="C29" s="9"/>
      <c r="D29" s="9"/>
      <c r="E29" s="9"/>
      <c r="F29" s="9"/>
      <c r="G29" s="9"/>
      <c r="H29" s="9"/>
      <c r="I29" s="9"/>
      <c r="J29" s="9"/>
      <c r="K29" s="9"/>
      <c r="L29" s="9"/>
      <c r="M29" s="9"/>
      <c r="N29" s="9"/>
      <c r="O29" s="9"/>
      <c r="P29" s="27" t="s">
        <v>50</v>
      </c>
      <c r="T29" t="s">
        <v>74</v>
      </c>
    </row>
    <row r="30" spans="1:28" ht="53.25" hidden="1" customHeight="1" x14ac:dyDescent="0.25">
      <c r="A30" s="9"/>
      <c r="B30" s="9"/>
      <c r="C30" s="9"/>
      <c r="D30" s="9"/>
      <c r="E30" s="9"/>
      <c r="F30" s="9"/>
      <c r="G30" s="9"/>
      <c r="H30" s="9"/>
      <c r="I30" s="9"/>
      <c r="J30" s="9"/>
      <c r="K30" s="9"/>
      <c r="L30" s="9"/>
      <c r="M30" s="9"/>
      <c r="N30" s="9"/>
      <c r="O30" s="9"/>
      <c r="P30" s="27" t="s">
        <v>51</v>
      </c>
      <c r="T30" t="s">
        <v>75</v>
      </c>
    </row>
    <row r="31" spans="1:28" ht="45.75" hidden="1" customHeight="1" x14ac:dyDescent="0.25">
      <c r="A31" s="9"/>
      <c r="B31" s="9"/>
      <c r="C31" s="9"/>
      <c r="D31" s="9"/>
      <c r="E31" s="9"/>
      <c r="F31" s="9"/>
      <c r="G31" s="9"/>
      <c r="H31" s="9"/>
      <c r="I31" s="9"/>
      <c r="J31" s="9"/>
      <c r="K31" s="9"/>
      <c r="L31" s="9"/>
      <c r="M31" s="9"/>
      <c r="N31" s="9"/>
      <c r="O31" s="9"/>
      <c r="P31" s="32" t="s">
        <v>52</v>
      </c>
      <c r="T31" t="s">
        <v>76</v>
      </c>
    </row>
    <row r="32" spans="1:28" ht="33" hidden="1" customHeight="1" x14ac:dyDescent="0.25">
      <c r="A32" s="9"/>
      <c r="B32" s="9"/>
      <c r="C32" s="9"/>
      <c r="D32" s="9"/>
      <c r="E32" s="9"/>
      <c r="F32" s="9"/>
      <c r="G32" s="9"/>
      <c r="H32" s="9"/>
      <c r="I32" s="9"/>
      <c r="J32" s="9"/>
      <c r="K32" s="9"/>
      <c r="L32" s="9"/>
      <c r="M32" s="9"/>
      <c r="N32" s="9"/>
      <c r="O32" s="9"/>
      <c r="P32" s="32" t="s">
        <v>53</v>
      </c>
      <c r="T32" t="s">
        <v>77</v>
      </c>
    </row>
    <row r="33" spans="1:20" ht="38.25" hidden="1" x14ac:dyDescent="0.2">
      <c r="A33" s="9"/>
      <c r="B33" s="9"/>
      <c r="C33" s="9"/>
      <c r="D33" s="9"/>
      <c r="E33" s="9"/>
      <c r="F33" s="9"/>
      <c r="G33" s="9"/>
      <c r="H33" s="9"/>
      <c r="I33" s="9"/>
      <c r="J33" s="9"/>
      <c r="K33" s="9"/>
      <c r="L33" s="9"/>
      <c r="M33" s="9"/>
      <c r="N33" s="9"/>
      <c r="O33" s="9"/>
      <c r="P33" s="28" t="s">
        <v>54</v>
      </c>
      <c r="T33" s="9" t="s">
        <v>89</v>
      </c>
    </row>
    <row r="34" spans="1:20" ht="12.75" hidden="1" x14ac:dyDescent="0.2">
      <c r="A34" s="9"/>
      <c r="B34" s="9"/>
      <c r="C34" s="9"/>
      <c r="D34" s="9"/>
      <c r="E34" s="9"/>
      <c r="F34" s="9"/>
      <c r="G34" s="9"/>
      <c r="H34" s="9"/>
      <c r="I34" s="9"/>
      <c r="J34" s="9"/>
      <c r="K34" s="9"/>
      <c r="L34" s="9"/>
      <c r="M34" s="9"/>
      <c r="N34" s="9"/>
      <c r="O34" s="9"/>
      <c r="P34" s="28" t="s">
        <v>55</v>
      </c>
      <c r="T34" s="9" t="s">
        <v>90</v>
      </c>
    </row>
    <row r="35" spans="1:20" ht="38.25" hidden="1" x14ac:dyDescent="0.2">
      <c r="A35" s="9"/>
      <c r="B35" s="9"/>
      <c r="C35" s="9"/>
      <c r="D35" s="9"/>
      <c r="E35" s="9"/>
      <c r="F35" s="9"/>
      <c r="G35" s="9"/>
      <c r="H35" s="9"/>
      <c r="I35" s="9"/>
      <c r="J35" s="9"/>
      <c r="K35" s="9"/>
      <c r="L35" s="9"/>
      <c r="M35" s="9"/>
      <c r="N35" s="9"/>
      <c r="O35" s="9"/>
      <c r="P35" s="27" t="s">
        <v>56</v>
      </c>
      <c r="T35" s="9" t="s">
        <v>91</v>
      </c>
    </row>
    <row r="36" spans="1:20" ht="47.25" hidden="1" customHeight="1" x14ac:dyDescent="0.2">
      <c r="A36" s="9"/>
      <c r="B36" s="9"/>
      <c r="C36" s="9"/>
      <c r="D36" s="9"/>
      <c r="E36" s="9"/>
      <c r="F36" s="9"/>
      <c r="G36" s="9"/>
      <c r="H36" s="9"/>
      <c r="I36" s="9"/>
      <c r="J36" s="9"/>
      <c r="K36" s="9"/>
      <c r="L36" s="9"/>
      <c r="M36" s="9"/>
      <c r="N36" s="9"/>
      <c r="O36" s="9"/>
      <c r="P36" s="27" t="s">
        <v>57</v>
      </c>
    </row>
    <row r="37" spans="1:20" ht="63.75" hidden="1" x14ac:dyDescent="0.2">
      <c r="A37" s="9"/>
      <c r="B37" s="9"/>
      <c r="C37" s="9"/>
      <c r="D37" s="9"/>
      <c r="E37" s="9"/>
      <c r="F37" s="9"/>
      <c r="G37" s="9"/>
      <c r="H37" s="9"/>
      <c r="I37" s="9"/>
      <c r="J37" s="9"/>
      <c r="K37" s="9"/>
      <c r="L37" s="9"/>
      <c r="M37" s="9"/>
      <c r="N37" s="9"/>
      <c r="O37" s="9"/>
      <c r="P37" s="27" t="s">
        <v>58</v>
      </c>
    </row>
    <row r="38" spans="1:20" ht="58.5" hidden="1" customHeight="1" x14ac:dyDescent="0.2">
      <c r="A38" s="9"/>
      <c r="B38" s="9"/>
      <c r="C38" s="9"/>
      <c r="D38" s="9"/>
      <c r="E38" s="9"/>
      <c r="F38" s="9"/>
      <c r="G38" s="9"/>
      <c r="H38" s="9"/>
      <c r="I38" s="9"/>
      <c r="J38" s="9"/>
      <c r="K38" s="9"/>
      <c r="L38" s="9"/>
      <c r="M38" s="9"/>
      <c r="N38" s="9"/>
      <c r="O38" s="9"/>
      <c r="P38" s="27" t="s">
        <v>59</v>
      </c>
    </row>
    <row r="39" spans="1:20" ht="51" hidden="1" x14ac:dyDescent="0.2">
      <c r="A39" s="9"/>
      <c r="B39" s="9"/>
      <c r="C39" s="9"/>
      <c r="D39" s="9"/>
      <c r="E39" s="9"/>
      <c r="F39" s="9"/>
      <c r="G39" s="9"/>
      <c r="H39" s="9"/>
      <c r="I39" s="9"/>
      <c r="J39" s="9"/>
      <c r="K39" s="9"/>
      <c r="L39" s="9"/>
      <c r="M39" s="9"/>
      <c r="N39" s="9"/>
      <c r="O39" s="9"/>
      <c r="P39" s="27" t="s">
        <v>60</v>
      </c>
    </row>
    <row r="40" spans="1:20" ht="42.75" hidden="1" customHeight="1" x14ac:dyDescent="0.2">
      <c r="A40" s="9"/>
      <c r="B40" s="9"/>
      <c r="C40" s="9"/>
      <c r="D40" s="9"/>
      <c r="E40" s="9"/>
      <c r="F40" s="9"/>
      <c r="G40" s="9"/>
      <c r="H40" s="9"/>
      <c r="I40" s="9"/>
      <c r="J40" s="9"/>
      <c r="K40" s="9"/>
      <c r="L40" s="9"/>
      <c r="M40" s="9"/>
      <c r="N40" s="9"/>
      <c r="O40" s="9"/>
      <c r="P40" s="27" t="s">
        <v>61</v>
      </c>
    </row>
    <row r="41" spans="1:20" ht="55.5" hidden="1" customHeight="1" x14ac:dyDescent="0.2">
      <c r="A41" s="9"/>
      <c r="B41" s="9"/>
      <c r="C41" s="9"/>
      <c r="D41" s="9"/>
      <c r="E41" s="9"/>
      <c r="F41" s="9"/>
      <c r="G41" s="9"/>
      <c r="H41" s="9"/>
      <c r="I41" s="9"/>
      <c r="J41" s="9"/>
      <c r="K41" s="9"/>
      <c r="L41" s="9"/>
      <c r="M41" s="9"/>
      <c r="N41" s="9"/>
      <c r="O41" s="9"/>
      <c r="P41" s="27" t="s">
        <v>62</v>
      </c>
    </row>
    <row r="42" spans="1:20" ht="47.25" hidden="1" customHeight="1" x14ac:dyDescent="0.2">
      <c r="A42" s="9"/>
      <c r="B42" s="9"/>
      <c r="C42" s="9"/>
      <c r="D42" s="9"/>
      <c r="E42" s="9"/>
      <c r="F42" s="9"/>
      <c r="G42" s="9"/>
      <c r="H42" s="9"/>
      <c r="I42" s="9"/>
      <c r="J42" s="9"/>
      <c r="K42" s="9"/>
      <c r="L42" s="9"/>
      <c r="M42" s="9"/>
      <c r="N42" s="9"/>
      <c r="O42" s="9"/>
      <c r="P42" s="27" t="s">
        <v>226</v>
      </c>
    </row>
    <row r="43" spans="1:20" ht="25.5" hidden="1" x14ac:dyDescent="0.2">
      <c r="P43" s="27" t="s">
        <v>63</v>
      </c>
    </row>
    <row r="44" spans="1:20" ht="102" hidden="1" x14ac:dyDescent="0.2">
      <c r="P44" s="29" t="s">
        <v>227</v>
      </c>
    </row>
    <row r="45" spans="1:20" ht="39.75" hidden="1" customHeight="1" x14ac:dyDescent="0.2">
      <c r="P45" s="26" t="s">
        <v>64</v>
      </c>
    </row>
    <row r="46" spans="1:20" ht="25.5" hidden="1" x14ac:dyDescent="0.2">
      <c r="P46" s="27" t="s">
        <v>65</v>
      </c>
    </row>
    <row r="47" spans="1:20" ht="47.25" hidden="1" customHeight="1" x14ac:dyDescent="0.2">
      <c r="P47" s="32" t="s">
        <v>66</v>
      </c>
    </row>
    <row r="48" spans="1:20" ht="36.75" hidden="1" customHeight="1" x14ac:dyDescent="0.2">
      <c r="P48" s="32" t="s">
        <v>67</v>
      </c>
    </row>
    <row r="49" spans="1:25" ht="39" hidden="1" customHeight="1" x14ac:dyDescent="0.2">
      <c r="P49" s="32" t="s">
        <v>68</v>
      </c>
    </row>
    <row r="50" spans="1:25" ht="46.5" hidden="1" customHeight="1" x14ac:dyDescent="0.2">
      <c r="P50" s="32" t="s">
        <v>69</v>
      </c>
    </row>
    <row r="51" spans="1:25" ht="42.75" hidden="1" customHeight="1" x14ac:dyDescent="0.2">
      <c r="P51" s="34" t="s">
        <v>70</v>
      </c>
    </row>
    <row r="52" spans="1:25" ht="37.5" hidden="1" customHeight="1" x14ac:dyDescent="0.2">
      <c r="A52" s="30"/>
      <c r="B52" s="16"/>
      <c r="C52" s="16"/>
      <c r="D52" s="16"/>
      <c r="E52" s="16"/>
      <c r="F52" s="31"/>
      <c r="G52" s="16"/>
      <c r="H52" s="16"/>
      <c r="I52" s="17"/>
      <c r="J52" s="18"/>
      <c r="K52" s="19"/>
      <c r="L52" s="19"/>
      <c r="M52" s="19"/>
      <c r="N52" s="19"/>
      <c r="O52" s="20"/>
      <c r="P52" s="35" t="s">
        <v>71</v>
      </c>
      <c r="R52" s="19"/>
    </row>
    <row r="53" spans="1:25" ht="11.25" customHeight="1" x14ac:dyDescent="0.2">
      <c r="A53" s="30"/>
      <c r="B53" s="16"/>
      <c r="C53" s="16"/>
      <c r="D53" s="16"/>
      <c r="E53" s="16"/>
      <c r="F53" s="31"/>
      <c r="G53" s="16"/>
      <c r="H53" s="16"/>
      <c r="I53" s="17"/>
      <c r="J53" s="18"/>
      <c r="K53" s="19"/>
      <c r="L53" s="19"/>
      <c r="M53" s="19"/>
      <c r="N53" s="19"/>
      <c r="O53" s="20"/>
      <c r="P53" s="21"/>
      <c r="Q53" s="9"/>
      <c r="R53" s="19"/>
    </row>
    <row r="63" spans="1:25" x14ac:dyDescent="0.2">
      <c r="Y63" s="400"/>
    </row>
    <row r="64" spans="1:25" x14ac:dyDescent="0.2">
      <c r="Y64" s="400"/>
    </row>
    <row r="65" spans="25:25" x14ac:dyDescent="0.2">
      <c r="Y65" s="400"/>
    </row>
    <row r="68" spans="25:25" x14ac:dyDescent="0.2">
      <c r="Y68" s="401"/>
    </row>
  </sheetData>
  <mergeCells count="20">
    <mergeCell ref="T2:AA2"/>
    <mergeCell ref="T3:AA3"/>
    <mergeCell ref="T4:AA4"/>
    <mergeCell ref="R8:V8"/>
    <mergeCell ref="W15:W16"/>
    <mergeCell ref="X15:X16"/>
    <mergeCell ref="Y15:Y16"/>
    <mergeCell ref="W8:Z8"/>
    <mergeCell ref="AA8:AA9"/>
    <mergeCell ref="H6:AA6"/>
    <mergeCell ref="H7:AA7"/>
    <mergeCell ref="Z15:Z16"/>
    <mergeCell ref="AA15:AA16"/>
    <mergeCell ref="R15:R16"/>
    <mergeCell ref="S15:S16"/>
    <mergeCell ref="H19:V19"/>
    <mergeCell ref="H10:H12"/>
    <mergeCell ref="H15:H17"/>
    <mergeCell ref="I15:I16"/>
    <mergeCell ref="H8:P8"/>
  </mergeCells>
  <conditionalFormatting sqref="K10:N17">
    <cfRule type="expression" dxfId="8" priority="8" stopIfTrue="1">
      <formula>+IF((#REF!+#REF!+#REF!+#REF!+#REF!)&lt;&gt;$K10,1,0)</formula>
    </cfRule>
  </conditionalFormatting>
  <conditionalFormatting sqref="U10">
    <cfRule type="expression" dxfId="7" priority="5" stopIfTrue="1">
      <formula>+IF((#REF!+#REF!+#REF!+#REF!+#REF!)&lt;&gt;#REF!,1,0)</formula>
    </cfRule>
  </conditionalFormatting>
  <conditionalFormatting sqref="U11">
    <cfRule type="expression" dxfId="6" priority="3" stopIfTrue="1">
      <formula>+IF((#REF!+#REF!+#REF!+#REF!+#REF!)&lt;&gt;#REF!,1,0)</formula>
    </cfRule>
  </conditionalFormatting>
  <conditionalFormatting sqref="U12">
    <cfRule type="expression" dxfId="5" priority="2" stopIfTrue="1">
      <formula>+IF((#REF!+#REF!+#REF!+#REF!+#REF!)&lt;&gt;#REF!,1,0)</formula>
    </cfRule>
  </conditionalFormatting>
  <conditionalFormatting sqref="U17">
    <cfRule type="expression" dxfId="4" priority="1" stopIfTrue="1">
      <formula>+IF((#REF!+#REF!+#REF!+#REF!+#REF!)&lt;&gt;#REF!,1,0)</formula>
    </cfRule>
  </conditionalFormatting>
  <dataValidations count="3">
    <dataValidation type="list" allowBlank="1" showInputMessage="1" showErrorMessage="1" sqref="P10:P17">
      <formula1>$T$27:$T$35</formula1>
    </dataValidation>
    <dataValidation type="list" allowBlank="1" showInputMessage="1" showErrorMessage="1" sqref="Q10:Q17">
      <formula1>$H$22:$H$25</formula1>
    </dataValidation>
    <dataValidation type="list" allowBlank="1" showInputMessage="1" showErrorMessage="1" sqref="V10:V17">
      <formula1>$P$27:$P$52</formula1>
    </dataValidation>
  </dataValidations>
  <pageMargins left="0.78740157480314965" right="0" top="1.3779527559055118" bottom="0" header="0" footer="0"/>
  <pageSetup paperSize="14" scale="36" orientation="landscape" r:id="rId1"/>
  <ignoredErrors>
    <ignoredError sqref="W13:AA14" formulaRange="1"/>
    <ignoredError sqref="W10:W11 W17 X10:X11 AA11 Y17 W15 AA15" unlockedFormula="1"/>
    <ignoredError sqref="W12" formulaRange="1"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IM93"/>
  <sheetViews>
    <sheetView topLeftCell="B1" zoomScale="80" zoomScaleNormal="80" workbookViewId="0">
      <selection activeCell="B23" sqref="B23:P23"/>
    </sheetView>
  </sheetViews>
  <sheetFormatPr baseColWidth="10" defaultColWidth="0" defaultRowHeight="16.5" x14ac:dyDescent="0.3"/>
  <cols>
    <col min="1" max="1" width="2" style="92" customWidth="1"/>
    <col min="2" max="2" width="23.140625" style="92" customWidth="1"/>
    <col min="3" max="3" width="29.85546875" style="94" customWidth="1"/>
    <col min="4" max="4" width="30.85546875" style="95" customWidth="1"/>
    <col min="5" max="5" width="8" style="96" customWidth="1"/>
    <col min="6" max="6" width="7" style="96" customWidth="1"/>
    <col min="7" max="7" width="7.28515625" style="96" customWidth="1"/>
    <col min="8" max="8" width="7.140625" style="96" customWidth="1"/>
    <col min="9" max="9" width="14.140625" style="97" customWidth="1"/>
    <col min="10" max="10" width="19.85546875" style="98" customWidth="1"/>
    <col min="11" max="11" width="40.28515625" style="98" customWidth="1"/>
    <col min="12" max="12" width="8" style="96" customWidth="1"/>
    <col min="13" max="13" width="26.5703125" style="99" customWidth="1"/>
    <col min="14" max="14" width="23.5703125" style="99" customWidth="1"/>
    <col min="15" max="15" width="12.42578125" style="99" customWidth="1"/>
    <col min="16" max="16" width="35.5703125" style="99" customWidth="1"/>
    <col min="17" max="17" width="24.85546875" style="99" customWidth="1"/>
    <col min="18" max="18" width="26.28515625" style="99" customWidth="1"/>
    <col min="19" max="19" width="19.85546875" style="99" customWidth="1"/>
    <col min="20" max="20" width="16.7109375" style="99" customWidth="1"/>
    <col min="21" max="21" width="26" style="99" customWidth="1"/>
    <col min="22" max="246" width="11.42578125" style="99" customWidth="1"/>
    <col min="247" max="16384" width="0" style="99" hidden="1"/>
  </cols>
  <sheetData>
    <row r="2" spans="1:247" x14ac:dyDescent="0.3">
      <c r="N2" s="955" t="s">
        <v>0</v>
      </c>
      <c r="O2" s="955"/>
      <c r="P2" s="955"/>
      <c r="Q2" s="955"/>
      <c r="R2" s="955"/>
      <c r="S2" s="955"/>
      <c r="T2" s="955"/>
      <c r="U2" s="955"/>
    </row>
    <row r="3" spans="1:247" x14ac:dyDescent="0.3">
      <c r="C3" s="98"/>
      <c r="D3" s="98"/>
      <c r="F3" s="100"/>
      <c r="M3" s="96"/>
      <c r="N3" s="956" t="s">
        <v>2</v>
      </c>
      <c r="O3" s="956"/>
      <c r="P3" s="956"/>
      <c r="Q3" s="956"/>
      <c r="R3" s="956"/>
      <c r="S3" s="956"/>
      <c r="T3" s="956"/>
      <c r="U3" s="956"/>
    </row>
    <row r="4" spans="1:247" ht="18" x14ac:dyDescent="0.3">
      <c r="B4" s="97"/>
      <c r="C4" s="97"/>
      <c r="D4" s="97"/>
      <c r="E4" s="957" t="s">
        <v>3</v>
      </c>
      <c r="F4" s="958"/>
      <c r="G4" s="958"/>
      <c r="H4" s="958"/>
      <c r="I4" s="958"/>
      <c r="J4" s="958"/>
      <c r="K4" s="958"/>
      <c r="L4" s="958"/>
      <c r="M4" s="959"/>
      <c r="N4" s="960" t="s">
        <v>302</v>
      </c>
      <c r="O4" s="960"/>
      <c r="P4" s="960"/>
      <c r="Q4" s="960"/>
      <c r="R4" s="960"/>
      <c r="S4" s="960"/>
      <c r="T4" s="960"/>
      <c r="U4" s="960"/>
    </row>
    <row r="5" spans="1:247" x14ac:dyDescent="0.3">
      <c r="B5" s="97"/>
      <c r="C5" s="97"/>
      <c r="D5" s="97"/>
      <c r="E5" s="97"/>
      <c r="F5" s="97"/>
      <c r="G5" s="97"/>
      <c r="H5" s="97"/>
      <c r="J5" s="97"/>
      <c r="K5" s="97"/>
      <c r="L5" s="97"/>
      <c r="M5" s="97"/>
      <c r="N5" s="97"/>
      <c r="O5" s="97"/>
      <c r="P5" s="97"/>
      <c r="Q5" s="97"/>
      <c r="R5" s="97"/>
      <c r="S5" s="97"/>
      <c r="T5" s="97"/>
    </row>
    <row r="6" spans="1:247" x14ac:dyDescent="0.3">
      <c r="B6" s="684" t="s">
        <v>37</v>
      </c>
      <c r="C6" s="685"/>
      <c r="D6" s="685"/>
      <c r="E6" s="685"/>
      <c r="F6" s="685"/>
      <c r="G6" s="685"/>
      <c r="H6" s="685"/>
      <c r="I6" s="685"/>
      <c r="J6" s="685"/>
      <c r="K6" s="685"/>
      <c r="L6" s="685"/>
      <c r="M6" s="685"/>
      <c r="N6" s="685"/>
      <c r="O6" s="685"/>
      <c r="P6" s="685"/>
      <c r="Q6" s="685"/>
      <c r="R6" s="685"/>
      <c r="S6" s="685"/>
      <c r="T6" s="685"/>
      <c r="U6" s="686"/>
    </row>
    <row r="7" spans="1:247" x14ac:dyDescent="0.3">
      <c r="B7" s="719" t="s">
        <v>200</v>
      </c>
      <c r="C7" s="720"/>
      <c r="D7" s="720"/>
      <c r="E7" s="720"/>
      <c r="F7" s="720"/>
      <c r="G7" s="720"/>
      <c r="H7" s="720"/>
      <c r="I7" s="720"/>
      <c r="J7" s="720"/>
      <c r="K7" s="720"/>
      <c r="L7" s="720"/>
      <c r="M7" s="720"/>
      <c r="N7" s="720"/>
      <c r="O7" s="720"/>
      <c r="P7" s="720"/>
      <c r="Q7" s="720"/>
      <c r="R7" s="720"/>
      <c r="S7" s="720"/>
      <c r="T7" s="720"/>
      <c r="U7" s="721"/>
    </row>
    <row r="8" spans="1:247" x14ac:dyDescent="0.3">
      <c r="B8" s="722" t="s">
        <v>105</v>
      </c>
      <c r="C8" s="690"/>
      <c r="D8" s="690"/>
      <c r="E8" s="690"/>
      <c r="F8" s="690"/>
      <c r="G8" s="690"/>
      <c r="H8" s="690"/>
      <c r="I8" s="690"/>
      <c r="J8" s="690"/>
      <c r="K8" s="690"/>
      <c r="L8" s="690"/>
      <c r="M8" s="690"/>
      <c r="N8" s="690"/>
      <c r="O8" s="690"/>
      <c r="P8" s="690"/>
      <c r="Q8" s="690"/>
      <c r="R8" s="690"/>
      <c r="S8" s="690"/>
      <c r="T8" s="690"/>
      <c r="U8" s="691"/>
    </row>
    <row r="9" spans="1:247" ht="17.25" customHeight="1" x14ac:dyDescent="0.3">
      <c r="B9" s="725" t="s">
        <v>3</v>
      </c>
      <c r="C9" s="725"/>
      <c r="D9" s="725"/>
      <c r="E9" s="725"/>
      <c r="F9" s="725"/>
      <c r="G9" s="725"/>
      <c r="H9" s="725"/>
      <c r="I9" s="725"/>
      <c r="J9" s="725"/>
      <c r="K9" s="160"/>
      <c r="L9" s="726" t="s">
        <v>78</v>
      </c>
      <c r="M9" s="727"/>
      <c r="N9" s="727"/>
      <c r="O9" s="727"/>
      <c r="P9" s="728"/>
      <c r="Q9" s="729" t="s">
        <v>4</v>
      </c>
      <c r="R9" s="729"/>
      <c r="S9" s="729"/>
      <c r="T9" s="729"/>
      <c r="U9" s="836" t="s">
        <v>115</v>
      </c>
    </row>
    <row r="10" spans="1:247" ht="44.25" customHeight="1" x14ac:dyDescent="0.3">
      <c r="A10" s="104"/>
      <c r="B10" s="161" t="s">
        <v>228</v>
      </c>
      <c r="C10" s="161" t="s">
        <v>12</v>
      </c>
      <c r="D10" s="161" t="s">
        <v>229</v>
      </c>
      <c r="E10" s="161" t="s">
        <v>38</v>
      </c>
      <c r="F10" s="161" t="s">
        <v>39</v>
      </c>
      <c r="G10" s="161" t="s">
        <v>40</v>
      </c>
      <c r="H10" s="161" t="s">
        <v>41</v>
      </c>
      <c r="I10" s="161" t="s">
        <v>42</v>
      </c>
      <c r="J10" s="161" t="s">
        <v>43</v>
      </c>
      <c r="K10" s="162" t="s">
        <v>205</v>
      </c>
      <c r="L10" s="301" t="s">
        <v>14</v>
      </c>
      <c r="M10" s="316" t="s">
        <v>72</v>
      </c>
      <c r="N10" s="316" t="s">
        <v>15</v>
      </c>
      <c r="O10" s="316" t="s">
        <v>16</v>
      </c>
      <c r="P10" s="164" t="s">
        <v>206</v>
      </c>
      <c r="Q10" s="165" t="s">
        <v>17</v>
      </c>
      <c r="R10" s="316" t="s">
        <v>18</v>
      </c>
      <c r="S10" s="301" t="s">
        <v>19</v>
      </c>
      <c r="T10" s="301" t="s">
        <v>20</v>
      </c>
      <c r="U10" s="836"/>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row>
    <row r="11" spans="1:247" ht="30.75" customHeight="1" x14ac:dyDescent="0.3">
      <c r="A11" s="98"/>
      <c r="B11" s="812" t="s">
        <v>360</v>
      </c>
      <c r="C11" s="671" t="s">
        <v>152</v>
      </c>
      <c r="D11" s="525" t="s">
        <v>333</v>
      </c>
      <c r="E11" s="563">
        <v>1</v>
      </c>
      <c r="F11" s="564">
        <v>0</v>
      </c>
      <c r="G11" s="563">
        <v>0</v>
      </c>
      <c r="H11" s="563">
        <v>0</v>
      </c>
      <c r="I11" s="565">
        <f t="shared" ref="I11:I16" si="0">SUM(E11:H11)</f>
        <v>1</v>
      </c>
      <c r="J11" s="525" t="s">
        <v>90</v>
      </c>
      <c r="K11" s="623"/>
      <c r="L11" s="647">
        <v>1</v>
      </c>
      <c r="M11" s="650" t="s">
        <v>151</v>
      </c>
      <c r="N11" s="814" t="s">
        <v>246</v>
      </c>
      <c r="O11" s="816">
        <v>1</v>
      </c>
      <c r="P11" s="644" t="s">
        <v>71</v>
      </c>
      <c r="Q11" s="676">
        <f>SUM(R11:T11)</f>
        <v>198283367.96000001</v>
      </c>
      <c r="R11" s="638">
        <f>2100000000-5000000-27000000-15000000-10000000-57344000-5000000-150000000-100000000+60000000+100000000-1890656000+198283367.96</f>
        <v>198283367.96000001</v>
      </c>
      <c r="S11" s="638">
        <v>0</v>
      </c>
      <c r="T11" s="710">
        <v>0</v>
      </c>
      <c r="U11" s="712">
        <v>0</v>
      </c>
    </row>
    <row r="12" spans="1:247" ht="38.25" customHeight="1" x14ac:dyDescent="0.3">
      <c r="A12" s="98"/>
      <c r="B12" s="813"/>
      <c r="C12" s="672"/>
      <c r="D12" s="525" t="s">
        <v>331</v>
      </c>
      <c r="E12" s="566">
        <v>0</v>
      </c>
      <c r="F12" s="567">
        <v>2</v>
      </c>
      <c r="G12" s="566">
        <v>4</v>
      </c>
      <c r="H12" s="534">
        <v>2</v>
      </c>
      <c r="I12" s="568">
        <f t="shared" si="0"/>
        <v>8</v>
      </c>
      <c r="J12" s="523" t="s">
        <v>90</v>
      </c>
      <c r="K12" s="673"/>
      <c r="L12" s="649"/>
      <c r="M12" s="660"/>
      <c r="N12" s="815"/>
      <c r="O12" s="817"/>
      <c r="P12" s="646"/>
      <c r="Q12" s="677"/>
      <c r="R12" s="640"/>
      <c r="S12" s="640"/>
      <c r="T12" s="711"/>
      <c r="U12" s="712"/>
    </row>
    <row r="13" spans="1:247" ht="54" customHeight="1" x14ac:dyDescent="0.3">
      <c r="A13" s="98"/>
      <c r="B13" s="813"/>
      <c r="C13" s="671" t="s">
        <v>172</v>
      </c>
      <c r="D13" s="269" t="s">
        <v>332</v>
      </c>
      <c r="E13" s="262">
        <v>1</v>
      </c>
      <c r="F13" s="569">
        <v>0</v>
      </c>
      <c r="G13" s="569">
        <v>0</v>
      </c>
      <c r="H13" s="570">
        <v>0</v>
      </c>
      <c r="I13" s="571">
        <f t="shared" si="0"/>
        <v>1</v>
      </c>
      <c r="J13" s="172" t="s">
        <v>90</v>
      </c>
      <c r="K13" s="650" t="s">
        <v>46</v>
      </c>
      <c r="L13" s="647">
        <v>2</v>
      </c>
      <c r="M13" s="650" t="s">
        <v>143</v>
      </c>
      <c r="N13" s="166" t="s">
        <v>271</v>
      </c>
      <c r="O13" s="167">
        <v>1</v>
      </c>
      <c r="P13" s="307" t="s">
        <v>71</v>
      </c>
      <c r="Q13" s="716">
        <f>R13+S13+T13</f>
        <v>202568662</v>
      </c>
      <c r="R13" s="638">
        <f>100000000+27000000+57344000-9676000+27900662</f>
        <v>202568662</v>
      </c>
      <c r="S13" s="638">
        <v>0</v>
      </c>
      <c r="T13" s="710">
        <v>0</v>
      </c>
      <c r="U13" s="714">
        <f>85623168</f>
        <v>85623168</v>
      </c>
    </row>
    <row r="14" spans="1:247" ht="65.25" customHeight="1" x14ac:dyDescent="0.3">
      <c r="A14" s="98"/>
      <c r="B14" s="813"/>
      <c r="C14" s="709"/>
      <c r="D14" s="525" t="s">
        <v>173</v>
      </c>
      <c r="E14" s="262">
        <v>720</v>
      </c>
      <c r="F14" s="262">
        <v>720</v>
      </c>
      <c r="G14" s="262">
        <v>720</v>
      </c>
      <c r="H14" s="213">
        <v>720</v>
      </c>
      <c r="I14" s="267">
        <f t="shared" si="0"/>
        <v>2880</v>
      </c>
      <c r="J14" s="172" t="s">
        <v>90</v>
      </c>
      <c r="K14" s="651"/>
      <c r="L14" s="648"/>
      <c r="M14" s="651"/>
      <c r="N14" s="295" t="s">
        <v>173</v>
      </c>
      <c r="O14" s="170">
        <v>720</v>
      </c>
      <c r="P14" s="171" t="s">
        <v>71</v>
      </c>
      <c r="Q14" s="717"/>
      <c r="R14" s="639"/>
      <c r="S14" s="639"/>
      <c r="T14" s="711"/>
      <c r="U14" s="712"/>
    </row>
    <row r="15" spans="1:247" ht="61.5" customHeight="1" x14ac:dyDescent="0.3">
      <c r="A15" s="98"/>
      <c r="B15" s="813"/>
      <c r="C15" s="672"/>
      <c r="D15" s="522" t="s">
        <v>174</v>
      </c>
      <c r="E15" s="213">
        <v>2</v>
      </c>
      <c r="F15" s="266">
        <v>2</v>
      </c>
      <c r="G15" s="213">
        <v>2</v>
      </c>
      <c r="H15" s="604">
        <v>2</v>
      </c>
      <c r="I15" s="579">
        <f t="shared" si="0"/>
        <v>8</v>
      </c>
      <c r="J15" s="196" t="s">
        <v>90</v>
      </c>
      <c r="K15" s="651"/>
      <c r="L15" s="649"/>
      <c r="M15" s="660"/>
      <c r="N15" s="172" t="s">
        <v>174</v>
      </c>
      <c r="O15" s="173">
        <v>2</v>
      </c>
      <c r="P15" s="307" t="s">
        <v>71</v>
      </c>
      <c r="Q15" s="718"/>
      <c r="R15" s="640"/>
      <c r="S15" s="640"/>
      <c r="T15" s="713"/>
      <c r="U15" s="715"/>
    </row>
    <row r="16" spans="1:247" ht="98.25" customHeight="1" x14ac:dyDescent="0.3">
      <c r="A16" s="98"/>
      <c r="B16" s="813"/>
      <c r="C16" s="657" t="s">
        <v>181</v>
      </c>
      <c r="D16" s="269" t="s">
        <v>334</v>
      </c>
      <c r="E16" s="617">
        <v>1</v>
      </c>
      <c r="F16" s="213">
        <v>0</v>
      </c>
      <c r="G16" s="620">
        <v>0</v>
      </c>
      <c r="H16" s="213">
        <v>0</v>
      </c>
      <c r="I16" s="345">
        <f t="shared" si="0"/>
        <v>1</v>
      </c>
      <c r="J16" s="619" t="s">
        <v>90</v>
      </c>
      <c r="K16" s="650" t="s">
        <v>46</v>
      </c>
      <c r="L16" s="647">
        <v>3</v>
      </c>
      <c r="M16" s="948" t="s">
        <v>144</v>
      </c>
      <c r="N16" s="621" t="s">
        <v>364</v>
      </c>
      <c r="O16" s="578">
        <v>1</v>
      </c>
      <c r="P16" s="307" t="s">
        <v>63</v>
      </c>
      <c r="Q16" s="676">
        <f>R16+S16+T16</f>
        <v>0</v>
      </c>
      <c r="R16" s="638">
        <v>0</v>
      </c>
      <c r="S16" s="638">
        <v>0</v>
      </c>
      <c r="T16" s="638">
        <v>0</v>
      </c>
      <c r="U16" s="638">
        <v>310000000</v>
      </c>
    </row>
    <row r="17" spans="1:247" ht="52.5" customHeight="1" x14ac:dyDescent="0.3">
      <c r="A17" s="98"/>
      <c r="B17" s="813"/>
      <c r="C17" s="709"/>
      <c r="D17" s="650" t="s">
        <v>247</v>
      </c>
      <c r="E17" s="661">
        <v>1</v>
      </c>
      <c r="F17" s="942">
        <v>1</v>
      </c>
      <c r="G17" s="942">
        <v>1</v>
      </c>
      <c r="H17" s="942">
        <v>1</v>
      </c>
      <c r="I17" s="943">
        <v>4</v>
      </c>
      <c r="J17" s="939" t="s">
        <v>90</v>
      </c>
      <c r="K17" s="651"/>
      <c r="L17" s="648"/>
      <c r="M17" s="652"/>
      <c r="N17" s="618" t="s">
        <v>176</v>
      </c>
      <c r="O17" s="586">
        <v>1</v>
      </c>
      <c r="P17" s="618"/>
      <c r="Q17" s="739"/>
      <c r="R17" s="639"/>
      <c r="S17" s="639"/>
      <c r="T17" s="639"/>
      <c r="U17" s="639"/>
    </row>
    <row r="18" spans="1:247" ht="52.5" customHeight="1" x14ac:dyDescent="0.3">
      <c r="A18" s="98"/>
      <c r="B18" s="813"/>
      <c r="C18" s="709"/>
      <c r="D18" s="651"/>
      <c r="E18" s="942"/>
      <c r="F18" s="942"/>
      <c r="G18" s="942"/>
      <c r="H18" s="942"/>
      <c r="I18" s="943"/>
      <c r="J18" s="940"/>
      <c r="K18" s="651"/>
      <c r="L18" s="648"/>
      <c r="M18" s="652"/>
      <c r="N18" s="618" t="s">
        <v>177</v>
      </c>
      <c r="O18" s="586">
        <v>1</v>
      </c>
      <c r="P18" s="618" t="s">
        <v>63</v>
      </c>
      <c r="Q18" s="739"/>
      <c r="R18" s="639"/>
      <c r="S18" s="639"/>
      <c r="T18" s="639"/>
      <c r="U18" s="639"/>
    </row>
    <row r="19" spans="1:247" ht="61.5" customHeight="1" x14ac:dyDescent="0.3">
      <c r="A19" s="98"/>
      <c r="B19" s="813"/>
      <c r="C19" s="709"/>
      <c r="D19" s="660"/>
      <c r="E19" s="662"/>
      <c r="F19" s="662"/>
      <c r="G19" s="662"/>
      <c r="H19" s="662"/>
      <c r="I19" s="944"/>
      <c r="J19" s="941"/>
      <c r="K19" s="651"/>
      <c r="L19" s="648"/>
      <c r="M19" s="652"/>
      <c r="N19" s="618" t="s">
        <v>175</v>
      </c>
      <c r="O19" s="585">
        <v>0.95</v>
      </c>
      <c r="P19" s="618"/>
      <c r="Q19" s="739"/>
      <c r="R19" s="639"/>
      <c r="S19" s="639"/>
      <c r="T19" s="639"/>
      <c r="U19" s="639"/>
    </row>
    <row r="20" spans="1:247" ht="62.25" customHeight="1" x14ac:dyDescent="0.3">
      <c r="A20" s="98"/>
      <c r="B20" s="813"/>
      <c r="C20" s="672"/>
      <c r="D20" s="525" t="s">
        <v>335</v>
      </c>
      <c r="E20" s="213">
        <v>1</v>
      </c>
      <c r="F20" s="262">
        <v>0</v>
      </c>
      <c r="G20" s="213">
        <v>0</v>
      </c>
      <c r="H20" s="213">
        <v>0</v>
      </c>
      <c r="I20" s="571">
        <f>SUM(E20:H20)</f>
        <v>1</v>
      </c>
      <c r="J20" s="172" t="s">
        <v>90</v>
      </c>
      <c r="K20" s="660"/>
      <c r="L20" s="649"/>
      <c r="M20" s="653"/>
      <c r="N20" s="525" t="s">
        <v>335</v>
      </c>
      <c r="O20" s="213">
        <v>1</v>
      </c>
      <c r="P20" s="307" t="s">
        <v>71</v>
      </c>
      <c r="Q20" s="739"/>
      <c r="R20" s="640"/>
      <c r="S20" s="640"/>
      <c r="T20" s="640"/>
      <c r="U20" s="640"/>
    </row>
    <row r="21" spans="1:247" ht="50.25" customHeight="1" x14ac:dyDescent="0.3">
      <c r="A21" s="98"/>
      <c r="B21" s="813"/>
      <c r="C21" s="820" t="s">
        <v>153</v>
      </c>
      <c r="D21" s="605" t="s">
        <v>284</v>
      </c>
      <c r="E21" s="213">
        <v>1</v>
      </c>
      <c r="F21" s="262">
        <v>0</v>
      </c>
      <c r="G21" s="213">
        <v>0</v>
      </c>
      <c r="H21" s="213">
        <v>0</v>
      </c>
      <c r="I21" s="571">
        <v>1</v>
      </c>
      <c r="J21" s="166" t="s">
        <v>90</v>
      </c>
      <c r="K21" s="623" t="s">
        <v>46</v>
      </c>
      <c r="L21" s="647">
        <v>4</v>
      </c>
      <c r="M21" s="820" t="s">
        <v>153</v>
      </c>
      <c r="N21" s="576" t="s">
        <v>284</v>
      </c>
      <c r="O21" s="266">
        <v>1</v>
      </c>
      <c r="P21" s="949" t="s">
        <v>71</v>
      </c>
      <c r="Q21" s="951">
        <f>R21+S21+T21</f>
        <v>2450608</v>
      </c>
      <c r="R21" s="710">
        <f>1536000+512000+402608</f>
        <v>2450608</v>
      </c>
      <c r="S21" s="818">
        <v>0</v>
      </c>
      <c r="T21" s="638">
        <v>0</v>
      </c>
      <c r="U21" s="638">
        <f>16182573391+36864000-85000000-208586157-61124813-4670395-25000000+30500000+43256000+56401920+86907464+11335039-45844393+185548507+14144854-110169120</f>
        <v>16107136297</v>
      </c>
    </row>
    <row r="22" spans="1:247" ht="57.75" customHeight="1" x14ac:dyDescent="0.3">
      <c r="A22" s="98"/>
      <c r="B22" s="954"/>
      <c r="C22" s="821"/>
      <c r="D22" s="552" t="s">
        <v>285</v>
      </c>
      <c r="E22" s="578">
        <v>1</v>
      </c>
      <c r="F22" s="578">
        <v>1</v>
      </c>
      <c r="G22" s="578">
        <v>1</v>
      </c>
      <c r="H22" s="578">
        <v>1</v>
      </c>
      <c r="I22" s="579">
        <v>4</v>
      </c>
      <c r="J22" s="553" t="s">
        <v>90</v>
      </c>
      <c r="K22" s="673"/>
      <c r="L22" s="648"/>
      <c r="M22" s="821"/>
      <c r="N22" s="526" t="s">
        <v>285</v>
      </c>
      <c r="O22" s="575">
        <v>1</v>
      </c>
      <c r="P22" s="950"/>
      <c r="Q22" s="952"/>
      <c r="R22" s="713"/>
      <c r="S22" s="953"/>
      <c r="T22" s="640"/>
      <c r="U22" s="640"/>
    </row>
    <row r="23" spans="1:247" x14ac:dyDescent="0.3">
      <c r="B23" s="945" t="s">
        <v>230</v>
      </c>
      <c r="C23" s="946"/>
      <c r="D23" s="946"/>
      <c r="E23" s="946"/>
      <c r="F23" s="946"/>
      <c r="G23" s="946"/>
      <c r="H23" s="946"/>
      <c r="I23" s="946"/>
      <c r="J23" s="946"/>
      <c r="K23" s="946"/>
      <c r="L23" s="946"/>
      <c r="M23" s="946"/>
      <c r="N23" s="946"/>
      <c r="O23" s="946"/>
      <c r="P23" s="947"/>
      <c r="Q23" s="338">
        <f>SUBTOTAL(9,Q11:Q21)</f>
        <v>403302637.96000004</v>
      </c>
      <c r="R23" s="339">
        <f>SUBTOTAL(9,R11:R21)</f>
        <v>403302637.96000004</v>
      </c>
      <c r="S23" s="340">
        <f>SUBTOTAL(9,S11:S22)</f>
        <v>0</v>
      </c>
      <c r="T23" s="340">
        <f>SUBTOTAL(9,T11:T22)</f>
        <v>0</v>
      </c>
      <c r="U23" s="340">
        <v>16413235224</v>
      </c>
    </row>
    <row r="24" spans="1:247" x14ac:dyDescent="0.3">
      <c r="B24" s="110"/>
      <c r="C24" s="111"/>
      <c r="D24" s="105"/>
      <c r="E24" s="112"/>
      <c r="F24" s="112"/>
      <c r="G24" s="112"/>
      <c r="H24" s="112"/>
      <c r="I24" s="113"/>
      <c r="J24" s="114"/>
      <c r="K24" s="114"/>
      <c r="L24" s="112"/>
      <c r="P24" s="115"/>
      <c r="U24" s="606"/>
    </row>
    <row r="25" spans="1:247" x14ac:dyDescent="0.3">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row>
    <row r="26" spans="1:247" ht="68.25" customHeight="1" x14ac:dyDescent="0.3">
      <c r="N26" s="196"/>
      <c r="O26" s="622"/>
      <c r="P26" s="196"/>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c r="HA26" s="91"/>
      <c r="HB26" s="91"/>
      <c r="HC26" s="91"/>
      <c r="HD26" s="91"/>
      <c r="HE26" s="91"/>
      <c r="HF26" s="91"/>
      <c r="HG26" s="91"/>
      <c r="HH26" s="91"/>
      <c r="HI26" s="91"/>
      <c r="HJ26" s="91"/>
      <c r="HK26" s="91"/>
      <c r="HL26" s="91"/>
      <c r="HM26" s="91"/>
      <c r="HN26" s="91"/>
      <c r="HO26" s="91"/>
      <c r="HP26" s="91"/>
      <c r="HQ26" s="91"/>
      <c r="HR26" s="91"/>
      <c r="HS26" s="91"/>
      <c r="HT26" s="91"/>
      <c r="HU26" s="91"/>
      <c r="HV26" s="91"/>
      <c r="HW26" s="91"/>
      <c r="HX26" s="91"/>
      <c r="HY26" s="91"/>
      <c r="HZ26" s="91"/>
      <c r="IA26" s="91"/>
      <c r="IB26" s="91"/>
      <c r="IC26" s="91"/>
      <c r="ID26" s="91"/>
      <c r="IE26" s="91"/>
      <c r="IF26" s="91"/>
      <c r="IG26" s="91"/>
      <c r="IH26" s="91"/>
      <c r="II26" s="91"/>
      <c r="IJ26" s="91"/>
      <c r="IK26" s="91"/>
      <c r="IL26" s="91"/>
      <c r="IM26" s="91"/>
    </row>
    <row r="27" spans="1:247" x14ac:dyDescent="0.3">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c r="FE27" s="91"/>
      <c r="FF27" s="91"/>
      <c r="FG27" s="91"/>
      <c r="FH27" s="91"/>
      <c r="FI27" s="91"/>
      <c r="FJ27" s="91"/>
      <c r="FK27" s="91"/>
      <c r="FL27" s="91"/>
      <c r="FM27" s="91"/>
      <c r="FN27" s="91"/>
      <c r="FO27" s="91"/>
      <c r="FP27" s="91"/>
      <c r="FQ27" s="91"/>
      <c r="FR27" s="91"/>
      <c r="FS27" s="91"/>
      <c r="FT27" s="91"/>
      <c r="FU27" s="91"/>
      <c r="FV27" s="91"/>
      <c r="FW27" s="91"/>
      <c r="FX27" s="91"/>
      <c r="FY27" s="91"/>
      <c r="FZ27" s="91"/>
      <c r="GA27" s="91"/>
      <c r="GB27" s="91"/>
      <c r="GC27" s="91"/>
      <c r="GD27" s="91"/>
      <c r="GE27" s="91"/>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91"/>
      <c r="IJ27" s="91"/>
      <c r="IK27" s="91"/>
      <c r="IL27" s="91"/>
      <c r="IM27" s="91"/>
    </row>
    <row r="28" spans="1:247" x14ac:dyDescent="0.3">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c r="FF28" s="91"/>
      <c r="FG28" s="91"/>
      <c r="FH28" s="91"/>
      <c r="FI28" s="91"/>
      <c r="FJ28" s="91"/>
      <c r="FK28" s="91"/>
      <c r="FL28" s="91"/>
      <c r="FM28" s="91"/>
      <c r="FN28" s="91"/>
      <c r="FO28" s="91"/>
      <c r="FP28" s="91"/>
      <c r="FQ28" s="91"/>
      <c r="FR28" s="91"/>
      <c r="FS28" s="91"/>
      <c r="FT28" s="91"/>
      <c r="FU28" s="91"/>
      <c r="FV28" s="91"/>
      <c r="FW28" s="91"/>
      <c r="FX28" s="91"/>
      <c r="FY28" s="91"/>
      <c r="FZ28" s="91"/>
      <c r="GA28" s="91"/>
      <c r="GB28" s="91"/>
      <c r="GC28" s="91"/>
      <c r="GD28" s="91"/>
      <c r="GE28" s="91"/>
      <c r="GF28" s="91"/>
      <c r="GG28" s="91"/>
      <c r="GH28" s="91"/>
      <c r="GI28" s="91"/>
      <c r="GJ28" s="91"/>
      <c r="GK28" s="91"/>
      <c r="GL28" s="91"/>
      <c r="GM28" s="91"/>
      <c r="GN28" s="91"/>
      <c r="GO28" s="91"/>
      <c r="GP28" s="91"/>
      <c r="GQ28" s="91"/>
      <c r="GR28" s="91"/>
      <c r="GS28" s="91"/>
      <c r="GT28" s="91"/>
      <c r="GU28" s="91"/>
      <c r="GV28" s="91"/>
      <c r="GW28" s="91"/>
      <c r="GX28" s="91"/>
      <c r="GY28" s="91"/>
      <c r="GZ28" s="91"/>
      <c r="HA28" s="91"/>
      <c r="HB28" s="91"/>
      <c r="HC28" s="91"/>
      <c r="HD28" s="91"/>
      <c r="HE28" s="91"/>
      <c r="HF28" s="91"/>
      <c r="HG28" s="91"/>
      <c r="HH28" s="91"/>
      <c r="HI28" s="91"/>
      <c r="HJ28" s="91"/>
      <c r="HK28" s="91"/>
      <c r="HL28" s="91"/>
      <c r="HM28" s="91"/>
      <c r="HN28" s="91"/>
      <c r="HO28" s="91"/>
      <c r="HP28" s="91"/>
      <c r="HQ28" s="91"/>
      <c r="HR28" s="91"/>
      <c r="HS28" s="91"/>
      <c r="HT28" s="91"/>
      <c r="HU28" s="91"/>
      <c r="HV28" s="91"/>
      <c r="HW28" s="91"/>
      <c r="HX28" s="91"/>
      <c r="HY28" s="91"/>
      <c r="HZ28" s="91"/>
      <c r="IA28" s="91"/>
      <c r="IB28" s="91"/>
      <c r="IC28" s="91"/>
      <c r="ID28" s="91"/>
      <c r="IE28" s="91"/>
      <c r="IF28" s="91"/>
      <c r="IG28" s="91"/>
      <c r="IH28" s="91"/>
      <c r="II28" s="91"/>
      <c r="IJ28" s="91"/>
      <c r="IK28" s="91"/>
      <c r="IL28" s="91"/>
      <c r="IM28" s="91"/>
    </row>
    <row r="29" spans="1:247" x14ac:dyDescent="0.3">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row>
    <row r="30" spans="1:247" x14ac:dyDescent="0.3">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row>
    <row r="31" spans="1:247" x14ac:dyDescent="0.3">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row>
    <row r="32" spans="1:247" x14ac:dyDescent="0.3">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row>
    <row r="33" spans="22:247" x14ac:dyDescent="0.3">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row>
    <row r="34" spans="22:247" x14ac:dyDescent="0.3">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row>
    <row r="35" spans="22:247" x14ac:dyDescent="0.3">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row>
    <row r="36" spans="22:247" x14ac:dyDescent="0.3">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row>
    <row r="37" spans="22:247" x14ac:dyDescent="0.3">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row>
    <row r="38" spans="22:247" x14ac:dyDescent="0.3">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row>
    <row r="39" spans="22:247" x14ac:dyDescent="0.3">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91"/>
      <c r="GJ39" s="91"/>
      <c r="GK39" s="91"/>
      <c r="GL39" s="91"/>
      <c r="GM39" s="91"/>
      <c r="GN39" s="91"/>
      <c r="GO39" s="91"/>
      <c r="GP39" s="91"/>
      <c r="GQ39" s="91"/>
      <c r="GR39" s="91"/>
      <c r="GS39" s="91"/>
      <c r="GT39" s="91"/>
      <c r="GU39" s="91"/>
      <c r="GV39" s="91"/>
      <c r="GW39" s="91"/>
      <c r="GX39" s="91"/>
      <c r="GY39" s="91"/>
      <c r="GZ39" s="91"/>
      <c r="HA39" s="91"/>
      <c r="HB39" s="91"/>
      <c r="HC39" s="91"/>
      <c r="HD39" s="91"/>
      <c r="HE39" s="91"/>
      <c r="HF39" s="91"/>
      <c r="HG39" s="91"/>
      <c r="HH39" s="91"/>
      <c r="HI39" s="91"/>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91"/>
      <c r="II39" s="91"/>
      <c r="IJ39" s="91"/>
      <c r="IK39" s="91"/>
      <c r="IL39" s="91"/>
      <c r="IM39" s="91"/>
    </row>
    <row r="40" spans="22:247" x14ac:dyDescent="0.3">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row>
    <row r="41" spans="22:247" x14ac:dyDescent="0.3">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c r="GF41" s="91"/>
      <c r="GG41" s="91"/>
      <c r="GH41" s="91"/>
      <c r="GI41" s="91"/>
      <c r="GJ41" s="91"/>
      <c r="GK41" s="91"/>
      <c r="GL41" s="91"/>
      <c r="GM41" s="91"/>
      <c r="GN41" s="91"/>
      <c r="GO41" s="91"/>
      <c r="GP41" s="91"/>
      <c r="GQ41" s="91"/>
      <c r="GR41" s="91"/>
      <c r="GS41" s="91"/>
      <c r="GT41" s="91"/>
      <c r="GU41" s="91"/>
      <c r="GV41" s="91"/>
      <c r="GW41" s="91"/>
      <c r="GX41" s="91"/>
      <c r="GY41" s="91"/>
      <c r="GZ41" s="91"/>
      <c r="HA41" s="91"/>
      <c r="HB41" s="91"/>
      <c r="HC41" s="91"/>
      <c r="HD41" s="91"/>
      <c r="HE41" s="91"/>
      <c r="HF41" s="91"/>
      <c r="HG41" s="91"/>
      <c r="HH41" s="91"/>
      <c r="HI41" s="91"/>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91"/>
      <c r="II41" s="91"/>
      <c r="IJ41" s="91"/>
      <c r="IK41" s="91"/>
      <c r="IL41" s="91"/>
      <c r="IM41" s="91"/>
    </row>
    <row r="42" spans="22:247" x14ac:dyDescent="0.3">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91"/>
      <c r="HE42" s="91"/>
      <c r="HF42" s="91"/>
      <c r="HG42" s="91"/>
      <c r="HH42" s="91"/>
      <c r="HI42" s="91"/>
      <c r="HJ42" s="91"/>
      <c r="HK42" s="91"/>
      <c r="HL42" s="91"/>
      <c r="HM42" s="91"/>
      <c r="HN42" s="91"/>
      <c r="HO42" s="91"/>
      <c r="HP42" s="91"/>
      <c r="HQ42" s="91"/>
      <c r="HR42" s="91"/>
      <c r="HS42" s="91"/>
      <c r="HT42" s="91"/>
      <c r="HU42" s="91"/>
      <c r="HV42" s="91"/>
      <c r="HW42" s="91"/>
      <c r="HX42" s="91"/>
      <c r="HY42" s="91"/>
      <c r="HZ42" s="91"/>
      <c r="IA42" s="91"/>
      <c r="IB42" s="91"/>
      <c r="IC42" s="91"/>
      <c r="ID42" s="91"/>
      <c r="IE42" s="91"/>
      <c r="IF42" s="91"/>
      <c r="IG42" s="91"/>
      <c r="IH42" s="91"/>
      <c r="II42" s="91"/>
      <c r="IJ42" s="91"/>
      <c r="IK42" s="91"/>
      <c r="IL42" s="91"/>
      <c r="IM42" s="91"/>
    </row>
    <row r="43" spans="22:247" x14ac:dyDescent="0.3">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c r="GF43" s="91"/>
      <c r="GG43" s="91"/>
      <c r="GH43" s="91"/>
      <c r="GI43" s="91"/>
      <c r="GJ43" s="91"/>
      <c r="GK43" s="91"/>
      <c r="GL43" s="91"/>
      <c r="GM43" s="91"/>
      <c r="GN43" s="91"/>
      <c r="GO43" s="91"/>
      <c r="GP43" s="91"/>
      <c r="GQ43" s="91"/>
      <c r="GR43" s="91"/>
      <c r="GS43" s="91"/>
      <c r="GT43" s="91"/>
      <c r="GU43" s="91"/>
      <c r="GV43" s="91"/>
      <c r="GW43" s="91"/>
      <c r="GX43" s="91"/>
      <c r="GY43" s="91"/>
      <c r="GZ43" s="91"/>
      <c r="HA43" s="91"/>
      <c r="HB43" s="91"/>
      <c r="HC43" s="91"/>
      <c r="HD43" s="91"/>
      <c r="HE43" s="91"/>
      <c r="HF43" s="91"/>
      <c r="HG43" s="91"/>
      <c r="HH43" s="91"/>
      <c r="HI43" s="91"/>
      <c r="HJ43" s="91"/>
      <c r="HK43" s="91"/>
      <c r="HL43" s="91"/>
      <c r="HM43" s="91"/>
      <c r="HN43" s="91"/>
      <c r="HO43" s="91"/>
      <c r="HP43" s="91"/>
      <c r="HQ43" s="91"/>
      <c r="HR43" s="91"/>
      <c r="HS43" s="91"/>
      <c r="HT43" s="91"/>
      <c r="HU43" s="91"/>
      <c r="HV43" s="91"/>
      <c r="HW43" s="91"/>
      <c r="HX43" s="91"/>
      <c r="HY43" s="91"/>
      <c r="HZ43" s="91"/>
      <c r="IA43" s="91"/>
      <c r="IB43" s="91"/>
      <c r="IC43" s="91"/>
      <c r="ID43" s="91"/>
      <c r="IE43" s="91"/>
      <c r="IF43" s="91"/>
      <c r="IG43" s="91"/>
      <c r="IH43" s="91"/>
      <c r="II43" s="91"/>
      <c r="IJ43" s="91"/>
      <c r="IK43" s="91"/>
      <c r="IL43" s="91"/>
      <c r="IM43" s="91"/>
    </row>
    <row r="44" spans="22:247" x14ac:dyDescent="0.3">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c r="DQ44" s="91"/>
      <c r="DR44" s="91"/>
      <c r="DS44" s="91"/>
      <c r="DT44" s="91"/>
      <c r="DU44" s="91"/>
      <c r="DV44" s="91"/>
      <c r="DW44" s="91"/>
      <c r="DX44" s="91"/>
      <c r="DY44" s="91"/>
      <c r="DZ44" s="91"/>
      <c r="EA44" s="91"/>
      <c r="EB44" s="91"/>
      <c r="EC44" s="91"/>
      <c r="ED44" s="91"/>
      <c r="EE44" s="91"/>
      <c r="EF44" s="91"/>
      <c r="EG44" s="91"/>
      <c r="EH44" s="91"/>
      <c r="EI44" s="91"/>
      <c r="EJ44" s="91"/>
      <c r="EK44" s="91"/>
      <c r="EL44" s="91"/>
      <c r="EM44" s="91"/>
      <c r="EN44" s="91"/>
      <c r="EO44" s="91"/>
      <c r="EP44" s="91"/>
      <c r="EQ44" s="91"/>
      <c r="ER44" s="91"/>
      <c r="ES44" s="91"/>
      <c r="ET44" s="91"/>
      <c r="EU44" s="91"/>
      <c r="EV44" s="91"/>
      <c r="EW44" s="91"/>
      <c r="EX44" s="91"/>
      <c r="EY44" s="91"/>
      <c r="EZ44" s="91"/>
      <c r="FA44" s="91"/>
      <c r="FB44" s="91"/>
      <c r="FC44" s="91"/>
      <c r="FD44" s="91"/>
      <c r="FE44" s="91"/>
      <c r="FF44" s="91"/>
      <c r="FG44" s="91"/>
      <c r="FH44" s="91"/>
      <c r="FI44" s="91"/>
      <c r="FJ44" s="91"/>
      <c r="FK44" s="91"/>
      <c r="FL44" s="91"/>
      <c r="FM44" s="91"/>
      <c r="FN44" s="91"/>
      <c r="FO44" s="91"/>
      <c r="FP44" s="91"/>
      <c r="FQ44" s="91"/>
      <c r="FR44" s="91"/>
      <c r="FS44" s="91"/>
      <c r="FT44" s="91"/>
      <c r="FU44" s="91"/>
      <c r="FV44" s="91"/>
      <c r="FW44" s="91"/>
      <c r="FX44" s="91"/>
      <c r="FY44" s="91"/>
      <c r="FZ44" s="91"/>
      <c r="GA44" s="91"/>
      <c r="GB44" s="91"/>
      <c r="GC44" s="91"/>
      <c r="GD44" s="91"/>
      <c r="GE44" s="91"/>
      <c r="GF44" s="91"/>
      <c r="GG44" s="91"/>
      <c r="GH44" s="91"/>
      <c r="GI44" s="91"/>
      <c r="GJ44" s="91"/>
      <c r="GK44" s="91"/>
      <c r="GL44" s="91"/>
      <c r="GM44" s="91"/>
      <c r="GN44" s="91"/>
      <c r="GO44" s="91"/>
      <c r="GP44" s="91"/>
      <c r="GQ44" s="91"/>
      <c r="GR44" s="91"/>
      <c r="GS44" s="91"/>
      <c r="GT44" s="91"/>
      <c r="GU44" s="91"/>
      <c r="GV44" s="91"/>
      <c r="GW44" s="91"/>
      <c r="GX44" s="91"/>
      <c r="GY44" s="91"/>
      <c r="GZ44" s="91"/>
      <c r="HA44" s="91"/>
      <c r="HB44" s="91"/>
      <c r="HC44" s="91"/>
      <c r="HD44" s="91"/>
      <c r="HE44" s="91"/>
      <c r="HF44" s="91"/>
      <c r="HG44" s="91"/>
      <c r="HH44" s="91"/>
      <c r="HI44" s="91"/>
      <c r="HJ44" s="91"/>
      <c r="HK44" s="91"/>
      <c r="HL44" s="91"/>
      <c r="HM44" s="91"/>
      <c r="HN44" s="91"/>
      <c r="HO44" s="91"/>
      <c r="HP44" s="91"/>
      <c r="HQ44" s="91"/>
      <c r="HR44" s="91"/>
      <c r="HS44" s="91"/>
      <c r="HT44" s="91"/>
      <c r="HU44" s="91"/>
      <c r="HV44" s="91"/>
      <c r="HW44" s="91"/>
      <c r="HX44" s="91"/>
      <c r="HY44" s="91"/>
      <c r="HZ44" s="91"/>
      <c r="IA44" s="91"/>
      <c r="IB44" s="91"/>
      <c r="IC44" s="91"/>
      <c r="ID44" s="91"/>
      <c r="IE44" s="91"/>
      <c r="IF44" s="91"/>
      <c r="IG44" s="91"/>
      <c r="IH44" s="91"/>
      <c r="II44" s="91"/>
      <c r="IJ44" s="91"/>
      <c r="IK44" s="91"/>
      <c r="IL44" s="91"/>
      <c r="IM44" s="91"/>
    </row>
    <row r="45" spans="22:247" x14ac:dyDescent="0.3">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row>
    <row r="46" spans="22:247" x14ac:dyDescent="0.3">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c r="FA46" s="91"/>
      <c r="FB46" s="91"/>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91"/>
      <c r="GJ46" s="91"/>
      <c r="GK46" s="91"/>
      <c r="GL46" s="91"/>
      <c r="GM46" s="91"/>
      <c r="GN46" s="91"/>
      <c r="GO46" s="91"/>
      <c r="GP46" s="91"/>
      <c r="GQ46" s="91"/>
      <c r="GR46" s="91"/>
      <c r="GS46" s="91"/>
      <c r="GT46" s="91"/>
      <c r="GU46" s="91"/>
      <c r="GV46" s="91"/>
      <c r="GW46" s="91"/>
      <c r="GX46" s="91"/>
      <c r="GY46" s="91"/>
      <c r="GZ46" s="91"/>
      <c r="HA46" s="91"/>
      <c r="HB46" s="91"/>
      <c r="HC46" s="91"/>
      <c r="HD46" s="91"/>
      <c r="HE46" s="91"/>
      <c r="HF46" s="91"/>
      <c r="HG46" s="91"/>
      <c r="HH46" s="91"/>
      <c r="HI46" s="91"/>
      <c r="HJ46" s="91"/>
      <c r="HK46" s="91"/>
      <c r="HL46" s="91"/>
      <c r="HM46" s="91"/>
      <c r="HN46" s="91"/>
      <c r="HO46" s="91"/>
      <c r="HP46" s="91"/>
      <c r="HQ46" s="91"/>
      <c r="HR46" s="91"/>
      <c r="HS46" s="91"/>
      <c r="HT46" s="91"/>
      <c r="HU46" s="91"/>
      <c r="HV46" s="91"/>
      <c r="HW46" s="91"/>
      <c r="HX46" s="91"/>
      <c r="HY46" s="91"/>
      <c r="HZ46" s="91"/>
      <c r="IA46" s="91"/>
      <c r="IB46" s="91"/>
      <c r="IC46" s="91"/>
      <c r="ID46" s="91"/>
      <c r="IE46" s="91"/>
      <c r="IF46" s="91"/>
      <c r="IG46" s="91"/>
      <c r="IH46" s="91"/>
      <c r="II46" s="91"/>
      <c r="IJ46" s="91"/>
      <c r="IK46" s="91"/>
      <c r="IL46" s="91"/>
      <c r="IM46" s="91"/>
    </row>
    <row r="47" spans="22:247" x14ac:dyDescent="0.3">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1"/>
      <c r="DJ47" s="91"/>
      <c r="DK47" s="91"/>
      <c r="DL47" s="91"/>
      <c r="DM47" s="91"/>
      <c r="DN47" s="91"/>
      <c r="DO47" s="91"/>
      <c r="DP47" s="91"/>
      <c r="DQ47" s="91"/>
      <c r="DR47" s="91"/>
      <c r="DS47" s="91"/>
      <c r="DT47" s="91"/>
      <c r="DU47" s="91"/>
      <c r="DV47" s="91"/>
      <c r="DW47" s="91"/>
      <c r="DX47" s="91"/>
      <c r="DY47" s="91"/>
      <c r="DZ47" s="91"/>
      <c r="EA47" s="91"/>
      <c r="EB47" s="91"/>
      <c r="EC47" s="91"/>
      <c r="ED47" s="91"/>
      <c r="EE47" s="91"/>
      <c r="EF47" s="91"/>
      <c r="EG47" s="91"/>
      <c r="EH47" s="91"/>
      <c r="EI47" s="91"/>
      <c r="EJ47" s="91"/>
      <c r="EK47" s="91"/>
      <c r="EL47" s="91"/>
      <c r="EM47" s="91"/>
      <c r="EN47" s="91"/>
      <c r="EO47" s="91"/>
      <c r="EP47" s="91"/>
      <c r="EQ47" s="91"/>
      <c r="ER47" s="91"/>
      <c r="ES47" s="91"/>
      <c r="ET47" s="91"/>
      <c r="EU47" s="91"/>
      <c r="EV47" s="91"/>
      <c r="EW47" s="91"/>
      <c r="EX47" s="91"/>
      <c r="EY47" s="91"/>
      <c r="EZ47" s="91"/>
      <c r="FA47" s="91"/>
      <c r="FB47" s="91"/>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c r="GF47" s="91"/>
      <c r="GG47" s="91"/>
      <c r="GH47" s="91"/>
      <c r="GI47" s="91"/>
      <c r="GJ47" s="91"/>
      <c r="GK47" s="91"/>
      <c r="GL47" s="91"/>
      <c r="GM47" s="91"/>
      <c r="GN47" s="91"/>
      <c r="GO47" s="91"/>
      <c r="GP47" s="91"/>
      <c r="GQ47" s="91"/>
      <c r="GR47" s="91"/>
      <c r="GS47" s="91"/>
      <c r="GT47" s="91"/>
      <c r="GU47" s="91"/>
      <c r="GV47" s="91"/>
      <c r="GW47" s="91"/>
      <c r="GX47" s="91"/>
      <c r="GY47" s="91"/>
      <c r="GZ47" s="91"/>
      <c r="HA47" s="91"/>
      <c r="HB47" s="91"/>
      <c r="HC47" s="91"/>
      <c r="HD47" s="91"/>
      <c r="HE47" s="91"/>
      <c r="HF47" s="91"/>
      <c r="HG47" s="91"/>
      <c r="HH47" s="91"/>
      <c r="HI47" s="91"/>
      <c r="HJ47" s="91"/>
      <c r="HK47" s="91"/>
      <c r="HL47" s="91"/>
      <c r="HM47" s="91"/>
      <c r="HN47" s="91"/>
      <c r="HO47" s="91"/>
      <c r="HP47" s="91"/>
      <c r="HQ47" s="91"/>
      <c r="HR47" s="91"/>
      <c r="HS47" s="91"/>
      <c r="HT47" s="91"/>
      <c r="HU47" s="91"/>
      <c r="HV47" s="91"/>
      <c r="HW47" s="91"/>
      <c r="HX47" s="91"/>
      <c r="HY47" s="91"/>
      <c r="HZ47" s="91"/>
      <c r="IA47" s="91"/>
      <c r="IB47" s="91"/>
      <c r="IC47" s="91"/>
      <c r="ID47" s="91"/>
      <c r="IE47" s="91"/>
      <c r="IF47" s="91"/>
      <c r="IG47" s="91"/>
      <c r="IH47" s="91"/>
      <c r="II47" s="91"/>
      <c r="IJ47" s="91"/>
      <c r="IK47" s="91"/>
      <c r="IL47" s="91"/>
      <c r="IM47" s="91"/>
    </row>
    <row r="48" spans="22:247" x14ac:dyDescent="0.3">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1"/>
      <c r="DJ48" s="91"/>
      <c r="DK48" s="91"/>
      <c r="DL48" s="91"/>
      <c r="DM48" s="91"/>
      <c r="DN48" s="91"/>
      <c r="DO48" s="91"/>
      <c r="DP48" s="91"/>
      <c r="DQ48" s="91"/>
      <c r="DR48" s="91"/>
      <c r="DS48" s="91"/>
      <c r="DT48" s="91"/>
      <c r="DU48" s="91"/>
      <c r="DV48" s="91"/>
      <c r="DW48" s="91"/>
      <c r="DX48" s="91"/>
      <c r="DY48" s="91"/>
      <c r="DZ48" s="91"/>
      <c r="EA48" s="91"/>
      <c r="EB48" s="91"/>
      <c r="EC48" s="91"/>
      <c r="ED48" s="91"/>
      <c r="EE48" s="91"/>
      <c r="EF48" s="91"/>
      <c r="EG48" s="91"/>
      <c r="EH48" s="91"/>
      <c r="EI48" s="91"/>
      <c r="EJ48" s="91"/>
      <c r="EK48" s="91"/>
      <c r="EL48" s="91"/>
      <c r="EM48" s="91"/>
      <c r="EN48" s="91"/>
      <c r="EO48" s="91"/>
      <c r="EP48" s="91"/>
      <c r="EQ48" s="91"/>
      <c r="ER48" s="91"/>
      <c r="ES48" s="91"/>
      <c r="ET48" s="91"/>
      <c r="EU48" s="91"/>
      <c r="EV48" s="91"/>
      <c r="EW48" s="91"/>
      <c r="EX48" s="91"/>
      <c r="EY48" s="91"/>
      <c r="EZ48" s="91"/>
      <c r="FA48" s="91"/>
      <c r="FB48" s="91"/>
      <c r="FC48" s="91"/>
      <c r="FD48" s="91"/>
      <c r="FE48" s="91"/>
      <c r="FF48" s="91"/>
      <c r="FG48" s="91"/>
      <c r="FH48" s="91"/>
      <c r="FI48" s="91"/>
      <c r="FJ48" s="91"/>
      <c r="FK48" s="91"/>
      <c r="FL48" s="91"/>
      <c r="FM48" s="91"/>
      <c r="FN48" s="91"/>
      <c r="FO48" s="91"/>
      <c r="FP48" s="91"/>
      <c r="FQ48" s="91"/>
      <c r="FR48" s="91"/>
      <c r="FS48" s="91"/>
      <c r="FT48" s="91"/>
      <c r="FU48" s="91"/>
      <c r="FV48" s="91"/>
      <c r="FW48" s="91"/>
      <c r="FX48" s="91"/>
      <c r="FY48" s="91"/>
      <c r="FZ48" s="91"/>
      <c r="GA48" s="91"/>
      <c r="GB48" s="91"/>
      <c r="GC48" s="91"/>
      <c r="GD48" s="91"/>
      <c r="GE48" s="91"/>
      <c r="GF48" s="91"/>
      <c r="GG48" s="91"/>
      <c r="GH48" s="91"/>
      <c r="GI48" s="91"/>
      <c r="GJ48" s="91"/>
      <c r="GK48" s="91"/>
      <c r="GL48" s="91"/>
      <c r="GM48" s="91"/>
      <c r="GN48" s="91"/>
      <c r="GO48" s="91"/>
      <c r="GP48" s="91"/>
      <c r="GQ48" s="91"/>
      <c r="GR48" s="91"/>
      <c r="GS48" s="91"/>
      <c r="GT48" s="91"/>
      <c r="GU48" s="91"/>
      <c r="GV48" s="91"/>
      <c r="GW48" s="91"/>
      <c r="GX48" s="91"/>
      <c r="GY48" s="91"/>
      <c r="GZ48" s="91"/>
      <c r="HA48" s="91"/>
      <c r="HB48" s="91"/>
      <c r="HC48" s="91"/>
      <c r="HD48" s="91"/>
      <c r="HE48" s="91"/>
      <c r="HF48" s="91"/>
      <c r="HG48" s="91"/>
      <c r="HH48" s="91"/>
      <c r="HI48" s="91"/>
      <c r="HJ48" s="91"/>
      <c r="HK48" s="91"/>
      <c r="HL48" s="91"/>
      <c r="HM48" s="91"/>
      <c r="HN48" s="91"/>
      <c r="HO48" s="91"/>
      <c r="HP48" s="91"/>
      <c r="HQ48" s="91"/>
      <c r="HR48" s="91"/>
      <c r="HS48" s="91"/>
      <c r="HT48" s="91"/>
      <c r="HU48" s="91"/>
      <c r="HV48" s="91"/>
      <c r="HW48" s="91"/>
      <c r="HX48" s="91"/>
      <c r="HY48" s="91"/>
      <c r="HZ48" s="91"/>
      <c r="IA48" s="91"/>
      <c r="IB48" s="91"/>
      <c r="IC48" s="91"/>
      <c r="ID48" s="91"/>
      <c r="IE48" s="91"/>
      <c r="IF48" s="91"/>
      <c r="IG48" s="91"/>
      <c r="IH48" s="91"/>
      <c r="II48" s="91"/>
      <c r="IJ48" s="91"/>
      <c r="IK48" s="91"/>
      <c r="IL48" s="91"/>
      <c r="IM48" s="91"/>
    </row>
    <row r="49" spans="22:247" x14ac:dyDescent="0.3">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row>
    <row r="50" spans="22:247" x14ac:dyDescent="0.3">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c r="DC50" s="91"/>
      <c r="DD50" s="91"/>
      <c r="DE50" s="91"/>
      <c r="DF50" s="91"/>
      <c r="DG50" s="91"/>
      <c r="DH50" s="91"/>
      <c r="DI50" s="91"/>
      <c r="DJ50" s="91"/>
      <c r="DK50" s="91"/>
      <c r="DL50" s="91"/>
      <c r="DM50" s="91"/>
      <c r="DN50" s="91"/>
      <c r="DO50" s="91"/>
      <c r="DP50" s="91"/>
      <c r="DQ50" s="91"/>
      <c r="DR50" s="91"/>
      <c r="DS50" s="91"/>
      <c r="DT50" s="91"/>
      <c r="DU50" s="91"/>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1"/>
      <c r="GD50" s="91"/>
      <c r="GE50" s="91"/>
      <c r="GF50" s="91"/>
      <c r="GG50" s="91"/>
      <c r="GH50" s="91"/>
      <c r="GI50" s="91"/>
      <c r="GJ50" s="91"/>
      <c r="GK50" s="91"/>
      <c r="GL50" s="91"/>
      <c r="GM50" s="91"/>
      <c r="GN50" s="91"/>
      <c r="GO50" s="91"/>
      <c r="GP50" s="91"/>
      <c r="GQ50" s="91"/>
      <c r="GR50" s="91"/>
      <c r="GS50" s="91"/>
      <c r="GT50" s="91"/>
      <c r="GU50" s="91"/>
      <c r="GV50" s="91"/>
      <c r="GW50" s="91"/>
      <c r="GX50" s="91"/>
      <c r="GY50" s="91"/>
      <c r="GZ50" s="91"/>
      <c r="HA50" s="91"/>
      <c r="HB50" s="91"/>
      <c r="HC50" s="91"/>
      <c r="HD50" s="91"/>
      <c r="HE50" s="91"/>
      <c r="HF50" s="91"/>
      <c r="HG50" s="91"/>
      <c r="HH50" s="91"/>
      <c r="HI50" s="91"/>
      <c r="HJ50" s="91"/>
      <c r="HK50" s="91"/>
      <c r="HL50" s="91"/>
      <c r="HM50" s="91"/>
      <c r="HN50" s="91"/>
      <c r="HO50" s="91"/>
      <c r="HP50" s="91"/>
      <c r="HQ50" s="91"/>
      <c r="HR50" s="91"/>
      <c r="HS50" s="91"/>
      <c r="HT50" s="91"/>
      <c r="HU50" s="91"/>
      <c r="HV50" s="91"/>
      <c r="HW50" s="91"/>
      <c r="HX50" s="91"/>
      <c r="HY50" s="91"/>
      <c r="HZ50" s="91"/>
      <c r="IA50" s="91"/>
      <c r="IB50" s="91"/>
      <c r="IC50" s="91"/>
      <c r="ID50" s="91"/>
      <c r="IE50" s="91"/>
      <c r="IF50" s="91"/>
      <c r="IG50" s="91"/>
      <c r="IH50" s="91"/>
      <c r="II50" s="91"/>
      <c r="IJ50" s="91"/>
      <c r="IK50" s="91"/>
      <c r="IL50" s="91"/>
      <c r="IM50" s="91"/>
    </row>
    <row r="51" spans="22:247" x14ac:dyDescent="0.3">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1"/>
      <c r="DJ51" s="91"/>
      <c r="DK51" s="91"/>
      <c r="DL51" s="91"/>
      <c r="DM51" s="91"/>
      <c r="DN51" s="91"/>
      <c r="DO51" s="91"/>
      <c r="DP51" s="91"/>
      <c r="DQ51" s="91"/>
      <c r="DR51" s="91"/>
      <c r="DS51" s="91"/>
      <c r="DT51" s="91"/>
      <c r="DU51" s="91"/>
      <c r="DV51" s="91"/>
      <c r="DW51" s="91"/>
      <c r="DX51" s="91"/>
      <c r="DY51" s="91"/>
      <c r="DZ51" s="91"/>
      <c r="EA51" s="91"/>
      <c r="EB51" s="91"/>
      <c r="EC51" s="91"/>
      <c r="ED51" s="91"/>
      <c r="EE51" s="91"/>
      <c r="EF51" s="91"/>
      <c r="EG51" s="91"/>
      <c r="EH51" s="91"/>
      <c r="EI51" s="91"/>
      <c r="EJ51" s="91"/>
      <c r="EK51" s="91"/>
      <c r="EL51" s="91"/>
      <c r="EM51" s="91"/>
      <c r="EN51" s="91"/>
      <c r="EO51" s="91"/>
      <c r="EP51" s="91"/>
      <c r="EQ51" s="91"/>
      <c r="ER51" s="91"/>
      <c r="ES51" s="91"/>
      <c r="ET51" s="91"/>
      <c r="EU51" s="91"/>
      <c r="EV51" s="91"/>
      <c r="EW51" s="91"/>
      <c r="EX51" s="91"/>
      <c r="EY51" s="91"/>
      <c r="EZ51" s="91"/>
      <c r="FA51" s="91"/>
      <c r="FB51" s="91"/>
      <c r="FC51" s="91"/>
      <c r="FD51" s="91"/>
      <c r="FE51" s="91"/>
      <c r="FF51" s="91"/>
      <c r="FG51" s="91"/>
      <c r="FH51" s="91"/>
      <c r="FI51" s="91"/>
      <c r="FJ51" s="91"/>
      <c r="FK51" s="91"/>
      <c r="FL51" s="91"/>
      <c r="FM51" s="91"/>
      <c r="FN51" s="91"/>
      <c r="FO51" s="91"/>
      <c r="FP51" s="91"/>
      <c r="FQ51" s="91"/>
      <c r="FR51" s="91"/>
      <c r="FS51" s="91"/>
      <c r="FT51" s="91"/>
      <c r="FU51" s="91"/>
      <c r="FV51" s="91"/>
      <c r="FW51" s="91"/>
      <c r="FX51" s="91"/>
      <c r="FY51" s="91"/>
      <c r="FZ51" s="91"/>
      <c r="GA51" s="91"/>
      <c r="GB51" s="91"/>
      <c r="GC51" s="91"/>
      <c r="GD51" s="91"/>
      <c r="GE51" s="91"/>
      <c r="GF51" s="91"/>
      <c r="GG51" s="91"/>
      <c r="GH51" s="91"/>
      <c r="GI51" s="91"/>
      <c r="GJ51" s="91"/>
      <c r="GK51" s="91"/>
      <c r="GL51" s="91"/>
      <c r="GM51" s="91"/>
      <c r="GN51" s="91"/>
      <c r="GO51" s="91"/>
      <c r="GP51" s="91"/>
      <c r="GQ51" s="91"/>
      <c r="GR51" s="91"/>
      <c r="GS51" s="91"/>
      <c r="GT51" s="91"/>
      <c r="GU51" s="91"/>
      <c r="GV51" s="91"/>
      <c r="GW51" s="91"/>
      <c r="GX51" s="91"/>
      <c r="GY51" s="91"/>
      <c r="GZ51" s="91"/>
      <c r="HA51" s="91"/>
      <c r="HB51" s="91"/>
      <c r="HC51" s="91"/>
      <c r="HD51" s="91"/>
      <c r="HE51" s="91"/>
      <c r="HF51" s="91"/>
      <c r="HG51" s="91"/>
      <c r="HH51" s="91"/>
      <c r="HI51" s="91"/>
      <c r="HJ51" s="91"/>
      <c r="HK51" s="91"/>
      <c r="HL51" s="91"/>
      <c r="HM51" s="91"/>
      <c r="HN51" s="91"/>
      <c r="HO51" s="91"/>
      <c r="HP51" s="91"/>
      <c r="HQ51" s="91"/>
      <c r="HR51" s="91"/>
      <c r="HS51" s="91"/>
      <c r="HT51" s="91"/>
      <c r="HU51" s="91"/>
      <c r="HV51" s="91"/>
      <c r="HW51" s="91"/>
      <c r="HX51" s="91"/>
      <c r="HY51" s="91"/>
      <c r="HZ51" s="91"/>
      <c r="IA51" s="91"/>
      <c r="IB51" s="91"/>
      <c r="IC51" s="91"/>
      <c r="ID51" s="91"/>
      <c r="IE51" s="91"/>
      <c r="IF51" s="91"/>
      <c r="IG51" s="91"/>
      <c r="IH51" s="91"/>
      <c r="II51" s="91"/>
      <c r="IJ51" s="91"/>
      <c r="IK51" s="91"/>
      <c r="IL51" s="91"/>
      <c r="IM51" s="91"/>
    </row>
    <row r="52" spans="22:247" x14ac:dyDescent="0.3">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1"/>
      <c r="DJ52" s="91"/>
      <c r="DK52" s="91"/>
      <c r="DL52" s="91"/>
      <c r="DM52" s="91"/>
      <c r="DN52" s="91"/>
      <c r="DO52" s="91"/>
      <c r="DP52" s="91"/>
      <c r="DQ52" s="91"/>
      <c r="DR52" s="91"/>
      <c r="DS52" s="91"/>
      <c r="DT52" s="91"/>
      <c r="DU52" s="91"/>
      <c r="DV52" s="91"/>
      <c r="DW52" s="91"/>
      <c r="DX52" s="91"/>
      <c r="DY52" s="91"/>
      <c r="DZ52" s="91"/>
      <c r="EA52" s="91"/>
      <c r="EB52" s="91"/>
      <c r="EC52" s="91"/>
      <c r="ED52" s="91"/>
      <c r="EE52" s="91"/>
      <c r="EF52" s="91"/>
      <c r="EG52" s="91"/>
      <c r="EH52" s="91"/>
      <c r="EI52" s="91"/>
      <c r="EJ52" s="91"/>
      <c r="EK52" s="91"/>
      <c r="EL52" s="91"/>
      <c r="EM52" s="91"/>
      <c r="EN52" s="91"/>
      <c r="EO52" s="91"/>
      <c r="EP52" s="91"/>
      <c r="EQ52" s="91"/>
      <c r="ER52" s="91"/>
      <c r="ES52" s="91"/>
      <c r="ET52" s="91"/>
      <c r="EU52" s="91"/>
      <c r="EV52" s="91"/>
      <c r="EW52" s="91"/>
      <c r="EX52" s="91"/>
      <c r="EY52" s="91"/>
      <c r="EZ52" s="91"/>
      <c r="FA52" s="91"/>
      <c r="FB52" s="91"/>
      <c r="FC52" s="91"/>
      <c r="FD52" s="91"/>
      <c r="FE52" s="91"/>
      <c r="FF52" s="91"/>
      <c r="FG52" s="91"/>
      <c r="FH52" s="91"/>
      <c r="FI52" s="91"/>
      <c r="FJ52" s="91"/>
      <c r="FK52" s="91"/>
      <c r="FL52" s="91"/>
      <c r="FM52" s="91"/>
      <c r="FN52" s="91"/>
      <c r="FO52" s="91"/>
      <c r="FP52" s="91"/>
      <c r="FQ52" s="91"/>
      <c r="FR52" s="91"/>
      <c r="FS52" s="91"/>
      <c r="FT52" s="91"/>
      <c r="FU52" s="91"/>
      <c r="FV52" s="91"/>
      <c r="FW52" s="91"/>
      <c r="FX52" s="91"/>
      <c r="FY52" s="91"/>
      <c r="FZ52" s="91"/>
      <c r="GA52" s="91"/>
      <c r="GB52" s="91"/>
      <c r="GC52" s="91"/>
      <c r="GD52" s="91"/>
      <c r="GE52" s="91"/>
      <c r="GF52" s="91"/>
      <c r="GG52" s="91"/>
      <c r="GH52" s="91"/>
      <c r="GI52" s="91"/>
      <c r="GJ52" s="91"/>
      <c r="GK52" s="91"/>
      <c r="GL52" s="91"/>
      <c r="GM52" s="91"/>
      <c r="GN52" s="91"/>
      <c r="GO52" s="91"/>
      <c r="GP52" s="91"/>
      <c r="GQ52" s="91"/>
      <c r="GR52" s="91"/>
      <c r="GS52" s="91"/>
      <c r="GT52" s="91"/>
      <c r="GU52" s="91"/>
      <c r="GV52" s="91"/>
      <c r="GW52" s="91"/>
      <c r="GX52" s="91"/>
      <c r="GY52" s="91"/>
      <c r="GZ52" s="91"/>
      <c r="HA52" s="91"/>
      <c r="HB52" s="91"/>
      <c r="HC52" s="91"/>
      <c r="HD52" s="91"/>
      <c r="HE52" s="91"/>
      <c r="HF52" s="91"/>
      <c r="HG52" s="91"/>
      <c r="HH52" s="91"/>
      <c r="HI52" s="91"/>
      <c r="HJ52" s="91"/>
      <c r="HK52" s="91"/>
      <c r="HL52" s="91"/>
      <c r="HM52" s="91"/>
      <c r="HN52" s="91"/>
      <c r="HO52" s="91"/>
      <c r="HP52" s="91"/>
      <c r="HQ52" s="91"/>
      <c r="HR52" s="91"/>
      <c r="HS52" s="91"/>
      <c r="HT52" s="91"/>
      <c r="HU52" s="91"/>
      <c r="HV52" s="91"/>
      <c r="HW52" s="91"/>
      <c r="HX52" s="91"/>
      <c r="HY52" s="91"/>
      <c r="HZ52" s="91"/>
      <c r="IA52" s="91"/>
      <c r="IB52" s="91"/>
      <c r="IC52" s="91"/>
      <c r="ID52" s="91"/>
      <c r="IE52" s="91"/>
      <c r="IF52" s="91"/>
      <c r="IG52" s="91"/>
      <c r="IH52" s="91"/>
      <c r="II52" s="91"/>
      <c r="IJ52" s="91"/>
      <c r="IK52" s="91"/>
      <c r="IL52" s="91"/>
      <c r="IM52" s="91"/>
    </row>
    <row r="53" spans="22:247" x14ac:dyDescent="0.3">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1"/>
      <c r="DJ53" s="91"/>
      <c r="DK53" s="91"/>
      <c r="DL53" s="91"/>
      <c r="DM53" s="91"/>
      <c r="DN53" s="91"/>
      <c r="DO53" s="91"/>
      <c r="DP53" s="91"/>
      <c r="DQ53" s="91"/>
      <c r="DR53" s="91"/>
      <c r="DS53" s="91"/>
      <c r="DT53" s="91"/>
      <c r="DU53" s="91"/>
      <c r="DV53" s="91"/>
      <c r="DW53" s="91"/>
      <c r="DX53" s="91"/>
      <c r="DY53" s="91"/>
      <c r="DZ53" s="91"/>
      <c r="EA53" s="91"/>
      <c r="EB53" s="91"/>
      <c r="EC53" s="91"/>
      <c r="ED53" s="91"/>
      <c r="EE53" s="91"/>
      <c r="EF53" s="91"/>
      <c r="EG53" s="91"/>
      <c r="EH53" s="91"/>
      <c r="EI53" s="91"/>
      <c r="EJ53" s="91"/>
      <c r="EK53" s="91"/>
      <c r="EL53" s="91"/>
      <c r="EM53" s="91"/>
      <c r="EN53" s="91"/>
      <c r="EO53" s="91"/>
      <c r="EP53" s="91"/>
      <c r="EQ53" s="91"/>
      <c r="ER53" s="91"/>
      <c r="ES53" s="91"/>
      <c r="ET53" s="91"/>
      <c r="EU53" s="91"/>
      <c r="EV53" s="91"/>
      <c r="EW53" s="91"/>
      <c r="EX53" s="91"/>
      <c r="EY53" s="91"/>
      <c r="EZ53" s="91"/>
      <c r="FA53" s="91"/>
      <c r="FB53" s="91"/>
      <c r="FC53" s="91"/>
      <c r="FD53" s="91"/>
      <c r="FE53" s="91"/>
      <c r="FF53" s="91"/>
      <c r="FG53" s="91"/>
      <c r="FH53" s="91"/>
      <c r="FI53" s="91"/>
      <c r="FJ53" s="91"/>
      <c r="FK53" s="91"/>
      <c r="FL53" s="91"/>
      <c r="FM53" s="91"/>
      <c r="FN53" s="91"/>
      <c r="FO53" s="91"/>
      <c r="FP53" s="91"/>
      <c r="FQ53" s="91"/>
      <c r="FR53" s="91"/>
      <c r="FS53" s="91"/>
      <c r="FT53" s="91"/>
      <c r="FU53" s="91"/>
      <c r="FV53" s="91"/>
      <c r="FW53" s="91"/>
      <c r="FX53" s="91"/>
      <c r="FY53" s="91"/>
      <c r="FZ53" s="91"/>
      <c r="GA53" s="91"/>
      <c r="GB53" s="91"/>
      <c r="GC53" s="91"/>
      <c r="GD53" s="91"/>
      <c r="GE53" s="91"/>
      <c r="GF53" s="91"/>
      <c r="GG53" s="91"/>
      <c r="GH53" s="91"/>
      <c r="GI53" s="91"/>
      <c r="GJ53" s="91"/>
      <c r="GK53" s="91"/>
      <c r="GL53" s="91"/>
      <c r="GM53" s="91"/>
      <c r="GN53" s="91"/>
      <c r="GO53" s="91"/>
      <c r="GP53" s="91"/>
      <c r="GQ53" s="91"/>
      <c r="GR53" s="91"/>
      <c r="GS53" s="91"/>
      <c r="GT53" s="91"/>
      <c r="GU53" s="91"/>
      <c r="GV53" s="91"/>
      <c r="GW53" s="91"/>
      <c r="GX53" s="91"/>
      <c r="GY53" s="91"/>
      <c r="GZ53" s="91"/>
      <c r="HA53" s="91"/>
      <c r="HB53" s="91"/>
      <c r="HC53" s="91"/>
      <c r="HD53" s="91"/>
      <c r="HE53" s="91"/>
      <c r="HF53" s="91"/>
      <c r="HG53" s="91"/>
      <c r="HH53" s="91"/>
      <c r="HI53" s="91"/>
      <c r="HJ53" s="91"/>
      <c r="HK53" s="91"/>
      <c r="HL53" s="91"/>
      <c r="HM53" s="91"/>
      <c r="HN53" s="91"/>
      <c r="HO53" s="91"/>
      <c r="HP53" s="91"/>
      <c r="HQ53" s="91"/>
      <c r="HR53" s="91"/>
      <c r="HS53" s="91"/>
      <c r="HT53" s="91"/>
      <c r="HU53" s="91"/>
      <c r="HV53" s="91"/>
      <c r="HW53" s="91"/>
      <c r="HX53" s="91"/>
      <c r="HY53" s="91"/>
      <c r="HZ53" s="91"/>
      <c r="IA53" s="91"/>
      <c r="IB53" s="91"/>
      <c r="IC53" s="91"/>
      <c r="ID53" s="91"/>
      <c r="IE53" s="91"/>
      <c r="IF53" s="91"/>
      <c r="IG53" s="91"/>
      <c r="IH53" s="91"/>
      <c r="II53" s="91"/>
      <c r="IJ53" s="91"/>
      <c r="IK53" s="91"/>
      <c r="IL53" s="91"/>
      <c r="IM53" s="91"/>
    </row>
    <row r="54" spans="22:247" x14ac:dyDescent="0.3">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c r="DD54" s="91"/>
      <c r="DE54" s="91"/>
      <c r="DF54" s="91"/>
      <c r="DG54" s="91"/>
      <c r="DH54" s="91"/>
      <c r="DI54" s="91"/>
      <c r="DJ54" s="91"/>
      <c r="DK54" s="91"/>
      <c r="DL54" s="91"/>
      <c r="DM54" s="91"/>
      <c r="DN54" s="91"/>
      <c r="DO54" s="91"/>
      <c r="DP54" s="91"/>
      <c r="DQ54" s="91"/>
      <c r="DR54" s="91"/>
      <c r="DS54" s="91"/>
      <c r="DT54" s="91"/>
      <c r="DU54" s="91"/>
      <c r="DV54" s="91"/>
      <c r="DW54" s="91"/>
      <c r="DX54" s="91"/>
      <c r="DY54" s="91"/>
      <c r="DZ54" s="91"/>
      <c r="EA54" s="91"/>
      <c r="EB54" s="91"/>
      <c r="EC54" s="91"/>
      <c r="ED54" s="91"/>
      <c r="EE54" s="91"/>
      <c r="EF54" s="91"/>
      <c r="EG54" s="91"/>
      <c r="EH54" s="91"/>
      <c r="EI54" s="91"/>
      <c r="EJ54" s="91"/>
      <c r="EK54" s="91"/>
      <c r="EL54" s="91"/>
      <c r="EM54" s="91"/>
      <c r="EN54" s="91"/>
      <c r="EO54" s="91"/>
      <c r="EP54" s="91"/>
      <c r="EQ54" s="91"/>
      <c r="ER54" s="91"/>
      <c r="ES54" s="91"/>
      <c r="ET54" s="91"/>
      <c r="EU54" s="91"/>
      <c r="EV54" s="91"/>
      <c r="EW54" s="91"/>
      <c r="EX54" s="91"/>
      <c r="EY54" s="91"/>
      <c r="EZ54" s="91"/>
      <c r="FA54" s="91"/>
      <c r="FB54" s="91"/>
      <c r="FC54" s="91"/>
      <c r="FD54" s="91"/>
      <c r="FE54" s="91"/>
      <c r="FF54" s="91"/>
      <c r="FG54" s="91"/>
      <c r="FH54" s="91"/>
      <c r="FI54" s="91"/>
      <c r="FJ54" s="91"/>
      <c r="FK54" s="91"/>
      <c r="FL54" s="91"/>
      <c r="FM54" s="91"/>
      <c r="FN54" s="91"/>
      <c r="FO54" s="91"/>
      <c r="FP54" s="91"/>
      <c r="FQ54" s="91"/>
      <c r="FR54" s="91"/>
      <c r="FS54" s="91"/>
      <c r="FT54" s="91"/>
      <c r="FU54" s="91"/>
      <c r="FV54" s="91"/>
      <c r="FW54" s="91"/>
      <c r="FX54" s="91"/>
      <c r="FY54" s="91"/>
      <c r="FZ54" s="91"/>
      <c r="GA54" s="91"/>
      <c r="GB54" s="91"/>
      <c r="GC54" s="91"/>
      <c r="GD54" s="91"/>
      <c r="GE54" s="91"/>
      <c r="GF54" s="91"/>
      <c r="GG54" s="91"/>
      <c r="GH54" s="91"/>
      <c r="GI54" s="91"/>
      <c r="GJ54" s="91"/>
      <c r="GK54" s="91"/>
      <c r="GL54" s="91"/>
      <c r="GM54" s="91"/>
      <c r="GN54" s="91"/>
      <c r="GO54" s="91"/>
      <c r="GP54" s="91"/>
      <c r="GQ54" s="91"/>
      <c r="GR54" s="91"/>
      <c r="GS54" s="91"/>
      <c r="GT54" s="91"/>
      <c r="GU54" s="91"/>
      <c r="GV54" s="91"/>
      <c r="GW54" s="91"/>
      <c r="GX54" s="91"/>
      <c r="GY54" s="91"/>
      <c r="GZ54" s="91"/>
      <c r="HA54" s="91"/>
      <c r="HB54" s="91"/>
      <c r="HC54" s="91"/>
      <c r="HD54" s="91"/>
      <c r="HE54" s="91"/>
      <c r="HF54" s="91"/>
      <c r="HG54" s="91"/>
      <c r="HH54" s="91"/>
      <c r="HI54" s="91"/>
      <c r="HJ54" s="91"/>
      <c r="HK54" s="91"/>
      <c r="HL54" s="91"/>
      <c r="HM54" s="91"/>
      <c r="HN54" s="91"/>
      <c r="HO54" s="91"/>
      <c r="HP54" s="91"/>
      <c r="HQ54" s="91"/>
      <c r="HR54" s="91"/>
      <c r="HS54" s="91"/>
      <c r="HT54" s="91"/>
      <c r="HU54" s="91"/>
      <c r="HV54" s="91"/>
      <c r="HW54" s="91"/>
      <c r="HX54" s="91"/>
      <c r="HY54" s="91"/>
      <c r="HZ54" s="91"/>
      <c r="IA54" s="91"/>
      <c r="IB54" s="91"/>
      <c r="IC54" s="91"/>
      <c r="ID54" s="91"/>
      <c r="IE54" s="91"/>
      <c r="IF54" s="91"/>
      <c r="IG54" s="91"/>
      <c r="IH54" s="91"/>
      <c r="II54" s="91"/>
      <c r="IJ54" s="91"/>
      <c r="IK54" s="91"/>
      <c r="IL54" s="91"/>
      <c r="IM54" s="91"/>
    </row>
    <row r="55" spans="22:247" x14ac:dyDescent="0.3">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91"/>
      <c r="DF55" s="91"/>
      <c r="DG55" s="91"/>
      <c r="DH55" s="91"/>
      <c r="DI55" s="91"/>
      <c r="DJ55" s="91"/>
      <c r="DK55" s="91"/>
      <c r="DL55" s="91"/>
      <c r="DM55" s="91"/>
      <c r="DN55" s="91"/>
      <c r="DO55" s="91"/>
      <c r="DP55" s="91"/>
      <c r="DQ55" s="91"/>
      <c r="DR55" s="91"/>
      <c r="DS55" s="91"/>
      <c r="DT55" s="91"/>
      <c r="DU55" s="91"/>
      <c r="DV55" s="91"/>
      <c r="DW55" s="91"/>
      <c r="DX55" s="91"/>
      <c r="DY55" s="91"/>
      <c r="DZ55" s="91"/>
      <c r="EA55" s="91"/>
      <c r="EB55" s="91"/>
      <c r="EC55" s="91"/>
      <c r="ED55" s="91"/>
      <c r="EE55" s="91"/>
      <c r="EF55" s="91"/>
      <c r="EG55" s="91"/>
      <c r="EH55" s="91"/>
      <c r="EI55" s="91"/>
      <c r="EJ55" s="91"/>
      <c r="EK55" s="91"/>
      <c r="EL55" s="91"/>
      <c r="EM55" s="91"/>
      <c r="EN55" s="91"/>
      <c r="EO55" s="91"/>
      <c r="EP55" s="91"/>
      <c r="EQ55" s="91"/>
      <c r="ER55" s="91"/>
      <c r="ES55" s="91"/>
      <c r="ET55" s="91"/>
      <c r="EU55" s="91"/>
      <c r="EV55" s="91"/>
      <c r="EW55" s="91"/>
      <c r="EX55" s="91"/>
      <c r="EY55" s="91"/>
      <c r="EZ55" s="91"/>
      <c r="FA55" s="91"/>
      <c r="FB55" s="91"/>
      <c r="FC55" s="91"/>
      <c r="FD55" s="91"/>
      <c r="FE55" s="91"/>
      <c r="FF55" s="91"/>
      <c r="FG55" s="91"/>
      <c r="FH55" s="91"/>
      <c r="FI55" s="91"/>
      <c r="FJ55" s="91"/>
      <c r="FK55" s="91"/>
      <c r="FL55" s="91"/>
      <c r="FM55" s="91"/>
      <c r="FN55" s="91"/>
      <c r="FO55" s="91"/>
      <c r="FP55" s="91"/>
      <c r="FQ55" s="91"/>
      <c r="FR55" s="91"/>
      <c r="FS55" s="91"/>
      <c r="FT55" s="91"/>
      <c r="FU55" s="91"/>
      <c r="FV55" s="91"/>
      <c r="FW55" s="91"/>
      <c r="FX55" s="91"/>
      <c r="FY55" s="91"/>
      <c r="FZ55" s="91"/>
      <c r="GA55" s="91"/>
      <c r="GB55" s="91"/>
      <c r="GC55" s="91"/>
      <c r="GD55" s="91"/>
      <c r="GE55" s="91"/>
      <c r="GF55" s="91"/>
      <c r="GG55" s="91"/>
      <c r="GH55" s="91"/>
      <c r="GI55" s="91"/>
      <c r="GJ55" s="91"/>
      <c r="GK55" s="91"/>
      <c r="GL55" s="91"/>
      <c r="GM55" s="91"/>
      <c r="GN55" s="91"/>
      <c r="GO55" s="91"/>
      <c r="GP55" s="91"/>
      <c r="GQ55" s="91"/>
      <c r="GR55" s="91"/>
      <c r="GS55" s="91"/>
      <c r="GT55" s="91"/>
      <c r="GU55" s="91"/>
      <c r="GV55" s="91"/>
      <c r="GW55" s="91"/>
      <c r="GX55" s="91"/>
      <c r="GY55" s="91"/>
      <c r="GZ55" s="91"/>
      <c r="HA55" s="91"/>
      <c r="HB55" s="91"/>
      <c r="HC55" s="91"/>
      <c r="HD55" s="91"/>
      <c r="HE55" s="91"/>
      <c r="HF55" s="91"/>
      <c r="HG55" s="91"/>
      <c r="HH55" s="91"/>
      <c r="HI55" s="91"/>
      <c r="HJ55" s="91"/>
      <c r="HK55" s="91"/>
      <c r="HL55" s="91"/>
      <c r="HM55" s="91"/>
      <c r="HN55" s="91"/>
      <c r="HO55" s="91"/>
      <c r="HP55" s="91"/>
      <c r="HQ55" s="91"/>
      <c r="HR55" s="91"/>
      <c r="HS55" s="91"/>
      <c r="HT55" s="91"/>
      <c r="HU55" s="91"/>
      <c r="HV55" s="91"/>
      <c r="HW55" s="91"/>
      <c r="HX55" s="91"/>
      <c r="HY55" s="91"/>
      <c r="HZ55" s="91"/>
      <c r="IA55" s="91"/>
      <c r="IB55" s="91"/>
      <c r="IC55" s="91"/>
      <c r="ID55" s="91"/>
      <c r="IE55" s="91"/>
      <c r="IF55" s="91"/>
      <c r="IG55" s="91"/>
      <c r="IH55" s="91"/>
      <c r="II55" s="91"/>
      <c r="IJ55" s="91"/>
      <c r="IK55" s="91"/>
      <c r="IL55" s="91"/>
      <c r="IM55" s="91"/>
    </row>
    <row r="56" spans="22:247" x14ac:dyDescent="0.3">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c r="DQ56" s="91"/>
      <c r="DR56" s="91"/>
      <c r="DS56" s="91"/>
      <c r="DT56" s="91"/>
      <c r="DU56" s="91"/>
      <c r="DV56" s="91"/>
      <c r="DW56" s="91"/>
      <c r="DX56" s="91"/>
      <c r="DY56" s="91"/>
      <c r="DZ56" s="91"/>
      <c r="EA56" s="91"/>
      <c r="EB56" s="91"/>
      <c r="EC56" s="91"/>
      <c r="ED56" s="91"/>
      <c r="EE56" s="91"/>
      <c r="EF56" s="91"/>
      <c r="EG56" s="91"/>
      <c r="EH56" s="91"/>
      <c r="EI56" s="91"/>
      <c r="EJ56" s="91"/>
      <c r="EK56" s="91"/>
      <c r="EL56" s="91"/>
      <c r="EM56" s="91"/>
      <c r="EN56" s="91"/>
      <c r="EO56" s="91"/>
      <c r="EP56" s="91"/>
      <c r="EQ56" s="91"/>
      <c r="ER56" s="91"/>
      <c r="ES56" s="91"/>
      <c r="ET56" s="91"/>
      <c r="EU56" s="91"/>
      <c r="EV56" s="91"/>
      <c r="EW56" s="91"/>
      <c r="EX56" s="91"/>
      <c r="EY56" s="91"/>
      <c r="EZ56" s="91"/>
      <c r="FA56" s="91"/>
      <c r="FB56" s="91"/>
      <c r="FC56" s="91"/>
      <c r="FD56" s="91"/>
      <c r="FE56" s="91"/>
      <c r="FF56" s="91"/>
      <c r="FG56" s="91"/>
      <c r="FH56" s="91"/>
      <c r="FI56" s="91"/>
      <c r="FJ56" s="91"/>
      <c r="FK56" s="91"/>
      <c r="FL56" s="91"/>
      <c r="FM56" s="91"/>
      <c r="FN56" s="91"/>
      <c r="FO56" s="91"/>
      <c r="FP56" s="91"/>
      <c r="FQ56" s="91"/>
      <c r="FR56" s="91"/>
      <c r="FS56" s="91"/>
      <c r="FT56" s="91"/>
      <c r="FU56" s="91"/>
      <c r="FV56" s="91"/>
      <c r="FW56" s="91"/>
      <c r="FX56" s="91"/>
      <c r="FY56" s="91"/>
      <c r="FZ56" s="91"/>
      <c r="GA56" s="91"/>
      <c r="GB56" s="91"/>
      <c r="GC56" s="91"/>
      <c r="GD56" s="91"/>
      <c r="GE56" s="91"/>
      <c r="GF56" s="91"/>
      <c r="GG56" s="91"/>
      <c r="GH56" s="91"/>
      <c r="GI56" s="91"/>
      <c r="GJ56" s="91"/>
      <c r="GK56" s="91"/>
      <c r="GL56" s="91"/>
      <c r="GM56" s="91"/>
      <c r="GN56" s="91"/>
      <c r="GO56" s="91"/>
      <c r="GP56" s="91"/>
      <c r="GQ56" s="91"/>
      <c r="GR56" s="91"/>
      <c r="GS56" s="91"/>
      <c r="GT56" s="91"/>
      <c r="GU56" s="91"/>
      <c r="GV56" s="91"/>
      <c r="GW56" s="91"/>
      <c r="GX56" s="91"/>
      <c r="GY56" s="91"/>
      <c r="GZ56" s="91"/>
      <c r="HA56" s="91"/>
      <c r="HB56" s="91"/>
      <c r="HC56" s="91"/>
      <c r="HD56" s="91"/>
      <c r="HE56" s="91"/>
      <c r="HF56" s="91"/>
      <c r="HG56" s="91"/>
      <c r="HH56" s="91"/>
      <c r="HI56" s="91"/>
      <c r="HJ56" s="91"/>
      <c r="HK56" s="91"/>
      <c r="HL56" s="91"/>
      <c r="HM56" s="91"/>
      <c r="HN56" s="91"/>
      <c r="HO56" s="91"/>
      <c r="HP56" s="91"/>
      <c r="HQ56" s="91"/>
      <c r="HR56" s="91"/>
      <c r="HS56" s="91"/>
      <c r="HT56" s="91"/>
      <c r="HU56" s="91"/>
      <c r="HV56" s="91"/>
      <c r="HW56" s="91"/>
      <c r="HX56" s="91"/>
      <c r="HY56" s="91"/>
      <c r="HZ56" s="91"/>
      <c r="IA56" s="91"/>
      <c r="IB56" s="91"/>
      <c r="IC56" s="91"/>
      <c r="ID56" s="91"/>
      <c r="IE56" s="91"/>
      <c r="IF56" s="91"/>
      <c r="IG56" s="91"/>
      <c r="IH56" s="91"/>
      <c r="II56" s="91"/>
      <c r="IJ56" s="91"/>
      <c r="IK56" s="91"/>
      <c r="IL56" s="91"/>
      <c r="IM56" s="91"/>
    </row>
    <row r="57" spans="22:247" x14ac:dyDescent="0.3">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c r="CV57" s="91"/>
      <c r="CW57" s="91"/>
      <c r="CX57" s="91"/>
      <c r="CY57" s="91"/>
      <c r="CZ57" s="91"/>
      <c r="DA57" s="91"/>
      <c r="DB57" s="91"/>
      <c r="DC57" s="91"/>
      <c r="DD57" s="91"/>
      <c r="DE57" s="91"/>
      <c r="DF57" s="91"/>
      <c r="DG57" s="91"/>
      <c r="DH57" s="91"/>
      <c r="DI57" s="91"/>
      <c r="DJ57" s="91"/>
      <c r="DK57" s="91"/>
      <c r="DL57" s="91"/>
      <c r="DM57" s="91"/>
      <c r="DN57" s="91"/>
      <c r="DO57" s="91"/>
      <c r="DP57" s="91"/>
      <c r="DQ57" s="91"/>
      <c r="DR57" s="91"/>
      <c r="DS57" s="91"/>
      <c r="DT57" s="91"/>
      <c r="DU57" s="91"/>
      <c r="DV57" s="91"/>
      <c r="DW57" s="91"/>
      <c r="DX57" s="91"/>
      <c r="DY57" s="91"/>
      <c r="DZ57" s="91"/>
      <c r="EA57" s="91"/>
      <c r="EB57" s="91"/>
      <c r="EC57" s="91"/>
      <c r="ED57" s="91"/>
      <c r="EE57" s="91"/>
      <c r="EF57" s="91"/>
      <c r="EG57" s="91"/>
      <c r="EH57" s="91"/>
      <c r="EI57" s="91"/>
      <c r="EJ57" s="91"/>
      <c r="EK57" s="91"/>
      <c r="EL57" s="91"/>
      <c r="EM57" s="91"/>
      <c r="EN57" s="91"/>
      <c r="EO57" s="91"/>
      <c r="EP57" s="91"/>
      <c r="EQ57" s="91"/>
      <c r="ER57" s="91"/>
      <c r="ES57" s="91"/>
      <c r="ET57" s="91"/>
      <c r="EU57" s="91"/>
      <c r="EV57" s="91"/>
      <c r="EW57" s="91"/>
      <c r="EX57" s="91"/>
      <c r="EY57" s="91"/>
      <c r="EZ57" s="91"/>
      <c r="FA57" s="91"/>
      <c r="FB57" s="91"/>
      <c r="FC57" s="91"/>
      <c r="FD57" s="91"/>
      <c r="FE57" s="91"/>
      <c r="FF57" s="91"/>
      <c r="FG57" s="91"/>
      <c r="FH57" s="91"/>
      <c r="FI57" s="91"/>
      <c r="FJ57" s="91"/>
      <c r="FK57" s="91"/>
      <c r="FL57" s="91"/>
      <c r="FM57" s="91"/>
      <c r="FN57" s="91"/>
      <c r="FO57" s="91"/>
      <c r="FP57" s="91"/>
      <c r="FQ57" s="91"/>
      <c r="FR57" s="91"/>
      <c r="FS57" s="91"/>
      <c r="FT57" s="91"/>
      <c r="FU57" s="91"/>
      <c r="FV57" s="91"/>
      <c r="FW57" s="91"/>
      <c r="FX57" s="91"/>
      <c r="FY57" s="91"/>
      <c r="FZ57" s="91"/>
      <c r="GA57" s="91"/>
      <c r="GB57" s="91"/>
      <c r="GC57" s="91"/>
      <c r="GD57" s="91"/>
      <c r="GE57" s="91"/>
      <c r="GF57" s="91"/>
      <c r="GG57" s="91"/>
      <c r="GH57" s="91"/>
      <c r="GI57" s="91"/>
      <c r="GJ57" s="91"/>
      <c r="GK57" s="91"/>
      <c r="GL57" s="91"/>
      <c r="GM57" s="91"/>
      <c r="GN57" s="91"/>
      <c r="GO57" s="91"/>
      <c r="GP57" s="91"/>
      <c r="GQ57" s="91"/>
      <c r="GR57" s="91"/>
      <c r="GS57" s="91"/>
      <c r="GT57" s="91"/>
      <c r="GU57" s="91"/>
      <c r="GV57" s="91"/>
      <c r="GW57" s="91"/>
      <c r="GX57" s="91"/>
      <c r="GY57" s="91"/>
      <c r="GZ57" s="91"/>
      <c r="HA57" s="91"/>
      <c r="HB57" s="91"/>
      <c r="HC57" s="91"/>
      <c r="HD57" s="91"/>
      <c r="HE57" s="91"/>
      <c r="HF57" s="91"/>
      <c r="HG57" s="91"/>
      <c r="HH57" s="91"/>
      <c r="HI57" s="91"/>
      <c r="HJ57" s="91"/>
      <c r="HK57" s="91"/>
      <c r="HL57" s="91"/>
      <c r="HM57" s="91"/>
      <c r="HN57" s="91"/>
      <c r="HO57" s="91"/>
      <c r="HP57" s="91"/>
      <c r="HQ57" s="91"/>
      <c r="HR57" s="91"/>
      <c r="HS57" s="91"/>
      <c r="HT57" s="91"/>
      <c r="HU57" s="91"/>
      <c r="HV57" s="91"/>
      <c r="HW57" s="91"/>
      <c r="HX57" s="91"/>
      <c r="HY57" s="91"/>
      <c r="HZ57" s="91"/>
      <c r="IA57" s="91"/>
      <c r="IB57" s="91"/>
      <c r="IC57" s="91"/>
      <c r="ID57" s="91"/>
      <c r="IE57" s="91"/>
      <c r="IF57" s="91"/>
      <c r="IG57" s="91"/>
      <c r="IH57" s="91"/>
      <c r="II57" s="91"/>
      <c r="IJ57" s="91"/>
      <c r="IK57" s="91"/>
      <c r="IL57" s="91"/>
      <c r="IM57" s="91"/>
    </row>
    <row r="58" spans="22:247" x14ac:dyDescent="0.3">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91"/>
      <c r="GE58" s="91"/>
      <c r="GF58" s="91"/>
      <c r="GG58" s="91"/>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row>
    <row r="59" spans="22:247" x14ac:dyDescent="0.3">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91"/>
      <c r="GE59" s="91"/>
      <c r="GF59" s="91"/>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row>
    <row r="60" spans="22:247" x14ac:dyDescent="0.3">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1"/>
      <c r="DJ60" s="91"/>
      <c r="DK60" s="91"/>
      <c r="DL60" s="91"/>
      <c r="DM60" s="91"/>
      <c r="DN60" s="91"/>
      <c r="DO60" s="91"/>
      <c r="DP60" s="91"/>
      <c r="DQ60" s="91"/>
      <c r="DR60" s="91"/>
      <c r="DS60" s="91"/>
      <c r="DT60" s="91"/>
      <c r="DU60" s="91"/>
      <c r="DV60" s="91"/>
      <c r="DW60" s="91"/>
      <c r="DX60" s="91"/>
      <c r="DY60" s="91"/>
      <c r="DZ60" s="91"/>
      <c r="EA60" s="91"/>
      <c r="EB60" s="91"/>
      <c r="EC60" s="91"/>
      <c r="ED60" s="91"/>
      <c r="EE60" s="91"/>
      <c r="EF60" s="91"/>
      <c r="EG60" s="91"/>
      <c r="EH60" s="91"/>
      <c r="EI60" s="91"/>
      <c r="EJ60" s="91"/>
      <c r="EK60" s="91"/>
      <c r="EL60" s="91"/>
      <c r="EM60" s="91"/>
      <c r="EN60" s="91"/>
      <c r="EO60" s="91"/>
      <c r="EP60" s="91"/>
      <c r="EQ60" s="91"/>
      <c r="ER60" s="91"/>
      <c r="ES60" s="91"/>
      <c r="ET60" s="91"/>
      <c r="EU60" s="91"/>
      <c r="EV60" s="91"/>
      <c r="EW60" s="91"/>
      <c r="EX60" s="91"/>
      <c r="EY60" s="91"/>
      <c r="EZ60" s="91"/>
      <c r="FA60" s="91"/>
      <c r="FB60" s="91"/>
      <c r="FC60" s="91"/>
      <c r="FD60" s="91"/>
      <c r="FE60" s="91"/>
      <c r="FF60" s="91"/>
      <c r="FG60" s="91"/>
      <c r="FH60" s="91"/>
      <c r="FI60" s="91"/>
      <c r="FJ60" s="91"/>
      <c r="FK60" s="91"/>
      <c r="FL60" s="91"/>
      <c r="FM60" s="91"/>
      <c r="FN60" s="91"/>
      <c r="FO60" s="91"/>
      <c r="FP60" s="91"/>
      <c r="FQ60" s="91"/>
      <c r="FR60" s="91"/>
      <c r="FS60" s="91"/>
      <c r="FT60" s="91"/>
      <c r="FU60" s="91"/>
      <c r="FV60" s="91"/>
      <c r="FW60" s="91"/>
      <c r="FX60" s="91"/>
      <c r="FY60" s="91"/>
      <c r="FZ60" s="91"/>
      <c r="GA60" s="91"/>
      <c r="GB60" s="91"/>
      <c r="GC60" s="91"/>
      <c r="GD60" s="91"/>
      <c r="GE60" s="91"/>
      <c r="GF60" s="91"/>
      <c r="GG60" s="91"/>
      <c r="GH60" s="91"/>
      <c r="GI60" s="91"/>
      <c r="GJ60" s="91"/>
      <c r="GK60" s="91"/>
      <c r="GL60" s="91"/>
      <c r="GM60" s="91"/>
      <c r="GN60" s="91"/>
      <c r="GO60" s="91"/>
      <c r="GP60" s="91"/>
      <c r="GQ60" s="91"/>
      <c r="GR60" s="91"/>
      <c r="GS60" s="91"/>
      <c r="GT60" s="91"/>
      <c r="GU60" s="91"/>
      <c r="GV60" s="91"/>
      <c r="GW60" s="91"/>
      <c r="GX60" s="91"/>
      <c r="GY60" s="91"/>
      <c r="GZ60" s="91"/>
      <c r="HA60" s="91"/>
      <c r="HB60" s="91"/>
      <c r="HC60" s="91"/>
      <c r="HD60" s="91"/>
      <c r="HE60" s="91"/>
      <c r="HF60" s="91"/>
      <c r="HG60" s="91"/>
      <c r="HH60" s="91"/>
      <c r="HI60" s="91"/>
      <c r="HJ60" s="91"/>
      <c r="HK60" s="91"/>
      <c r="HL60" s="91"/>
      <c r="HM60" s="91"/>
      <c r="HN60" s="91"/>
      <c r="HO60" s="91"/>
      <c r="HP60" s="91"/>
      <c r="HQ60" s="91"/>
      <c r="HR60" s="91"/>
      <c r="HS60" s="91"/>
      <c r="HT60" s="91"/>
      <c r="HU60" s="91"/>
      <c r="HV60" s="91"/>
      <c r="HW60" s="91"/>
      <c r="HX60" s="91"/>
      <c r="HY60" s="91"/>
      <c r="HZ60" s="91"/>
      <c r="IA60" s="91"/>
      <c r="IB60" s="91"/>
      <c r="IC60" s="91"/>
      <c r="ID60" s="91"/>
      <c r="IE60" s="91"/>
      <c r="IF60" s="91"/>
      <c r="IG60" s="91"/>
      <c r="IH60" s="91"/>
      <c r="II60" s="91"/>
      <c r="IJ60" s="91"/>
      <c r="IK60" s="91"/>
      <c r="IL60" s="91"/>
      <c r="IM60" s="91"/>
    </row>
    <row r="61" spans="22:247" x14ac:dyDescent="0.3">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91"/>
      <c r="EA61" s="91"/>
      <c r="EB61" s="91"/>
      <c r="EC61" s="91"/>
      <c r="ED61" s="91"/>
      <c r="EE61" s="91"/>
      <c r="EF61" s="91"/>
      <c r="EG61" s="91"/>
      <c r="EH61" s="91"/>
      <c r="EI61" s="91"/>
      <c r="EJ61" s="91"/>
      <c r="EK61" s="91"/>
      <c r="EL61" s="91"/>
      <c r="EM61" s="91"/>
      <c r="EN61" s="91"/>
      <c r="EO61" s="91"/>
      <c r="EP61" s="91"/>
      <c r="EQ61" s="91"/>
      <c r="ER61" s="91"/>
      <c r="ES61" s="91"/>
      <c r="ET61" s="91"/>
      <c r="EU61" s="91"/>
      <c r="EV61" s="91"/>
      <c r="EW61" s="91"/>
      <c r="EX61" s="91"/>
      <c r="EY61" s="91"/>
      <c r="EZ61" s="91"/>
      <c r="FA61" s="91"/>
      <c r="FB61" s="91"/>
      <c r="FC61" s="91"/>
      <c r="FD61" s="91"/>
      <c r="FE61" s="91"/>
      <c r="FF61" s="91"/>
      <c r="FG61" s="91"/>
      <c r="FH61" s="91"/>
      <c r="FI61" s="91"/>
      <c r="FJ61" s="91"/>
      <c r="FK61" s="91"/>
      <c r="FL61" s="91"/>
      <c r="FM61" s="91"/>
      <c r="FN61" s="91"/>
      <c r="FO61" s="91"/>
      <c r="FP61" s="91"/>
      <c r="FQ61" s="91"/>
      <c r="FR61" s="91"/>
      <c r="FS61" s="91"/>
      <c r="FT61" s="91"/>
      <c r="FU61" s="91"/>
      <c r="FV61" s="91"/>
      <c r="FW61" s="91"/>
      <c r="FX61" s="91"/>
      <c r="FY61" s="91"/>
      <c r="FZ61" s="91"/>
      <c r="GA61" s="91"/>
      <c r="GB61" s="91"/>
      <c r="GC61" s="91"/>
      <c r="GD61" s="91"/>
      <c r="GE61" s="91"/>
      <c r="GF61" s="91"/>
      <c r="GG61" s="91"/>
      <c r="GH61" s="91"/>
      <c r="GI61" s="91"/>
      <c r="GJ61" s="91"/>
      <c r="GK61" s="91"/>
      <c r="GL61" s="91"/>
      <c r="GM61" s="91"/>
      <c r="GN61" s="91"/>
      <c r="GO61" s="91"/>
      <c r="GP61" s="91"/>
      <c r="GQ61" s="91"/>
      <c r="GR61" s="91"/>
      <c r="GS61" s="91"/>
      <c r="GT61" s="91"/>
      <c r="GU61" s="91"/>
      <c r="GV61" s="91"/>
      <c r="GW61" s="91"/>
      <c r="GX61" s="91"/>
      <c r="GY61" s="91"/>
      <c r="GZ61" s="91"/>
      <c r="HA61" s="91"/>
      <c r="HB61" s="91"/>
      <c r="HC61" s="91"/>
      <c r="HD61" s="91"/>
      <c r="HE61" s="91"/>
      <c r="HF61" s="91"/>
      <c r="HG61" s="91"/>
      <c r="HH61" s="91"/>
      <c r="HI61" s="91"/>
      <c r="HJ61" s="91"/>
      <c r="HK61" s="91"/>
      <c r="HL61" s="91"/>
      <c r="HM61" s="91"/>
      <c r="HN61" s="91"/>
      <c r="HO61" s="91"/>
      <c r="HP61" s="91"/>
      <c r="HQ61" s="91"/>
      <c r="HR61" s="91"/>
      <c r="HS61" s="91"/>
      <c r="HT61" s="91"/>
      <c r="HU61" s="91"/>
      <c r="HV61" s="91"/>
      <c r="HW61" s="91"/>
      <c r="HX61" s="91"/>
      <c r="HY61" s="91"/>
      <c r="HZ61" s="91"/>
      <c r="IA61" s="91"/>
      <c r="IB61" s="91"/>
      <c r="IC61" s="91"/>
      <c r="ID61" s="91"/>
      <c r="IE61" s="91"/>
      <c r="IF61" s="91"/>
      <c r="IG61" s="91"/>
      <c r="IH61" s="91"/>
      <c r="II61" s="91"/>
      <c r="IJ61" s="91"/>
      <c r="IK61" s="91"/>
      <c r="IL61" s="91"/>
      <c r="IM61" s="91"/>
    </row>
    <row r="62" spans="22:247" x14ac:dyDescent="0.3">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row>
    <row r="63" spans="22:247" x14ac:dyDescent="0.3">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row>
    <row r="64" spans="22:247" x14ac:dyDescent="0.3">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c r="FA64" s="91"/>
      <c r="FB64" s="91"/>
      <c r="FC64" s="91"/>
      <c r="FD64" s="91"/>
      <c r="FE64" s="91"/>
      <c r="FF64" s="91"/>
      <c r="FG64" s="91"/>
      <c r="FH64" s="91"/>
      <c r="FI64" s="91"/>
      <c r="FJ64" s="91"/>
      <c r="FK64" s="91"/>
      <c r="FL64" s="91"/>
      <c r="FM64" s="91"/>
      <c r="FN64" s="91"/>
      <c r="FO64" s="91"/>
      <c r="FP64" s="91"/>
      <c r="FQ64" s="91"/>
      <c r="FR64" s="91"/>
      <c r="FS64" s="91"/>
      <c r="FT64" s="91"/>
      <c r="FU64" s="91"/>
      <c r="FV64" s="91"/>
      <c r="FW64" s="91"/>
      <c r="FX64" s="91"/>
      <c r="FY64" s="91"/>
      <c r="FZ64" s="91"/>
      <c r="GA64" s="91"/>
      <c r="GB64" s="91"/>
      <c r="GC64" s="91"/>
      <c r="GD64" s="91"/>
      <c r="GE64" s="91"/>
      <c r="GF64" s="91"/>
      <c r="GG64" s="91"/>
      <c r="GH64" s="91"/>
      <c r="GI64" s="91"/>
      <c r="GJ64" s="91"/>
      <c r="GK64" s="91"/>
      <c r="GL64" s="91"/>
      <c r="GM64" s="91"/>
      <c r="GN64" s="91"/>
      <c r="GO64" s="91"/>
      <c r="GP64" s="91"/>
      <c r="GQ64" s="91"/>
      <c r="GR64" s="91"/>
      <c r="GS64" s="91"/>
      <c r="GT64" s="91"/>
      <c r="GU64" s="91"/>
      <c r="GV64" s="91"/>
      <c r="GW64" s="91"/>
      <c r="GX64" s="91"/>
      <c r="GY64" s="91"/>
      <c r="GZ64" s="91"/>
      <c r="HA64" s="91"/>
      <c r="HB64" s="91"/>
      <c r="HC64" s="91"/>
      <c r="HD64" s="91"/>
      <c r="HE64" s="91"/>
      <c r="HF64" s="91"/>
      <c r="HG64" s="91"/>
      <c r="HH64" s="91"/>
      <c r="HI64" s="91"/>
      <c r="HJ64" s="91"/>
      <c r="HK64" s="91"/>
      <c r="HL64" s="91"/>
      <c r="HM64" s="91"/>
      <c r="HN64" s="91"/>
      <c r="HO64" s="91"/>
      <c r="HP64" s="91"/>
      <c r="HQ64" s="91"/>
      <c r="HR64" s="91"/>
      <c r="HS64" s="91"/>
      <c r="HT64" s="91"/>
      <c r="HU64" s="91"/>
      <c r="HV64" s="91"/>
      <c r="HW64" s="91"/>
      <c r="HX64" s="91"/>
      <c r="HY64" s="91"/>
      <c r="HZ64" s="91"/>
      <c r="IA64" s="91"/>
      <c r="IB64" s="91"/>
      <c r="IC64" s="91"/>
      <c r="ID64" s="91"/>
      <c r="IE64" s="91"/>
      <c r="IF64" s="91"/>
      <c r="IG64" s="91"/>
      <c r="IH64" s="91"/>
      <c r="II64" s="91"/>
      <c r="IJ64" s="91"/>
      <c r="IK64" s="91"/>
      <c r="IL64" s="91"/>
      <c r="IM64" s="91"/>
    </row>
    <row r="65" spans="22:247" x14ac:dyDescent="0.3">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91"/>
      <c r="EZ65" s="91"/>
      <c r="FA65" s="91"/>
      <c r="FB65" s="91"/>
      <c r="FC65" s="91"/>
      <c r="FD65" s="91"/>
      <c r="FE65" s="91"/>
      <c r="FF65" s="91"/>
      <c r="FG65" s="91"/>
      <c r="FH65" s="91"/>
      <c r="FI65" s="91"/>
      <c r="FJ65" s="91"/>
      <c r="FK65" s="91"/>
      <c r="FL65" s="91"/>
      <c r="FM65" s="91"/>
      <c r="FN65" s="91"/>
      <c r="FO65" s="91"/>
      <c r="FP65" s="91"/>
      <c r="FQ65" s="91"/>
      <c r="FR65" s="91"/>
      <c r="FS65" s="91"/>
      <c r="FT65" s="91"/>
      <c r="FU65" s="91"/>
      <c r="FV65" s="91"/>
      <c r="FW65" s="91"/>
      <c r="FX65" s="91"/>
      <c r="FY65" s="91"/>
      <c r="FZ65" s="91"/>
      <c r="GA65" s="91"/>
      <c r="GB65" s="91"/>
      <c r="GC65" s="91"/>
      <c r="GD65" s="91"/>
      <c r="GE65" s="91"/>
      <c r="GF65" s="91"/>
      <c r="GG65" s="91"/>
      <c r="GH65" s="91"/>
      <c r="GI65" s="91"/>
      <c r="GJ65" s="91"/>
      <c r="GK65" s="91"/>
      <c r="GL65" s="91"/>
      <c r="GM65" s="91"/>
      <c r="GN65" s="91"/>
      <c r="GO65" s="91"/>
      <c r="GP65" s="91"/>
      <c r="GQ65" s="91"/>
      <c r="GR65" s="91"/>
      <c r="GS65" s="91"/>
      <c r="GT65" s="91"/>
      <c r="GU65" s="91"/>
      <c r="GV65" s="91"/>
      <c r="GW65" s="91"/>
      <c r="GX65" s="91"/>
      <c r="GY65" s="91"/>
      <c r="GZ65" s="91"/>
      <c r="HA65" s="91"/>
      <c r="HB65" s="91"/>
      <c r="HC65" s="91"/>
      <c r="HD65" s="91"/>
      <c r="HE65" s="91"/>
      <c r="HF65" s="91"/>
      <c r="HG65" s="91"/>
      <c r="HH65" s="91"/>
      <c r="HI65" s="91"/>
      <c r="HJ65" s="91"/>
      <c r="HK65" s="91"/>
      <c r="HL65" s="91"/>
      <c r="HM65" s="91"/>
      <c r="HN65" s="91"/>
      <c r="HO65" s="91"/>
      <c r="HP65" s="91"/>
      <c r="HQ65" s="91"/>
      <c r="HR65" s="91"/>
      <c r="HS65" s="91"/>
      <c r="HT65" s="91"/>
      <c r="HU65" s="91"/>
      <c r="HV65" s="91"/>
      <c r="HW65" s="91"/>
      <c r="HX65" s="91"/>
      <c r="HY65" s="91"/>
      <c r="HZ65" s="91"/>
      <c r="IA65" s="91"/>
      <c r="IB65" s="91"/>
      <c r="IC65" s="91"/>
      <c r="ID65" s="91"/>
      <c r="IE65" s="91"/>
      <c r="IF65" s="91"/>
      <c r="IG65" s="91"/>
      <c r="IH65" s="91"/>
      <c r="II65" s="91"/>
      <c r="IJ65" s="91"/>
      <c r="IK65" s="91"/>
      <c r="IL65" s="91"/>
      <c r="IM65" s="91"/>
    </row>
    <row r="66" spans="22:247" x14ac:dyDescent="0.3">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c r="EO66" s="91"/>
      <c r="EP66" s="91"/>
      <c r="EQ66" s="91"/>
      <c r="ER66" s="91"/>
      <c r="ES66" s="91"/>
      <c r="ET66" s="91"/>
      <c r="EU66" s="91"/>
      <c r="EV66" s="91"/>
      <c r="EW66" s="91"/>
      <c r="EX66" s="91"/>
      <c r="EY66" s="91"/>
      <c r="EZ66" s="91"/>
      <c r="FA66" s="91"/>
      <c r="FB66" s="91"/>
      <c r="FC66" s="91"/>
      <c r="FD66" s="91"/>
      <c r="FE66" s="91"/>
      <c r="FF66" s="91"/>
      <c r="FG66" s="91"/>
      <c r="FH66" s="91"/>
      <c r="FI66" s="91"/>
      <c r="FJ66" s="91"/>
      <c r="FK66" s="91"/>
      <c r="FL66" s="91"/>
      <c r="FM66" s="91"/>
      <c r="FN66" s="91"/>
      <c r="FO66" s="91"/>
      <c r="FP66" s="91"/>
      <c r="FQ66" s="91"/>
      <c r="FR66" s="91"/>
      <c r="FS66" s="91"/>
      <c r="FT66" s="91"/>
      <c r="FU66" s="91"/>
      <c r="FV66" s="91"/>
      <c r="FW66" s="91"/>
      <c r="FX66" s="91"/>
      <c r="FY66" s="91"/>
      <c r="FZ66" s="91"/>
      <c r="GA66" s="91"/>
      <c r="GB66" s="91"/>
      <c r="GC66" s="91"/>
      <c r="GD66" s="91"/>
      <c r="GE66" s="91"/>
      <c r="GF66" s="91"/>
      <c r="GG66" s="91"/>
      <c r="GH66" s="91"/>
      <c r="GI66" s="91"/>
      <c r="GJ66" s="91"/>
      <c r="GK66" s="91"/>
      <c r="GL66" s="91"/>
      <c r="GM66" s="91"/>
      <c r="GN66" s="91"/>
      <c r="GO66" s="91"/>
      <c r="GP66" s="91"/>
      <c r="GQ66" s="91"/>
      <c r="GR66" s="91"/>
      <c r="GS66" s="91"/>
      <c r="GT66" s="91"/>
      <c r="GU66" s="91"/>
      <c r="GV66" s="91"/>
      <c r="GW66" s="91"/>
      <c r="GX66" s="91"/>
      <c r="GY66" s="91"/>
      <c r="GZ66" s="91"/>
      <c r="HA66" s="91"/>
      <c r="HB66" s="91"/>
      <c r="HC66" s="91"/>
      <c r="HD66" s="91"/>
      <c r="HE66" s="91"/>
      <c r="HF66" s="91"/>
      <c r="HG66" s="91"/>
      <c r="HH66" s="91"/>
      <c r="HI66" s="91"/>
      <c r="HJ66" s="91"/>
      <c r="HK66" s="91"/>
      <c r="HL66" s="91"/>
      <c r="HM66" s="91"/>
      <c r="HN66" s="91"/>
      <c r="HO66" s="91"/>
      <c r="HP66" s="91"/>
      <c r="HQ66" s="91"/>
      <c r="HR66" s="91"/>
      <c r="HS66" s="91"/>
      <c r="HT66" s="91"/>
      <c r="HU66" s="91"/>
      <c r="HV66" s="91"/>
      <c r="HW66" s="91"/>
      <c r="HX66" s="91"/>
      <c r="HY66" s="91"/>
      <c r="HZ66" s="91"/>
      <c r="IA66" s="91"/>
      <c r="IB66" s="91"/>
      <c r="IC66" s="91"/>
      <c r="ID66" s="91"/>
      <c r="IE66" s="91"/>
      <c r="IF66" s="91"/>
      <c r="IG66" s="91"/>
      <c r="IH66" s="91"/>
      <c r="II66" s="91"/>
      <c r="IJ66" s="91"/>
      <c r="IK66" s="91"/>
      <c r="IL66" s="91"/>
      <c r="IM66" s="91"/>
    </row>
    <row r="67" spans="22:247" x14ac:dyDescent="0.3">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c r="EO67" s="91"/>
      <c r="EP67" s="91"/>
      <c r="EQ67" s="91"/>
      <c r="ER67" s="91"/>
      <c r="ES67" s="91"/>
      <c r="ET67" s="91"/>
      <c r="EU67" s="91"/>
      <c r="EV67" s="91"/>
      <c r="EW67" s="91"/>
      <c r="EX67" s="91"/>
      <c r="EY67" s="91"/>
      <c r="EZ67" s="91"/>
      <c r="FA67" s="91"/>
      <c r="FB67" s="91"/>
      <c r="FC67" s="91"/>
      <c r="FD67" s="91"/>
      <c r="FE67" s="91"/>
      <c r="FF67" s="91"/>
      <c r="FG67" s="91"/>
      <c r="FH67" s="91"/>
      <c r="FI67" s="91"/>
      <c r="FJ67" s="91"/>
      <c r="FK67" s="91"/>
      <c r="FL67" s="91"/>
      <c r="FM67" s="91"/>
      <c r="FN67" s="91"/>
      <c r="FO67" s="91"/>
      <c r="FP67" s="91"/>
      <c r="FQ67" s="91"/>
      <c r="FR67" s="91"/>
      <c r="FS67" s="91"/>
      <c r="FT67" s="91"/>
      <c r="FU67" s="91"/>
      <c r="FV67" s="91"/>
      <c r="FW67" s="91"/>
      <c r="FX67" s="91"/>
      <c r="FY67" s="91"/>
      <c r="FZ67" s="91"/>
      <c r="GA67" s="91"/>
      <c r="GB67" s="91"/>
      <c r="GC67" s="91"/>
      <c r="GD67" s="91"/>
      <c r="GE67" s="91"/>
      <c r="GF67" s="91"/>
      <c r="GG67" s="91"/>
      <c r="GH67" s="91"/>
      <c r="GI67" s="91"/>
      <c r="GJ67" s="91"/>
      <c r="GK67" s="91"/>
      <c r="GL67" s="91"/>
      <c r="GM67" s="91"/>
      <c r="GN67" s="91"/>
      <c r="GO67" s="91"/>
      <c r="GP67" s="91"/>
      <c r="GQ67" s="91"/>
      <c r="GR67" s="91"/>
      <c r="GS67" s="91"/>
      <c r="GT67" s="91"/>
      <c r="GU67" s="91"/>
      <c r="GV67" s="91"/>
      <c r="GW67" s="91"/>
      <c r="GX67" s="91"/>
      <c r="GY67" s="91"/>
      <c r="GZ67" s="91"/>
      <c r="HA67" s="91"/>
      <c r="HB67" s="91"/>
      <c r="HC67" s="91"/>
      <c r="HD67" s="91"/>
      <c r="HE67" s="91"/>
      <c r="HF67" s="91"/>
      <c r="HG67" s="91"/>
      <c r="HH67" s="91"/>
      <c r="HI67" s="91"/>
      <c r="HJ67" s="91"/>
      <c r="HK67" s="91"/>
      <c r="HL67" s="91"/>
      <c r="HM67" s="91"/>
      <c r="HN67" s="91"/>
      <c r="HO67" s="91"/>
      <c r="HP67" s="91"/>
      <c r="HQ67" s="91"/>
      <c r="HR67" s="91"/>
      <c r="HS67" s="91"/>
      <c r="HT67" s="91"/>
      <c r="HU67" s="91"/>
      <c r="HV67" s="91"/>
      <c r="HW67" s="91"/>
      <c r="HX67" s="91"/>
      <c r="HY67" s="91"/>
      <c r="HZ67" s="91"/>
      <c r="IA67" s="91"/>
      <c r="IB67" s="91"/>
      <c r="IC67" s="91"/>
      <c r="ID67" s="91"/>
      <c r="IE67" s="91"/>
      <c r="IF67" s="91"/>
      <c r="IG67" s="91"/>
      <c r="IH67" s="91"/>
      <c r="II67" s="91"/>
      <c r="IJ67" s="91"/>
      <c r="IK67" s="91"/>
      <c r="IL67" s="91"/>
      <c r="IM67" s="91"/>
    </row>
    <row r="68" spans="22:247" x14ac:dyDescent="0.3">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1"/>
      <c r="FX68" s="91"/>
      <c r="FY68" s="91"/>
      <c r="FZ68" s="91"/>
      <c r="GA68" s="91"/>
      <c r="GB68" s="91"/>
      <c r="GC68" s="91"/>
      <c r="GD68" s="91"/>
      <c r="GE68" s="91"/>
      <c r="GF68" s="91"/>
      <c r="GG68" s="91"/>
      <c r="GH68" s="91"/>
      <c r="GI68" s="91"/>
      <c r="GJ68" s="91"/>
      <c r="GK68" s="91"/>
      <c r="GL68" s="91"/>
      <c r="GM68" s="91"/>
      <c r="GN68" s="91"/>
      <c r="GO68" s="91"/>
      <c r="GP68" s="91"/>
      <c r="GQ68" s="91"/>
      <c r="GR68" s="91"/>
      <c r="GS68" s="91"/>
      <c r="GT68" s="91"/>
      <c r="GU68" s="91"/>
      <c r="GV68" s="91"/>
      <c r="GW68" s="91"/>
      <c r="GX68" s="91"/>
      <c r="GY68" s="91"/>
      <c r="GZ68" s="91"/>
      <c r="HA68" s="91"/>
      <c r="HB68" s="91"/>
      <c r="HC68" s="91"/>
      <c r="HD68" s="91"/>
      <c r="HE68" s="91"/>
      <c r="HF68" s="91"/>
      <c r="HG68" s="91"/>
      <c r="HH68" s="91"/>
      <c r="HI68" s="91"/>
      <c r="HJ68" s="91"/>
      <c r="HK68" s="91"/>
      <c r="HL68" s="91"/>
      <c r="HM68" s="91"/>
      <c r="HN68" s="91"/>
      <c r="HO68" s="91"/>
      <c r="HP68" s="91"/>
      <c r="HQ68" s="91"/>
      <c r="HR68" s="91"/>
      <c r="HS68" s="91"/>
      <c r="HT68" s="91"/>
      <c r="HU68" s="91"/>
      <c r="HV68" s="91"/>
      <c r="HW68" s="91"/>
      <c r="HX68" s="91"/>
      <c r="HY68" s="91"/>
      <c r="HZ68" s="91"/>
      <c r="IA68" s="91"/>
      <c r="IB68" s="91"/>
      <c r="IC68" s="91"/>
      <c r="ID68" s="91"/>
      <c r="IE68" s="91"/>
      <c r="IF68" s="91"/>
      <c r="IG68" s="91"/>
      <c r="IH68" s="91"/>
      <c r="II68" s="91"/>
      <c r="IJ68" s="91"/>
      <c r="IK68" s="91"/>
      <c r="IL68" s="91"/>
      <c r="IM68" s="91"/>
    </row>
    <row r="69" spans="22:247" x14ac:dyDescent="0.3">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1"/>
      <c r="FX69" s="91"/>
      <c r="FY69" s="91"/>
      <c r="FZ69" s="91"/>
      <c r="GA69" s="91"/>
      <c r="GB69" s="91"/>
      <c r="GC69" s="91"/>
      <c r="GD69" s="91"/>
      <c r="GE69" s="91"/>
      <c r="GF69" s="91"/>
      <c r="GG69" s="91"/>
      <c r="GH69" s="91"/>
      <c r="GI69" s="91"/>
      <c r="GJ69" s="91"/>
      <c r="GK69" s="91"/>
      <c r="GL69" s="91"/>
      <c r="GM69" s="91"/>
      <c r="GN69" s="91"/>
      <c r="GO69" s="91"/>
      <c r="GP69" s="91"/>
      <c r="GQ69" s="91"/>
      <c r="GR69" s="91"/>
      <c r="GS69" s="91"/>
      <c r="GT69" s="91"/>
      <c r="GU69" s="91"/>
      <c r="GV69" s="91"/>
      <c r="GW69" s="91"/>
      <c r="GX69" s="91"/>
      <c r="GY69" s="91"/>
      <c r="GZ69" s="91"/>
      <c r="HA69" s="91"/>
      <c r="HB69" s="91"/>
      <c r="HC69" s="91"/>
      <c r="HD69" s="91"/>
      <c r="HE69" s="91"/>
      <c r="HF69" s="91"/>
      <c r="HG69" s="91"/>
      <c r="HH69" s="91"/>
      <c r="HI69" s="91"/>
      <c r="HJ69" s="91"/>
      <c r="HK69" s="91"/>
      <c r="HL69" s="91"/>
      <c r="HM69" s="91"/>
      <c r="HN69" s="91"/>
      <c r="HO69" s="91"/>
      <c r="HP69" s="91"/>
      <c r="HQ69" s="91"/>
      <c r="HR69" s="91"/>
      <c r="HS69" s="91"/>
      <c r="HT69" s="91"/>
      <c r="HU69" s="91"/>
      <c r="HV69" s="91"/>
      <c r="HW69" s="91"/>
      <c r="HX69" s="91"/>
      <c r="HY69" s="91"/>
      <c r="HZ69" s="91"/>
      <c r="IA69" s="91"/>
      <c r="IB69" s="91"/>
      <c r="IC69" s="91"/>
      <c r="ID69" s="91"/>
      <c r="IE69" s="91"/>
      <c r="IF69" s="91"/>
      <c r="IG69" s="91"/>
      <c r="IH69" s="91"/>
      <c r="II69" s="91"/>
      <c r="IJ69" s="91"/>
      <c r="IK69" s="91"/>
      <c r="IL69" s="91"/>
      <c r="IM69" s="91"/>
    </row>
    <row r="70" spans="22:247" x14ac:dyDescent="0.3">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1"/>
      <c r="FX70" s="91"/>
      <c r="FY70" s="91"/>
      <c r="FZ70" s="91"/>
      <c r="GA70" s="91"/>
      <c r="GB70" s="91"/>
      <c r="GC70" s="91"/>
      <c r="GD70" s="91"/>
      <c r="GE70" s="91"/>
      <c r="GF70" s="91"/>
      <c r="GG70" s="91"/>
      <c r="GH70" s="91"/>
      <c r="GI70" s="91"/>
      <c r="GJ70" s="91"/>
      <c r="GK70" s="91"/>
      <c r="GL70" s="91"/>
      <c r="GM70" s="91"/>
      <c r="GN70" s="91"/>
      <c r="GO70" s="91"/>
      <c r="GP70" s="91"/>
      <c r="GQ70" s="91"/>
      <c r="GR70" s="91"/>
      <c r="GS70" s="91"/>
      <c r="GT70" s="91"/>
      <c r="GU70" s="91"/>
      <c r="GV70" s="91"/>
      <c r="GW70" s="91"/>
      <c r="GX70" s="91"/>
      <c r="GY70" s="91"/>
      <c r="GZ70" s="91"/>
      <c r="HA70" s="91"/>
      <c r="HB70" s="91"/>
      <c r="HC70" s="91"/>
      <c r="HD70" s="91"/>
      <c r="HE70" s="91"/>
      <c r="HF70" s="91"/>
      <c r="HG70" s="91"/>
      <c r="HH70" s="91"/>
      <c r="HI70" s="91"/>
      <c r="HJ70" s="91"/>
      <c r="HK70" s="91"/>
      <c r="HL70" s="91"/>
      <c r="HM70" s="91"/>
      <c r="HN70" s="91"/>
      <c r="HO70" s="91"/>
      <c r="HP70" s="91"/>
      <c r="HQ70" s="91"/>
      <c r="HR70" s="91"/>
      <c r="HS70" s="91"/>
      <c r="HT70" s="91"/>
      <c r="HU70" s="91"/>
      <c r="HV70" s="91"/>
      <c r="HW70" s="91"/>
      <c r="HX70" s="91"/>
      <c r="HY70" s="91"/>
      <c r="HZ70" s="91"/>
      <c r="IA70" s="91"/>
      <c r="IB70" s="91"/>
      <c r="IC70" s="91"/>
      <c r="ID70" s="91"/>
      <c r="IE70" s="91"/>
      <c r="IF70" s="91"/>
      <c r="IG70" s="91"/>
      <c r="IH70" s="91"/>
      <c r="II70" s="91"/>
      <c r="IJ70" s="91"/>
      <c r="IK70" s="91"/>
      <c r="IL70" s="91"/>
      <c r="IM70" s="91"/>
    </row>
    <row r="71" spans="22:247" x14ac:dyDescent="0.3">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1"/>
      <c r="DJ71" s="91"/>
      <c r="DK71" s="91"/>
      <c r="DL71" s="91"/>
      <c r="DM71" s="91"/>
      <c r="DN71" s="91"/>
      <c r="DO71" s="91"/>
      <c r="DP71" s="91"/>
      <c r="DQ71" s="91"/>
      <c r="DR71" s="91"/>
      <c r="DS71" s="91"/>
      <c r="DT71" s="91"/>
      <c r="DU71" s="91"/>
      <c r="DV71" s="91"/>
      <c r="DW71" s="91"/>
      <c r="DX71" s="91"/>
      <c r="DY71" s="91"/>
      <c r="DZ71" s="91"/>
      <c r="EA71" s="91"/>
      <c r="EB71" s="91"/>
      <c r="EC71" s="91"/>
      <c r="ED71" s="91"/>
      <c r="EE71" s="91"/>
      <c r="EF71" s="91"/>
      <c r="EG71" s="91"/>
      <c r="EH71" s="91"/>
      <c r="EI71" s="91"/>
      <c r="EJ71" s="91"/>
      <c r="EK71" s="91"/>
      <c r="EL71" s="91"/>
      <c r="EM71" s="91"/>
      <c r="EN71" s="91"/>
      <c r="EO71" s="91"/>
      <c r="EP71" s="91"/>
      <c r="EQ71" s="91"/>
      <c r="ER71" s="91"/>
      <c r="ES71" s="91"/>
      <c r="ET71" s="91"/>
      <c r="EU71" s="91"/>
      <c r="EV71" s="91"/>
      <c r="EW71" s="91"/>
      <c r="EX71" s="91"/>
      <c r="EY71" s="91"/>
      <c r="EZ71" s="91"/>
      <c r="FA71" s="91"/>
      <c r="FB71" s="91"/>
      <c r="FC71" s="91"/>
      <c r="FD71" s="91"/>
      <c r="FE71" s="91"/>
      <c r="FF71" s="91"/>
      <c r="FG71" s="91"/>
      <c r="FH71" s="91"/>
      <c r="FI71" s="91"/>
      <c r="FJ71" s="91"/>
      <c r="FK71" s="91"/>
      <c r="FL71" s="91"/>
      <c r="FM71" s="91"/>
      <c r="FN71" s="91"/>
      <c r="FO71" s="91"/>
      <c r="FP71" s="91"/>
      <c r="FQ71" s="91"/>
      <c r="FR71" s="91"/>
      <c r="FS71" s="91"/>
      <c r="FT71" s="91"/>
      <c r="FU71" s="91"/>
      <c r="FV71" s="91"/>
      <c r="FW71" s="91"/>
      <c r="FX71" s="91"/>
      <c r="FY71" s="91"/>
      <c r="FZ71" s="91"/>
      <c r="GA71" s="91"/>
      <c r="GB71" s="91"/>
      <c r="GC71" s="91"/>
      <c r="GD71" s="91"/>
      <c r="GE71" s="91"/>
      <c r="GF71" s="91"/>
      <c r="GG71" s="91"/>
      <c r="GH71" s="91"/>
      <c r="GI71" s="91"/>
      <c r="GJ71" s="91"/>
      <c r="GK71" s="91"/>
      <c r="GL71" s="91"/>
      <c r="GM71" s="91"/>
      <c r="GN71" s="91"/>
      <c r="GO71" s="91"/>
      <c r="GP71" s="91"/>
      <c r="GQ71" s="91"/>
      <c r="GR71" s="91"/>
      <c r="GS71" s="91"/>
      <c r="GT71" s="91"/>
      <c r="GU71" s="91"/>
      <c r="GV71" s="91"/>
      <c r="GW71" s="91"/>
      <c r="GX71" s="91"/>
      <c r="GY71" s="91"/>
      <c r="GZ71" s="91"/>
      <c r="HA71" s="91"/>
      <c r="HB71" s="91"/>
      <c r="HC71" s="91"/>
      <c r="HD71" s="91"/>
      <c r="HE71" s="91"/>
      <c r="HF71" s="91"/>
      <c r="HG71" s="91"/>
      <c r="HH71" s="91"/>
      <c r="HI71" s="91"/>
      <c r="HJ71" s="91"/>
      <c r="HK71" s="91"/>
      <c r="HL71" s="91"/>
      <c r="HM71" s="91"/>
      <c r="HN71" s="91"/>
      <c r="HO71" s="91"/>
      <c r="HP71" s="91"/>
      <c r="HQ71" s="91"/>
      <c r="HR71" s="91"/>
      <c r="HS71" s="91"/>
      <c r="HT71" s="91"/>
      <c r="HU71" s="91"/>
      <c r="HV71" s="91"/>
      <c r="HW71" s="91"/>
      <c r="HX71" s="91"/>
      <c r="HY71" s="91"/>
      <c r="HZ71" s="91"/>
      <c r="IA71" s="91"/>
      <c r="IB71" s="91"/>
      <c r="IC71" s="91"/>
      <c r="ID71" s="91"/>
      <c r="IE71" s="91"/>
      <c r="IF71" s="91"/>
      <c r="IG71" s="91"/>
      <c r="IH71" s="91"/>
      <c r="II71" s="91"/>
      <c r="IJ71" s="91"/>
      <c r="IK71" s="91"/>
      <c r="IL71" s="91"/>
      <c r="IM71" s="91"/>
    </row>
    <row r="72" spans="22:247" x14ac:dyDescent="0.3">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c r="EO72" s="91"/>
      <c r="EP72" s="91"/>
      <c r="EQ72" s="91"/>
      <c r="ER72" s="91"/>
      <c r="ES72" s="91"/>
      <c r="ET72" s="91"/>
      <c r="EU72" s="91"/>
      <c r="EV72" s="91"/>
      <c r="EW72" s="91"/>
      <c r="EX72" s="91"/>
      <c r="EY72" s="91"/>
      <c r="EZ72" s="91"/>
      <c r="FA72" s="91"/>
      <c r="FB72" s="91"/>
      <c r="FC72" s="91"/>
      <c r="FD72" s="91"/>
      <c r="FE72" s="91"/>
      <c r="FF72" s="91"/>
      <c r="FG72" s="91"/>
      <c r="FH72" s="91"/>
      <c r="FI72" s="91"/>
      <c r="FJ72" s="91"/>
      <c r="FK72" s="91"/>
      <c r="FL72" s="91"/>
      <c r="FM72" s="91"/>
      <c r="FN72" s="91"/>
      <c r="FO72" s="91"/>
      <c r="FP72" s="91"/>
      <c r="FQ72" s="91"/>
      <c r="FR72" s="91"/>
      <c r="FS72" s="91"/>
      <c r="FT72" s="91"/>
      <c r="FU72" s="91"/>
      <c r="FV72" s="91"/>
      <c r="FW72" s="91"/>
      <c r="FX72" s="91"/>
      <c r="FY72" s="91"/>
      <c r="FZ72" s="91"/>
      <c r="GA72" s="91"/>
      <c r="GB72" s="91"/>
      <c r="GC72" s="91"/>
      <c r="GD72" s="91"/>
      <c r="GE72" s="91"/>
      <c r="GF72" s="91"/>
      <c r="GG72" s="91"/>
      <c r="GH72" s="91"/>
      <c r="GI72" s="91"/>
      <c r="GJ72" s="91"/>
      <c r="GK72" s="91"/>
      <c r="GL72" s="91"/>
      <c r="GM72" s="91"/>
      <c r="GN72" s="91"/>
      <c r="GO72" s="91"/>
      <c r="GP72" s="91"/>
      <c r="GQ72" s="91"/>
      <c r="GR72" s="91"/>
      <c r="GS72" s="91"/>
      <c r="GT72" s="91"/>
      <c r="GU72" s="91"/>
      <c r="GV72" s="91"/>
      <c r="GW72" s="91"/>
      <c r="GX72" s="91"/>
      <c r="GY72" s="91"/>
      <c r="GZ72" s="91"/>
      <c r="HA72" s="91"/>
      <c r="HB72" s="91"/>
      <c r="HC72" s="91"/>
      <c r="HD72" s="91"/>
      <c r="HE72" s="91"/>
      <c r="HF72" s="91"/>
      <c r="HG72" s="91"/>
      <c r="HH72" s="91"/>
      <c r="HI72" s="91"/>
      <c r="HJ72" s="91"/>
      <c r="HK72" s="91"/>
      <c r="HL72" s="91"/>
      <c r="HM72" s="91"/>
      <c r="HN72" s="91"/>
      <c r="HO72" s="91"/>
      <c r="HP72" s="91"/>
      <c r="HQ72" s="91"/>
      <c r="HR72" s="91"/>
      <c r="HS72" s="91"/>
      <c r="HT72" s="91"/>
      <c r="HU72" s="91"/>
      <c r="HV72" s="91"/>
      <c r="HW72" s="91"/>
      <c r="HX72" s="91"/>
      <c r="HY72" s="91"/>
      <c r="HZ72" s="91"/>
      <c r="IA72" s="91"/>
      <c r="IB72" s="91"/>
      <c r="IC72" s="91"/>
      <c r="ID72" s="91"/>
      <c r="IE72" s="91"/>
      <c r="IF72" s="91"/>
      <c r="IG72" s="91"/>
      <c r="IH72" s="91"/>
      <c r="II72" s="91"/>
      <c r="IJ72" s="91"/>
      <c r="IK72" s="91"/>
      <c r="IL72" s="91"/>
      <c r="IM72" s="91"/>
    </row>
    <row r="73" spans="22:247" x14ac:dyDescent="0.3">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c r="EO73" s="91"/>
      <c r="EP73" s="91"/>
      <c r="EQ73" s="91"/>
      <c r="ER73" s="91"/>
      <c r="ES73" s="91"/>
      <c r="ET73" s="91"/>
      <c r="EU73" s="91"/>
      <c r="EV73" s="91"/>
      <c r="EW73" s="91"/>
      <c r="EX73" s="91"/>
      <c r="EY73" s="91"/>
      <c r="EZ73" s="91"/>
      <c r="FA73" s="91"/>
      <c r="FB73" s="91"/>
      <c r="FC73" s="91"/>
      <c r="FD73" s="91"/>
      <c r="FE73" s="91"/>
      <c r="FF73" s="91"/>
      <c r="FG73" s="91"/>
      <c r="FH73" s="91"/>
      <c r="FI73" s="91"/>
      <c r="FJ73" s="91"/>
      <c r="FK73" s="91"/>
      <c r="FL73" s="91"/>
      <c r="FM73" s="91"/>
      <c r="FN73" s="91"/>
      <c r="FO73" s="91"/>
      <c r="FP73" s="91"/>
      <c r="FQ73" s="91"/>
      <c r="FR73" s="91"/>
      <c r="FS73" s="91"/>
      <c r="FT73" s="91"/>
      <c r="FU73" s="91"/>
      <c r="FV73" s="91"/>
      <c r="FW73" s="91"/>
      <c r="FX73" s="91"/>
      <c r="FY73" s="91"/>
      <c r="FZ73" s="91"/>
      <c r="GA73" s="91"/>
      <c r="GB73" s="91"/>
      <c r="GC73" s="91"/>
      <c r="GD73" s="91"/>
      <c r="GE73" s="91"/>
      <c r="GF73" s="91"/>
      <c r="GG73" s="91"/>
      <c r="GH73" s="91"/>
      <c r="GI73" s="91"/>
      <c r="GJ73" s="91"/>
      <c r="GK73" s="91"/>
      <c r="GL73" s="91"/>
      <c r="GM73" s="91"/>
      <c r="GN73" s="91"/>
      <c r="GO73" s="91"/>
      <c r="GP73" s="91"/>
      <c r="GQ73" s="91"/>
      <c r="GR73" s="91"/>
      <c r="GS73" s="91"/>
      <c r="GT73" s="91"/>
      <c r="GU73" s="91"/>
      <c r="GV73" s="91"/>
      <c r="GW73" s="91"/>
      <c r="GX73" s="91"/>
      <c r="GY73" s="91"/>
      <c r="GZ73" s="91"/>
      <c r="HA73" s="91"/>
      <c r="HB73" s="91"/>
      <c r="HC73" s="91"/>
      <c r="HD73" s="91"/>
      <c r="HE73" s="91"/>
      <c r="HF73" s="91"/>
      <c r="HG73" s="91"/>
      <c r="HH73" s="91"/>
      <c r="HI73" s="91"/>
      <c r="HJ73" s="91"/>
      <c r="HK73" s="91"/>
      <c r="HL73" s="91"/>
      <c r="HM73" s="91"/>
      <c r="HN73" s="91"/>
      <c r="HO73" s="91"/>
      <c r="HP73" s="91"/>
      <c r="HQ73" s="91"/>
      <c r="HR73" s="91"/>
      <c r="HS73" s="91"/>
      <c r="HT73" s="91"/>
      <c r="HU73" s="91"/>
      <c r="HV73" s="91"/>
      <c r="HW73" s="91"/>
      <c r="HX73" s="91"/>
      <c r="HY73" s="91"/>
      <c r="HZ73" s="91"/>
      <c r="IA73" s="91"/>
      <c r="IB73" s="91"/>
      <c r="IC73" s="91"/>
      <c r="ID73" s="91"/>
      <c r="IE73" s="91"/>
      <c r="IF73" s="91"/>
      <c r="IG73" s="91"/>
      <c r="IH73" s="91"/>
      <c r="II73" s="91"/>
      <c r="IJ73" s="91"/>
      <c r="IK73" s="91"/>
      <c r="IL73" s="91"/>
      <c r="IM73" s="91"/>
    </row>
    <row r="74" spans="22:247" x14ac:dyDescent="0.3">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1"/>
      <c r="FI74" s="91"/>
      <c r="FJ74" s="91"/>
      <c r="FK74" s="91"/>
      <c r="FL74" s="91"/>
      <c r="FM74" s="91"/>
      <c r="FN74" s="91"/>
      <c r="FO74" s="91"/>
      <c r="FP74" s="91"/>
      <c r="FQ74" s="91"/>
      <c r="FR74" s="91"/>
      <c r="FS74" s="91"/>
      <c r="FT74" s="91"/>
      <c r="FU74" s="91"/>
      <c r="FV74" s="91"/>
      <c r="FW74" s="91"/>
      <c r="FX74" s="91"/>
      <c r="FY74" s="91"/>
      <c r="FZ74" s="91"/>
      <c r="GA74" s="91"/>
      <c r="GB74" s="91"/>
      <c r="GC74" s="91"/>
      <c r="GD74" s="91"/>
      <c r="GE74" s="91"/>
      <c r="GF74" s="91"/>
      <c r="GG74" s="91"/>
      <c r="GH74" s="91"/>
      <c r="GI74" s="91"/>
      <c r="GJ74" s="91"/>
      <c r="GK74" s="91"/>
      <c r="GL74" s="91"/>
      <c r="GM74" s="91"/>
      <c r="GN74" s="91"/>
      <c r="GO74" s="91"/>
      <c r="GP74" s="91"/>
      <c r="GQ74" s="91"/>
      <c r="GR74" s="91"/>
      <c r="GS74" s="91"/>
      <c r="GT74" s="91"/>
      <c r="GU74" s="91"/>
      <c r="GV74" s="91"/>
      <c r="GW74" s="91"/>
      <c r="GX74" s="91"/>
      <c r="GY74" s="91"/>
      <c r="GZ74" s="91"/>
      <c r="HA74" s="91"/>
      <c r="HB74" s="91"/>
      <c r="HC74" s="91"/>
      <c r="HD74" s="91"/>
      <c r="HE74" s="91"/>
      <c r="HF74" s="91"/>
      <c r="HG74" s="91"/>
      <c r="HH74" s="91"/>
      <c r="HI74" s="91"/>
      <c r="HJ74" s="91"/>
      <c r="HK74" s="91"/>
      <c r="HL74" s="91"/>
      <c r="HM74" s="91"/>
      <c r="HN74" s="91"/>
      <c r="HO74" s="91"/>
      <c r="HP74" s="91"/>
      <c r="HQ74" s="91"/>
      <c r="HR74" s="91"/>
      <c r="HS74" s="91"/>
      <c r="HT74" s="91"/>
      <c r="HU74" s="91"/>
      <c r="HV74" s="91"/>
      <c r="HW74" s="91"/>
      <c r="HX74" s="91"/>
      <c r="HY74" s="91"/>
      <c r="HZ74" s="91"/>
      <c r="IA74" s="91"/>
      <c r="IB74" s="91"/>
      <c r="IC74" s="91"/>
      <c r="ID74" s="91"/>
      <c r="IE74" s="91"/>
      <c r="IF74" s="91"/>
      <c r="IG74" s="91"/>
      <c r="IH74" s="91"/>
      <c r="II74" s="91"/>
      <c r="IJ74" s="91"/>
      <c r="IK74" s="91"/>
      <c r="IL74" s="91"/>
      <c r="IM74" s="91"/>
    </row>
    <row r="75" spans="22:247" x14ac:dyDescent="0.3">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c r="FA75" s="91"/>
      <c r="FB75" s="91"/>
      <c r="FC75" s="91"/>
      <c r="FD75" s="91"/>
      <c r="FE75" s="91"/>
      <c r="FF75" s="91"/>
      <c r="FG75" s="91"/>
      <c r="FH75" s="91"/>
      <c r="FI75" s="91"/>
      <c r="FJ75" s="91"/>
      <c r="FK75" s="91"/>
      <c r="FL75" s="91"/>
      <c r="FM75" s="91"/>
      <c r="FN75" s="91"/>
      <c r="FO75" s="91"/>
      <c r="FP75" s="91"/>
      <c r="FQ75" s="91"/>
      <c r="FR75" s="91"/>
      <c r="FS75" s="91"/>
      <c r="FT75" s="91"/>
      <c r="FU75" s="91"/>
      <c r="FV75" s="91"/>
      <c r="FW75" s="91"/>
      <c r="FX75" s="91"/>
      <c r="FY75" s="91"/>
      <c r="FZ75" s="91"/>
      <c r="GA75" s="91"/>
      <c r="GB75" s="91"/>
      <c r="GC75" s="91"/>
      <c r="GD75" s="91"/>
      <c r="GE75" s="91"/>
      <c r="GF75" s="91"/>
      <c r="GG75" s="91"/>
      <c r="GH75" s="91"/>
      <c r="GI75" s="91"/>
      <c r="GJ75" s="91"/>
      <c r="GK75" s="91"/>
      <c r="GL75" s="91"/>
      <c r="GM75" s="91"/>
      <c r="GN75" s="91"/>
      <c r="GO75" s="91"/>
      <c r="GP75" s="91"/>
      <c r="GQ75" s="91"/>
      <c r="GR75" s="91"/>
      <c r="GS75" s="91"/>
      <c r="GT75" s="91"/>
      <c r="GU75" s="91"/>
      <c r="GV75" s="91"/>
      <c r="GW75" s="91"/>
      <c r="GX75" s="91"/>
      <c r="GY75" s="91"/>
      <c r="GZ75" s="91"/>
      <c r="HA75" s="91"/>
      <c r="HB75" s="91"/>
      <c r="HC75" s="91"/>
      <c r="HD75" s="91"/>
      <c r="HE75" s="91"/>
      <c r="HF75" s="91"/>
      <c r="HG75" s="91"/>
      <c r="HH75" s="91"/>
      <c r="HI75" s="91"/>
      <c r="HJ75" s="91"/>
      <c r="HK75" s="91"/>
      <c r="HL75" s="91"/>
      <c r="HM75" s="91"/>
      <c r="HN75" s="91"/>
      <c r="HO75" s="91"/>
      <c r="HP75" s="91"/>
      <c r="HQ75" s="91"/>
      <c r="HR75" s="91"/>
      <c r="HS75" s="91"/>
      <c r="HT75" s="91"/>
      <c r="HU75" s="91"/>
      <c r="HV75" s="91"/>
      <c r="HW75" s="91"/>
      <c r="HX75" s="91"/>
      <c r="HY75" s="91"/>
      <c r="HZ75" s="91"/>
      <c r="IA75" s="91"/>
      <c r="IB75" s="91"/>
      <c r="IC75" s="91"/>
      <c r="ID75" s="91"/>
      <c r="IE75" s="91"/>
      <c r="IF75" s="91"/>
      <c r="IG75" s="91"/>
      <c r="IH75" s="91"/>
      <c r="II75" s="91"/>
      <c r="IJ75" s="91"/>
      <c r="IK75" s="91"/>
      <c r="IL75" s="91"/>
      <c r="IM75" s="91"/>
    </row>
    <row r="76" spans="22:247" x14ac:dyDescent="0.3">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c r="EO76" s="91"/>
      <c r="EP76" s="91"/>
      <c r="EQ76" s="91"/>
      <c r="ER76" s="91"/>
      <c r="ES76" s="91"/>
      <c r="ET76" s="91"/>
      <c r="EU76" s="91"/>
      <c r="EV76" s="91"/>
      <c r="EW76" s="91"/>
      <c r="EX76" s="91"/>
      <c r="EY76" s="91"/>
      <c r="EZ76" s="91"/>
      <c r="FA76" s="91"/>
      <c r="FB76" s="91"/>
      <c r="FC76" s="91"/>
      <c r="FD76" s="91"/>
      <c r="FE76" s="91"/>
      <c r="FF76" s="91"/>
      <c r="FG76" s="91"/>
      <c r="FH76" s="91"/>
      <c r="FI76" s="91"/>
      <c r="FJ76" s="91"/>
      <c r="FK76" s="91"/>
      <c r="FL76" s="91"/>
      <c r="FM76" s="91"/>
      <c r="FN76" s="91"/>
      <c r="FO76" s="91"/>
      <c r="FP76" s="91"/>
      <c r="FQ76" s="91"/>
      <c r="FR76" s="91"/>
      <c r="FS76" s="91"/>
      <c r="FT76" s="91"/>
      <c r="FU76" s="91"/>
      <c r="FV76" s="91"/>
      <c r="FW76" s="91"/>
      <c r="FX76" s="91"/>
      <c r="FY76" s="91"/>
      <c r="FZ76" s="91"/>
      <c r="GA76" s="91"/>
      <c r="GB76" s="91"/>
      <c r="GC76" s="91"/>
      <c r="GD76" s="91"/>
      <c r="GE76" s="91"/>
      <c r="GF76" s="91"/>
      <c r="GG76" s="91"/>
      <c r="GH76" s="91"/>
      <c r="GI76" s="91"/>
      <c r="GJ76" s="91"/>
      <c r="GK76" s="91"/>
      <c r="GL76" s="91"/>
      <c r="GM76" s="91"/>
      <c r="GN76" s="91"/>
      <c r="GO76" s="91"/>
      <c r="GP76" s="91"/>
      <c r="GQ76" s="91"/>
      <c r="GR76" s="91"/>
      <c r="GS76" s="91"/>
      <c r="GT76" s="91"/>
      <c r="GU76" s="91"/>
      <c r="GV76" s="91"/>
      <c r="GW76" s="91"/>
      <c r="GX76" s="91"/>
      <c r="GY76" s="91"/>
      <c r="GZ76" s="91"/>
      <c r="HA76" s="91"/>
      <c r="HB76" s="91"/>
      <c r="HC76" s="91"/>
      <c r="HD76" s="91"/>
      <c r="HE76" s="91"/>
      <c r="HF76" s="91"/>
      <c r="HG76" s="91"/>
      <c r="HH76" s="91"/>
      <c r="HI76" s="91"/>
      <c r="HJ76" s="91"/>
      <c r="HK76" s="91"/>
      <c r="HL76" s="91"/>
      <c r="HM76" s="91"/>
      <c r="HN76" s="91"/>
      <c r="HO76" s="91"/>
      <c r="HP76" s="91"/>
      <c r="HQ76" s="91"/>
      <c r="HR76" s="91"/>
      <c r="HS76" s="91"/>
      <c r="HT76" s="91"/>
      <c r="HU76" s="91"/>
      <c r="HV76" s="91"/>
      <c r="HW76" s="91"/>
      <c r="HX76" s="91"/>
      <c r="HY76" s="91"/>
      <c r="HZ76" s="91"/>
      <c r="IA76" s="91"/>
      <c r="IB76" s="91"/>
      <c r="IC76" s="91"/>
      <c r="ID76" s="91"/>
      <c r="IE76" s="91"/>
      <c r="IF76" s="91"/>
      <c r="IG76" s="91"/>
      <c r="IH76" s="91"/>
      <c r="II76" s="91"/>
      <c r="IJ76" s="91"/>
      <c r="IK76" s="91"/>
      <c r="IL76" s="91"/>
      <c r="IM76" s="91"/>
    </row>
    <row r="77" spans="22:247" x14ac:dyDescent="0.3">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1"/>
      <c r="FX77" s="91"/>
      <c r="FY77" s="91"/>
      <c r="FZ77" s="91"/>
      <c r="GA77" s="91"/>
      <c r="GB77" s="91"/>
      <c r="GC77" s="91"/>
      <c r="GD77" s="91"/>
      <c r="GE77" s="91"/>
      <c r="GF77" s="91"/>
      <c r="GG77" s="91"/>
      <c r="GH77" s="91"/>
      <c r="GI77" s="91"/>
      <c r="GJ77" s="91"/>
      <c r="GK77" s="91"/>
      <c r="GL77" s="91"/>
      <c r="GM77" s="91"/>
      <c r="GN77" s="91"/>
      <c r="GO77" s="91"/>
      <c r="GP77" s="91"/>
      <c r="GQ77" s="91"/>
      <c r="GR77" s="91"/>
      <c r="GS77" s="91"/>
      <c r="GT77" s="91"/>
      <c r="GU77" s="91"/>
      <c r="GV77" s="91"/>
      <c r="GW77" s="91"/>
      <c r="GX77" s="91"/>
      <c r="GY77" s="91"/>
      <c r="GZ77" s="91"/>
      <c r="HA77" s="91"/>
      <c r="HB77" s="91"/>
      <c r="HC77" s="91"/>
      <c r="HD77" s="91"/>
      <c r="HE77" s="91"/>
      <c r="HF77" s="91"/>
      <c r="HG77" s="91"/>
      <c r="HH77" s="91"/>
      <c r="HI77" s="91"/>
      <c r="HJ77" s="91"/>
      <c r="HK77" s="91"/>
      <c r="HL77" s="91"/>
      <c r="HM77" s="91"/>
      <c r="HN77" s="91"/>
      <c r="HO77" s="91"/>
      <c r="HP77" s="91"/>
      <c r="HQ77" s="91"/>
      <c r="HR77" s="91"/>
      <c r="HS77" s="91"/>
      <c r="HT77" s="91"/>
      <c r="HU77" s="91"/>
      <c r="HV77" s="91"/>
      <c r="HW77" s="91"/>
      <c r="HX77" s="91"/>
      <c r="HY77" s="91"/>
      <c r="HZ77" s="91"/>
      <c r="IA77" s="91"/>
      <c r="IB77" s="91"/>
      <c r="IC77" s="91"/>
      <c r="ID77" s="91"/>
      <c r="IE77" s="91"/>
      <c r="IF77" s="91"/>
      <c r="IG77" s="91"/>
      <c r="IH77" s="91"/>
      <c r="II77" s="91"/>
      <c r="IJ77" s="91"/>
      <c r="IK77" s="91"/>
      <c r="IL77" s="91"/>
      <c r="IM77" s="91"/>
    </row>
    <row r="78" spans="22:247" x14ac:dyDescent="0.3">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1"/>
      <c r="FX78" s="91"/>
      <c r="FY78" s="91"/>
      <c r="FZ78" s="91"/>
      <c r="GA78" s="91"/>
      <c r="GB78" s="91"/>
      <c r="GC78" s="91"/>
      <c r="GD78" s="91"/>
      <c r="GE78" s="91"/>
      <c r="GF78" s="91"/>
      <c r="GG78" s="91"/>
      <c r="GH78" s="91"/>
      <c r="GI78" s="91"/>
      <c r="GJ78" s="91"/>
      <c r="GK78" s="91"/>
      <c r="GL78" s="91"/>
      <c r="GM78" s="91"/>
      <c r="GN78" s="91"/>
      <c r="GO78" s="91"/>
      <c r="GP78" s="91"/>
      <c r="GQ78" s="91"/>
      <c r="GR78" s="91"/>
      <c r="GS78" s="91"/>
      <c r="GT78" s="91"/>
      <c r="GU78" s="91"/>
      <c r="GV78" s="91"/>
      <c r="GW78" s="91"/>
      <c r="GX78" s="91"/>
      <c r="GY78" s="91"/>
      <c r="GZ78" s="91"/>
      <c r="HA78" s="91"/>
      <c r="HB78" s="91"/>
      <c r="HC78" s="91"/>
      <c r="HD78" s="91"/>
      <c r="HE78" s="91"/>
      <c r="HF78" s="91"/>
      <c r="HG78" s="91"/>
      <c r="HH78" s="91"/>
      <c r="HI78" s="91"/>
      <c r="HJ78" s="91"/>
      <c r="HK78" s="91"/>
      <c r="HL78" s="91"/>
      <c r="HM78" s="91"/>
      <c r="HN78" s="91"/>
      <c r="HO78" s="91"/>
      <c r="HP78" s="91"/>
      <c r="HQ78" s="91"/>
      <c r="HR78" s="91"/>
      <c r="HS78" s="91"/>
      <c r="HT78" s="91"/>
      <c r="HU78" s="91"/>
      <c r="HV78" s="91"/>
      <c r="HW78" s="91"/>
      <c r="HX78" s="91"/>
      <c r="HY78" s="91"/>
      <c r="HZ78" s="91"/>
      <c r="IA78" s="91"/>
      <c r="IB78" s="91"/>
      <c r="IC78" s="91"/>
      <c r="ID78" s="91"/>
      <c r="IE78" s="91"/>
      <c r="IF78" s="91"/>
      <c r="IG78" s="91"/>
      <c r="IH78" s="91"/>
      <c r="II78" s="91"/>
      <c r="IJ78" s="91"/>
      <c r="IK78" s="91"/>
      <c r="IL78" s="91"/>
      <c r="IM78" s="91"/>
    </row>
    <row r="79" spans="22:247" x14ac:dyDescent="0.3">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1"/>
      <c r="FX79" s="91"/>
      <c r="FY79" s="91"/>
      <c r="FZ79" s="91"/>
      <c r="GA79" s="91"/>
      <c r="GB79" s="91"/>
      <c r="GC79" s="91"/>
      <c r="GD79" s="91"/>
      <c r="GE79" s="91"/>
      <c r="GF79" s="91"/>
      <c r="GG79" s="91"/>
      <c r="GH79" s="91"/>
      <c r="GI79" s="91"/>
      <c r="GJ79" s="91"/>
      <c r="GK79" s="91"/>
      <c r="GL79" s="91"/>
      <c r="GM79" s="91"/>
      <c r="GN79" s="91"/>
      <c r="GO79" s="91"/>
      <c r="GP79" s="91"/>
      <c r="GQ79" s="91"/>
      <c r="GR79" s="91"/>
      <c r="GS79" s="91"/>
      <c r="GT79" s="91"/>
      <c r="GU79" s="91"/>
      <c r="GV79" s="91"/>
      <c r="GW79" s="91"/>
      <c r="GX79" s="91"/>
      <c r="GY79" s="91"/>
      <c r="GZ79" s="91"/>
      <c r="HA79" s="91"/>
      <c r="HB79" s="91"/>
      <c r="HC79" s="91"/>
      <c r="HD79" s="91"/>
      <c r="HE79" s="91"/>
      <c r="HF79" s="91"/>
      <c r="HG79" s="91"/>
      <c r="HH79" s="91"/>
      <c r="HI79" s="91"/>
      <c r="HJ79" s="91"/>
      <c r="HK79" s="91"/>
      <c r="HL79" s="91"/>
      <c r="HM79" s="91"/>
      <c r="HN79" s="91"/>
      <c r="HO79" s="91"/>
      <c r="HP79" s="91"/>
      <c r="HQ79" s="91"/>
      <c r="HR79" s="91"/>
      <c r="HS79" s="91"/>
      <c r="HT79" s="91"/>
      <c r="HU79" s="91"/>
      <c r="HV79" s="91"/>
      <c r="HW79" s="91"/>
      <c r="HX79" s="91"/>
      <c r="HY79" s="91"/>
      <c r="HZ79" s="91"/>
      <c r="IA79" s="91"/>
      <c r="IB79" s="91"/>
      <c r="IC79" s="91"/>
      <c r="ID79" s="91"/>
      <c r="IE79" s="91"/>
      <c r="IF79" s="91"/>
      <c r="IG79" s="91"/>
      <c r="IH79" s="91"/>
      <c r="II79" s="91"/>
      <c r="IJ79" s="91"/>
      <c r="IK79" s="91"/>
      <c r="IL79" s="91"/>
      <c r="IM79" s="91"/>
    </row>
    <row r="80" spans="22:247" x14ac:dyDescent="0.3">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1"/>
      <c r="DJ80" s="91"/>
      <c r="DK80" s="91"/>
      <c r="DL80" s="91"/>
      <c r="DM80" s="91"/>
      <c r="DN80" s="91"/>
      <c r="DO80" s="91"/>
      <c r="DP80" s="91"/>
      <c r="DQ80" s="91"/>
      <c r="DR80" s="91"/>
      <c r="DS80" s="91"/>
      <c r="DT80" s="91"/>
      <c r="DU80" s="91"/>
      <c r="DV80" s="91"/>
      <c r="DW80" s="91"/>
      <c r="DX80" s="91"/>
      <c r="DY80" s="91"/>
      <c r="DZ80" s="91"/>
      <c r="EA80" s="91"/>
      <c r="EB80" s="91"/>
      <c r="EC80" s="91"/>
      <c r="ED80" s="91"/>
      <c r="EE80" s="91"/>
      <c r="EF80" s="91"/>
      <c r="EG80" s="91"/>
      <c r="EH80" s="91"/>
      <c r="EI80" s="91"/>
      <c r="EJ80" s="91"/>
      <c r="EK80" s="91"/>
      <c r="EL80" s="91"/>
      <c r="EM80" s="91"/>
      <c r="EN80" s="91"/>
      <c r="EO80" s="91"/>
      <c r="EP80" s="91"/>
      <c r="EQ80" s="91"/>
      <c r="ER80" s="91"/>
      <c r="ES80" s="91"/>
      <c r="ET80" s="91"/>
      <c r="EU80" s="91"/>
      <c r="EV80" s="91"/>
      <c r="EW80" s="91"/>
      <c r="EX80" s="91"/>
      <c r="EY80" s="91"/>
      <c r="EZ80" s="91"/>
      <c r="FA80" s="91"/>
      <c r="FB80" s="91"/>
      <c r="FC80" s="91"/>
      <c r="FD80" s="91"/>
      <c r="FE80" s="91"/>
      <c r="FF80" s="91"/>
      <c r="FG80" s="91"/>
      <c r="FH80" s="91"/>
      <c r="FI80" s="91"/>
      <c r="FJ80" s="91"/>
      <c r="FK80" s="91"/>
      <c r="FL80" s="91"/>
      <c r="FM80" s="91"/>
      <c r="FN80" s="91"/>
      <c r="FO80" s="91"/>
      <c r="FP80" s="91"/>
      <c r="FQ80" s="91"/>
      <c r="FR80" s="91"/>
      <c r="FS80" s="91"/>
      <c r="FT80" s="91"/>
      <c r="FU80" s="91"/>
      <c r="FV80" s="91"/>
      <c r="FW80" s="91"/>
      <c r="FX80" s="91"/>
      <c r="FY80" s="91"/>
      <c r="FZ80" s="91"/>
      <c r="GA80" s="91"/>
      <c r="GB80" s="91"/>
      <c r="GC80" s="91"/>
      <c r="GD80" s="91"/>
      <c r="GE80" s="91"/>
      <c r="GF80" s="91"/>
      <c r="GG80" s="91"/>
      <c r="GH80" s="91"/>
      <c r="GI80" s="91"/>
      <c r="GJ80" s="91"/>
      <c r="GK80" s="91"/>
      <c r="GL80" s="91"/>
      <c r="GM80" s="91"/>
      <c r="GN80" s="91"/>
      <c r="GO80" s="91"/>
      <c r="GP80" s="91"/>
      <c r="GQ80" s="91"/>
      <c r="GR80" s="91"/>
      <c r="GS80" s="91"/>
      <c r="GT80" s="91"/>
      <c r="GU80" s="91"/>
      <c r="GV80" s="91"/>
      <c r="GW80" s="91"/>
      <c r="GX80" s="91"/>
      <c r="GY80" s="91"/>
      <c r="GZ80" s="91"/>
      <c r="HA80" s="91"/>
      <c r="HB80" s="91"/>
      <c r="HC80" s="91"/>
      <c r="HD80" s="91"/>
      <c r="HE80" s="91"/>
      <c r="HF80" s="91"/>
      <c r="HG80" s="91"/>
      <c r="HH80" s="91"/>
      <c r="HI80" s="91"/>
      <c r="HJ80" s="91"/>
      <c r="HK80" s="91"/>
      <c r="HL80" s="91"/>
      <c r="HM80" s="91"/>
      <c r="HN80" s="91"/>
      <c r="HO80" s="91"/>
      <c r="HP80" s="91"/>
      <c r="HQ80" s="91"/>
      <c r="HR80" s="91"/>
      <c r="HS80" s="91"/>
      <c r="HT80" s="91"/>
      <c r="HU80" s="91"/>
      <c r="HV80" s="91"/>
      <c r="HW80" s="91"/>
      <c r="HX80" s="91"/>
      <c r="HY80" s="91"/>
      <c r="HZ80" s="91"/>
      <c r="IA80" s="91"/>
      <c r="IB80" s="91"/>
      <c r="IC80" s="91"/>
      <c r="ID80" s="91"/>
      <c r="IE80" s="91"/>
      <c r="IF80" s="91"/>
      <c r="IG80" s="91"/>
      <c r="IH80" s="91"/>
      <c r="II80" s="91"/>
      <c r="IJ80" s="91"/>
      <c r="IK80" s="91"/>
      <c r="IL80" s="91"/>
      <c r="IM80" s="91"/>
    </row>
    <row r="81" spans="22:247" x14ac:dyDescent="0.3">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1"/>
      <c r="DK81" s="91"/>
      <c r="DL81" s="91"/>
      <c r="DM81" s="91"/>
      <c r="DN81" s="91"/>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c r="FA81" s="91"/>
      <c r="FB81" s="91"/>
      <c r="FC81" s="91"/>
      <c r="FD81" s="91"/>
      <c r="FE81" s="91"/>
      <c r="FF81" s="91"/>
      <c r="FG81" s="91"/>
      <c r="FH81" s="91"/>
      <c r="FI81" s="91"/>
      <c r="FJ81" s="91"/>
      <c r="FK81" s="91"/>
      <c r="FL81" s="91"/>
      <c r="FM81" s="91"/>
      <c r="FN81" s="91"/>
      <c r="FO81" s="91"/>
      <c r="FP81" s="91"/>
      <c r="FQ81" s="91"/>
      <c r="FR81" s="91"/>
      <c r="FS81" s="91"/>
      <c r="FT81" s="91"/>
      <c r="FU81" s="91"/>
      <c r="FV81" s="91"/>
      <c r="FW81" s="91"/>
      <c r="FX81" s="91"/>
      <c r="FY81" s="91"/>
      <c r="FZ81" s="91"/>
      <c r="GA81" s="91"/>
      <c r="GB81" s="91"/>
      <c r="GC81" s="91"/>
      <c r="GD81" s="91"/>
      <c r="GE81" s="91"/>
      <c r="GF81" s="91"/>
      <c r="GG81" s="91"/>
      <c r="GH81" s="91"/>
      <c r="GI81" s="91"/>
      <c r="GJ81" s="91"/>
      <c r="GK81" s="91"/>
      <c r="GL81" s="91"/>
      <c r="GM81" s="91"/>
      <c r="GN81" s="91"/>
      <c r="GO81" s="91"/>
      <c r="GP81" s="91"/>
      <c r="GQ81" s="91"/>
      <c r="GR81" s="91"/>
      <c r="GS81" s="91"/>
      <c r="GT81" s="91"/>
      <c r="GU81" s="91"/>
      <c r="GV81" s="91"/>
      <c r="GW81" s="91"/>
      <c r="GX81" s="91"/>
      <c r="GY81" s="91"/>
      <c r="GZ81" s="91"/>
      <c r="HA81" s="91"/>
      <c r="HB81" s="91"/>
      <c r="HC81" s="91"/>
      <c r="HD81" s="91"/>
      <c r="HE81" s="91"/>
      <c r="HF81" s="91"/>
      <c r="HG81" s="91"/>
      <c r="HH81" s="91"/>
      <c r="HI81" s="91"/>
      <c r="HJ81" s="91"/>
      <c r="HK81" s="91"/>
      <c r="HL81" s="91"/>
      <c r="HM81" s="91"/>
      <c r="HN81" s="91"/>
      <c r="HO81" s="91"/>
      <c r="HP81" s="91"/>
      <c r="HQ81" s="91"/>
      <c r="HR81" s="91"/>
      <c r="HS81" s="91"/>
      <c r="HT81" s="91"/>
      <c r="HU81" s="91"/>
      <c r="HV81" s="91"/>
      <c r="HW81" s="91"/>
      <c r="HX81" s="91"/>
      <c r="HY81" s="91"/>
      <c r="HZ81" s="91"/>
      <c r="IA81" s="91"/>
      <c r="IB81" s="91"/>
      <c r="IC81" s="91"/>
      <c r="ID81" s="91"/>
      <c r="IE81" s="91"/>
      <c r="IF81" s="91"/>
      <c r="IG81" s="91"/>
      <c r="IH81" s="91"/>
      <c r="II81" s="91"/>
      <c r="IJ81" s="91"/>
      <c r="IK81" s="91"/>
      <c r="IL81" s="91"/>
      <c r="IM81" s="91"/>
    </row>
    <row r="82" spans="22:247" x14ac:dyDescent="0.3">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91"/>
      <c r="DQ82" s="91"/>
      <c r="DR82" s="91"/>
      <c r="DS82" s="91"/>
      <c r="DT82" s="91"/>
      <c r="DU82" s="91"/>
      <c r="DV82" s="91"/>
      <c r="DW82" s="91"/>
      <c r="DX82" s="91"/>
      <c r="DY82" s="91"/>
      <c r="DZ82" s="91"/>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91"/>
      <c r="IK82" s="91"/>
      <c r="IL82" s="91"/>
      <c r="IM82" s="91"/>
    </row>
    <row r="83" spans="22:247" x14ac:dyDescent="0.3">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91"/>
      <c r="DQ83" s="91"/>
      <c r="DR83" s="91"/>
      <c r="DS83" s="91"/>
      <c r="DT83" s="91"/>
      <c r="DU83" s="91"/>
      <c r="DV83" s="91"/>
      <c r="DW83" s="91"/>
      <c r="DX83" s="91"/>
      <c r="DY83" s="91"/>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91"/>
      <c r="IK83" s="91"/>
      <c r="IL83" s="91"/>
      <c r="IM83" s="91"/>
    </row>
    <row r="84" spans="22:247" x14ac:dyDescent="0.3">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91"/>
      <c r="CI84" s="91"/>
      <c r="CJ84" s="91"/>
      <c r="CK84" s="91"/>
      <c r="CL84" s="91"/>
      <c r="CM84" s="91"/>
      <c r="CN84" s="91"/>
      <c r="CO84" s="91"/>
      <c r="CP84" s="91"/>
      <c r="CQ84" s="91"/>
      <c r="CR84" s="91"/>
      <c r="CS84" s="91"/>
      <c r="CT84" s="91"/>
      <c r="CU84" s="91"/>
      <c r="CV84" s="91"/>
      <c r="CW84" s="91"/>
      <c r="CX84" s="91"/>
      <c r="CY84" s="91"/>
      <c r="CZ84" s="91"/>
      <c r="DA84" s="91"/>
      <c r="DB84" s="91"/>
      <c r="DC84" s="91"/>
      <c r="DD84" s="91"/>
      <c r="DE84" s="91"/>
      <c r="DF84" s="91"/>
      <c r="DG84" s="91"/>
      <c r="DH84" s="91"/>
      <c r="DI84" s="91"/>
      <c r="DJ84" s="91"/>
      <c r="DK84" s="91"/>
      <c r="DL84" s="91"/>
      <c r="DM84" s="91"/>
      <c r="DN84" s="91"/>
      <c r="DO84" s="91"/>
      <c r="DP84" s="91"/>
      <c r="DQ84" s="91"/>
      <c r="DR84" s="91"/>
      <c r="DS84" s="91"/>
      <c r="DT84" s="91"/>
      <c r="DU84" s="91"/>
      <c r="DV84" s="91"/>
      <c r="DW84" s="91"/>
      <c r="DX84" s="91"/>
      <c r="DY84" s="91"/>
      <c r="DZ84" s="91"/>
      <c r="EA84" s="91"/>
      <c r="EB84" s="91"/>
      <c r="EC84" s="91"/>
      <c r="ED84" s="91"/>
      <c r="EE84" s="91"/>
      <c r="EF84" s="91"/>
      <c r="EG84" s="91"/>
      <c r="EH84" s="91"/>
      <c r="EI84" s="91"/>
      <c r="EJ84" s="91"/>
      <c r="EK84" s="91"/>
      <c r="EL84" s="91"/>
      <c r="EM84" s="91"/>
      <c r="EN84" s="91"/>
      <c r="EO84" s="91"/>
      <c r="EP84" s="91"/>
      <c r="EQ84" s="91"/>
      <c r="ER84" s="91"/>
      <c r="ES84" s="91"/>
      <c r="ET84" s="91"/>
      <c r="EU84" s="91"/>
      <c r="EV84" s="91"/>
      <c r="EW84" s="91"/>
      <c r="EX84" s="91"/>
      <c r="EY84" s="91"/>
      <c r="EZ84" s="91"/>
      <c r="FA84" s="91"/>
      <c r="FB84" s="91"/>
      <c r="FC84" s="91"/>
      <c r="FD84" s="91"/>
      <c r="FE84" s="91"/>
      <c r="FF84" s="91"/>
      <c r="FG84" s="91"/>
      <c r="FH84" s="91"/>
      <c r="FI84" s="91"/>
      <c r="FJ84" s="91"/>
      <c r="FK84" s="91"/>
      <c r="FL84" s="91"/>
      <c r="FM84" s="91"/>
      <c r="FN84" s="91"/>
      <c r="FO84" s="91"/>
      <c r="FP84" s="91"/>
      <c r="FQ84" s="91"/>
      <c r="FR84" s="91"/>
      <c r="FS84" s="91"/>
      <c r="FT84" s="91"/>
      <c r="FU84" s="91"/>
      <c r="FV84" s="91"/>
      <c r="FW84" s="91"/>
      <c r="FX84" s="91"/>
      <c r="FY84" s="91"/>
      <c r="FZ84" s="91"/>
      <c r="GA84" s="91"/>
      <c r="GB84" s="91"/>
      <c r="GC84" s="91"/>
      <c r="GD84" s="91"/>
      <c r="GE84" s="91"/>
      <c r="GF84" s="91"/>
      <c r="GG84" s="91"/>
      <c r="GH84" s="91"/>
      <c r="GI84" s="91"/>
      <c r="GJ84" s="91"/>
      <c r="GK84" s="91"/>
      <c r="GL84" s="91"/>
      <c r="GM84" s="91"/>
      <c r="GN84" s="91"/>
      <c r="GO84" s="91"/>
      <c r="GP84" s="91"/>
      <c r="GQ84" s="91"/>
      <c r="GR84" s="91"/>
      <c r="GS84" s="91"/>
      <c r="GT84" s="91"/>
      <c r="GU84" s="91"/>
      <c r="GV84" s="91"/>
      <c r="GW84" s="91"/>
      <c r="GX84" s="91"/>
      <c r="GY84" s="91"/>
      <c r="GZ84" s="91"/>
      <c r="HA84" s="91"/>
      <c r="HB84" s="91"/>
      <c r="HC84" s="91"/>
      <c r="HD84" s="91"/>
      <c r="HE84" s="91"/>
      <c r="HF84" s="91"/>
      <c r="HG84" s="91"/>
      <c r="HH84" s="91"/>
      <c r="HI84" s="91"/>
      <c r="HJ84" s="91"/>
      <c r="HK84" s="91"/>
      <c r="HL84" s="91"/>
      <c r="HM84" s="91"/>
      <c r="HN84" s="91"/>
      <c r="HO84" s="91"/>
      <c r="HP84" s="91"/>
      <c r="HQ84" s="91"/>
      <c r="HR84" s="91"/>
      <c r="HS84" s="91"/>
      <c r="HT84" s="91"/>
      <c r="HU84" s="91"/>
      <c r="HV84" s="91"/>
      <c r="HW84" s="91"/>
      <c r="HX84" s="91"/>
      <c r="HY84" s="91"/>
      <c r="HZ84" s="91"/>
      <c r="IA84" s="91"/>
      <c r="IB84" s="91"/>
      <c r="IC84" s="91"/>
      <c r="ID84" s="91"/>
      <c r="IE84" s="91"/>
      <c r="IF84" s="91"/>
      <c r="IG84" s="91"/>
      <c r="IH84" s="91"/>
      <c r="II84" s="91"/>
      <c r="IJ84" s="91"/>
      <c r="IK84" s="91"/>
      <c r="IL84" s="91"/>
      <c r="IM84" s="91"/>
    </row>
    <row r="85" spans="22:247" x14ac:dyDescent="0.3">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91"/>
      <c r="CI85" s="91"/>
      <c r="CJ85" s="91"/>
      <c r="CK85" s="91"/>
      <c r="CL85" s="91"/>
      <c r="CM85" s="91"/>
      <c r="CN85" s="91"/>
      <c r="CO85" s="91"/>
      <c r="CP85" s="91"/>
      <c r="CQ85" s="91"/>
      <c r="CR85" s="91"/>
      <c r="CS85" s="91"/>
      <c r="CT85" s="91"/>
      <c r="CU85" s="91"/>
      <c r="CV85" s="91"/>
      <c r="CW85" s="91"/>
      <c r="CX85" s="91"/>
      <c r="CY85" s="91"/>
      <c r="CZ85" s="91"/>
      <c r="DA85" s="91"/>
      <c r="DB85" s="91"/>
      <c r="DC85" s="91"/>
      <c r="DD85" s="91"/>
      <c r="DE85" s="91"/>
      <c r="DF85" s="91"/>
      <c r="DG85" s="91"/>
      <c r="DH85" s="91"/>
      <c r="DI85" s="91"/>
      <c r="DJ85" s="91"/>
      <c r="DK85" s="91"/>
      <c r="DL85" s="91"/>
      <c r="DM85" s="91"/>
      <c r="DN85" s="91"/>
      <c r="DO85" s="91"/>
      <c r="DP85" s="91"/>
      <c r="DQ85" s="91"/>
      <c r="DR85" s="91"/>
      <c r="DS85" s="91"/>
      <c r="DT85" s="91"/>
      <c r="DU85" s="91"/>
      <c r="DV85" s="91"/>
      <c r="DW85" s="91"/>
      <c r="DX85" s="91"/>
      <c r="DY85" s="91"/>
      <c r="DZ85" s="91"/>
      <c r="EA85" s="91"/>
      <c r="EB85" s="91"/>
      <c r="EC85" s="91"/>
      <c r="ED85" s="91"/>
      <c r="EE85" s="91"/>
      <c r="EF85" s="91"/>
      <c r="EG85" s="91"/>
      <c r="EH85" s="91"/>
      <c r="EI85" s="91"/>
      <c r="EJ85" s="91"/>
      <c r="EK85" s="91"/>
      <c r="EL85" s="91"/>
      <c r="EM85" s="91"/>
      <c r="EN85" s="91"/>
      <c r="EO85" s="91"/>
      <c r="EP85" s="91"/>
      <c r="EQ85" s="91"/>
      <c r="ER85" s="91"/>
      <c r="ES85" s="91"/>
      <c r="ET85" s="91"/>
      <c r="EU85" s="91"/>
      <c r="EV85" s="91"/>
      <c r="EW85" s="91"/>
      <c r="EX85" s="91"/>
      <c r="EY85" s="91"/>
      <c r="EZ85" s="91"/>
      <c r="FA85" s="91"/>
      <c r="FB85" s="91"/>
      <c r="FC85" s="91"/>
      <c r="FD85" s="91"/>
      <c r="FE85" s="91"/>
      <c r="FF85" s="91"/>
      <c r="FG85" s="91"/>
      <c r="FH85" s="91"/>
      <c r="FI85" s="91"/>
      <c r="FJ85" s="91"/>
      <c r="FK85" s="91"/>
      <c r="FL85" s="91"/>
      <c r="FM85" s="91"/>
      <c r="FN85" s="91"/>
      <c r="FO85" s="91"/>
      <c r="FP85" s="91"/>
      <c r="FQ85" s="91"/>
      <c r="FR85" s="91"/>
      <c r="FS85" s="91"/>
      <c r="FT85" s="91"/>
      <c r="FU85" s="91"/>
      <c r="FV85" s="91"/>
      <c r="FW85" s="91"/>
      <c r="FX85" s="91"/>
      <c r="FY85" s="91"/>
      <c r="FZ85" s="91"/>
      <c r="GA85" s="91"/>
      <c r="GB85" s="91"/>
      <c r="GC85" s="91"/>
      <c r="GD85" s="91"/>
      <c r="GE85" s="91"/>
      <c r="GF85" s="91"/>
      <c r="GG85" s="91"/>
      <c r="GH85" s="91"/>
      <c r="GI85" s="91"/>
      <c r="GJ85" s="91"/>
      <c r="GK85" s="91"/>
      <c r="GL85" s="91"/>
      <c r="GM85" s="91"/>
      <c r="GN85" s="91"/>
      <c r="GO85" s="91"/>
      <c r="GP85" s="91"/>
      <c r="GQ85" s="91"/>
      <c r="GR85" s="91"/>
      <c r="GS85" s="91"/>
      <c r="GT85" s="91"/>
      <c r="GU85" s="91"/>
      <c r="GV85" s="91"/>
      <c r="GW85" s="91"/>
      <c r="GX85" s="91"/>
      <c r="GY85" s="91"/>
      <c r="GZ85" s="91"/>
      <c r="HA85" s="91"/>
      <c r="HB85" s="91"/>
      <c r="HC85" s="91"/>
      <c r="HD85" s="91"/>
      <c r="HE85" s="91"/>
      <c r="HF85" s="91"/>
      <c r="HG85" s="91"/>
      <c r="HH85" s="91"/>
      <c r="HI85" s="91"/>
      <c r="HJ85" s="91"/>
      <c r="HK85" s="91"/>
      <c r="HL85" s="91"/>
      <c r="HM85" s="91"/>
      <c r="HN85" s="91"/>
      <c r="HO85" s="91"/>
      <c r="HP85" s="91"/>
      <c r="HQ85" s="91"/>
      <c r="HR85" s="91"/>
      <c r="HS85" s="91"/>
      <c r="HT85" s="91"/>
      <c r="HU85" s="91"/>
      <c r="HV85" s="91"/>
      <c r="HW85" s="91"/>
      <c r="HX85" s="91"/>
      <c r="HY85" s="91"/>
      <c r="HZ85" s="91"/>
      <c r="IA85" s="91"/>
      <c r="IB85" s="91"/>
      <c r="IC85" s="91"/>
      <c r="ID85" s="91"/>
      <c r="IE85" s="91"/>
      <c r="IF85" s="91"/>
      <c r="IG85" s="91"/>
      <c r="IH85" s="91"/>
      <c r="II85" s="91"/>
      <c r="IJ85" s="91"/>
      <c r="IK85" s="91"/>
      <c r="IL85" s="91"/>
      <c r="IM85" s="91"/>
    </row>
    <row r="86" spans="22:247" x14ac:dyDescent="0.3">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1"/>
      <c r="DJ86" s="91"/>
      <c r="DK86" s="91"/>
      <c r="DL86" s="91"/>
      <c r="DM86" s="91"/>
      <c r="DN86" s="91"/>
      <c r="DO86" s="91"/>
      <c r="DP86" s="91"/>
      <c r="DQ86" s="91"/>
      <c r="DR86" s="91"/>
      <c r="DS86" s="91"/>
      <c r="DT86" s="91"/>
      <c r="DU86" s="91"/>
      <c r="DV86" s="91"/>
      <c r="DW86" s="91"/>
      <c r="DX86" s="91"/>
      <c r="DY86" s="91"/>
      <c r="DZ86" s="91"/>
      <c r="EA86" s="91"/>
      <c r="EB86" s="91"/>
      <c r="EC86" s="91"/>
      <c r="ED86" s="91"/>
      <c r="EE86" s="91"/>
      <c r="EF86" s="91"/>
      <c r="EG86" s="91"/>
      <c r="EH86" s="91"/>
      <c r="EI86" s="91"/>
      <c r="EJ86" s="91"/>
      <c r="EK86" s="91"/>
      <c r="EL86" s="91"/>
      <c r="EM86" s="91"/>
      <c r="EN86" s="91"/>
      <c r="EO86" s="91"/>
      <c r="EP86" s="91"/>
      <c r="EQ86" s="91"/>
      <c r="ER86" s="91"/>
      <c r="ES86" s="91"/>
      <c r="ET86" s="91"/>
      <c r="EU86" s="91"/>
      <c r="EV86" s="91"/>
      <c r="EW86" s="91"/>
      <c r="EX86" s="91"/>
      <c r="EY86" s="91"/>
      <c r="EZ86" s="91"/>
      <c r="FA86" s="91"/>
      <c r="FB86" s="91"/>
      <c r="FC86" s="91"/>
      <c r="FD86" s="91"/>
      <c r="FE86" s="91"/>
      <c r="FF86" s="91"/>
      <c r="FG86" s="91"/>
      <c r="FH86" s="91"/>
      <c r="FI86" s="91"/>
      <c r="FJ86" s="91"/>
      <c r="FK86" s="91"/>
      <c r="FL86" s="91"/>
      <c r="FM86" s="91"/>
      <c r="FN86" s="91"/>
      <c r="FO86" s="91"/>
      <c r="FP86" s="91"/>
      <c r="FQ86" s="91"/>
      <c r="FR86" s="91"/>
      <c r="FS86" s="91"/>
      <c r="FT86" s="91"/>
      <c r="FU86" s="91"/>
      <c r="FV86" s="91"/>
      <c r="FW86" s="91"/>
      <c r="FX86" s="91"/>
      <c r="FY86" s="91"/>
      <c r="FZ86" s="91"/>
      <c r="GA86" s="91"/>
      <c r="GB86" s="91"/>
      <c r="GC86" s="91"/>
      <c r="GD86" s="91"/>
      <c r="GE86" s="91"/>
      <c r="GF86" s="91"/>
      <c r="GG86" s="91"/>
      <c r="GH86" s="91"/>
      <c r="GI86" s="91"/>
      <c r="GJ86" s="91"/>
      <c r="GK86" s="91"/>
      <c r="GL86" s="91"/>
      <c r="GM86" s="91"/>
      <c r="GN86" s="91"/>
      <c r="GO86" s="91"/>
      <c r="GP86" s="91"/>
      <c r="GQ86" s="91"/>
      <c r="GR86" s="91"/>
      <c r="GS86" s="91"/>
      <c r="GT86" s="91"/>
      <c r="GU86" s="91"/>
      <c r="GV86" s="91"/>
      <c r="GW86" s="91"/>
      <c r="GX86" s="91"/>
      <c r="GY86" s="91"/>
      <c r="GZ86" s="91"/>
      <c r="HA86" s="91"/>
      <c r="HB86" s="91"/>
      <c r="HC86" s="91"/>
      <c r="HD86" s="91"/>
      <c r="HE86" s="91"/>
      <c r="HF86" s="91"/>
      <c r="HG86" s="91"/>
      <c r="HH86" s="91"/>
      <c r="HI86" s="91"/>
      <c r="HJ86" s="91"/>
      <c r="HK86" s="91"/>
      <c r="HL86" s="91"/>
      <c r="HM86" s="91"/>
      <c r="HN86" s="91"/>
      <c r="HO86" s="91"/>
      <c r="HP86" s="91"/>
      <c r="HQ86" s="91"/>
      <c r="HR86" s="91"/>
      <c r="HS86" s="91"/>
      <c r="HT86" s="91"/>
      <c r="HU86" s="91"/>
      <c r="HV86" s="91"/>
      <c r="HW86" s="91"/>
      <c r="HX86" s="91"/>
      <c r="HY86" s="91"/>
      <c r="HZ86" s="91"/>
      <c r="IA86" s="91"/>
      <c r="IB86" s="91"/>
      <c r="IC86" s="91"/>
      <c r="ID86" s="91"/>
      <c r="IE86" s="91"/>
      <c r="IF86" s="91"/>
      <c r="IG86" s="91"/>
      <c r="IH86" s="91"/>
      <c r="II86" s="91"/>
      <c r="IJ86" s="91"/>
      <c r="IK86" s="91"/>
      <c r="IL86" s="91"/>
      <c r="IM86" s="91"/>
    </row>
    <row r="87" spans="22:247" x14ac:dyDescent="0.3">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c r="CV87" s="91"/>
      <c r="CW87" s="91"/>
      <c r="CX87" s="91"/>
      <c r="CY87" s="91"/>
      <c r="CZ87" s="91"/>
      <c r="DA87" s="91"/>
      <c r="DB87" s="91"/>
      <c r="DC87" s="91"/>
      <c r="DD87" s="91"/>
      <c r="DE87" s="91"/>
      <c r="DF87" s="91"/>
      <c r="DG87" s="91"/>
      <c r="DH87" s="91"/>
      <c r="DI87" s="91"/>
      <c r="DJ87" s="91"/>
      <c r="DK87" s="91"/>
      <c r="DL87" s="91"/>
      <c r="DM87" s="91"/>
      <c r="DN87" s="91"/>
      <c r="DO87" s="91"/>
      <c r="DP87" s="91"/>
      <c r="DQ87" s="91"/>
      <c r="DR87" s="91"/>
      <c r="DS87" s="91"/>
      <c r="DT87" s="91"/>
      <c r="DU87" s="91"/>
      <c r="DV87" s="91"/>
      <c r="DW87" s="91"/>
      <c r="DX87" s="91"/>
      <c r="DY87" s="91"/>
      <c r="DZ87" s="91"/>
      <c r="EA87" s="91"/>
      <c r="EB87" s="91"/>
      <c r="EC87" s="91"/>
      <c r="ED87" s="91"/>
      <c r="EE87" s="91"/>
      <c r="EF87" s="91"/>
      <c r="EG87" s="91"/>
      <c r="EH87" s="91"/>
      <c r="EI87" s="91"/>
      <c r="EJ87" s="91"/>
      <c r="EK87" s="91"/>
      <c r="EL87" s="91"/>
      <c r="EM87" s="91"/>
      <c r="EN87" s="91"/>
      <c r="EO87" s="91"/>
      <c r="EP87" s="91"/>
      <c r="EQ87" s="91"/>
      <c r="ER87" s="91"/>
      <c r="ES87" s="91"/>
      <c r="ET87" s="91"/>
      <c r="EU87" s="91"/>
      <c r="EV87" s="91"/>
      <c r="EW87" s="91"/>
      <c r="EX87" s="91"/>
      <c r="EY87" s="91"/>
      <c r="EZ87" s="91"/>
      <c r="FA87" s="91"/>
      <c r="FB87" s="91"/>
      <c r="FC87" s="91"/>
      <c r="FD87" s="91"/>
      <c r="FE87" s="91"/>
      <c r="FF87" s="91"/>
      <c r="FG87" s="91"/>
      <c r="FH87" s="91"/>
      <c r="FI87" s="91"/>
      <c r="FJ87" s="91"/>
      <c r="FK87" s="91"/>
      <c r="FL87" s="91"/>
      <c r="FM87" s="91"/>
      <c r="FN87" s="91"/>
      <c r="FO87" s="91"/>
      <c r="FP87" s="91"/>
      <c r="FQ87" s="91"/>
      <c r="FR87" s="91"/>
      <c r="FS87" s="91"/>
      <c r="FT87" s="91"/>
      <c r="FU87" s="91"/>
      <c r="FV87" s="91"/>
      <c r="FW87" s="91"/>
      <c r="FX87" s="91"/>
      <c r="FY87" s="91"/>
      <c r="FZ87" s="91"/>
      <c r="GA87" s="91"/>
      <c r="GB87" s="91"/>
      <c r="GC87" s="91"/>
      <c r="GD87" s="91"/>
      <c r="GE87" s="91"/>
      <c r="GF87" s="91"/>
      <c r="GG87" s="91"/>
      <c r="GH87" s="91"/>
      <c r="GI87" s="91"/>
      <c r="GJ87" s="91"/>
      <c r="GK87" s="91"/>
      <c r="GL87" s="91"/>
      <c r="GM87" s="91"/>
      <c r="GN87" s="91"/>
      <c r="GO87" s="91"/>
      <c r="GP87" s="91"/>
      <c r="GQ87" s="91"/>
      <c r="GR87" s="91"/>
      <c r="GS87" s="91"/>
      <c r="GT87" s="91"/>
      <c r="GU87" s="91"/>
      <c r="GV87" s="91"/>
      <c r="GW87" s="91"/>
      <c r="GX87" s="91"/>
      <c r="GY87" s="91"/>
      <c r="GZ87" s="91"/>
      <c r="HA87" s="91"/>
      <c r="HB87" s="91"/>
      <c r="HC87" s="91"/>
      <c r="HD87" s="91"/>
      <c r="HE87" s="91"/>
      <c r="HF87" s="91"/>
      <c r="HG87" s="91"/>
      <c r="HH87" s="91"/>
      <c r="HI87" s="91"/>
      <c r="HJ87" s="91"/>
      <c r="HK87" s="91"/>
      <c r="HL87" s="91"/>
      <c r="HM87" s="91"/>
      <c r="HN87" s="91"/>
      <c r="HO87" s="91"/>
      <c r="HP87" s="91"/>
      <c r="HQ87" s="91"/>
      <c r="HR87" s="91"/>
      <c r="HS87" s="91"/>
      <c r="HT87" s="91"/>
      <c r="HU87" s="91"/>
      <c r="HV87" s="91"/>
      <c r="HW87" s="91"/>
      <c r="HX87" s="91"/>
      <c r="HY87" s="91"/>
      <c r="HZ87" s="91"/>
      <c r="IA87" s="91"/>
      <c r="IB87" s="91"/>
      <c r="IC87" s="91"/>
      <c r="ID87" s="91"/>
      <c r="IE87" s="91"/>
      <c r="IF87" s="91"/>
      <c r="IG87" s="91"/>
      <c r="IH87" s="91"/>
      <c r="II87" s="91"/>
      <c r="IJ87" s="91"/>
      <c r="IK87" s="91"/>
      <c r="IL87" s="91"/>
      <c r="IM87" s="91"/>
    </row>
    <row r="88" spans="22:247" x14ac:dyDescent="0.3">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1"/>
      <c r="DJ88" s="91"/>
      <c r="DK88" s="91"/>
      <c r="DL88" s="91"/>
      <c r="DM88" s="91"/>
      <c r="DN88" s="91"/>
      <c r="DO88" s="91"/>
      <c r="DP88" s="91"/>
      <c r="DQ88" s="91"/>
      <c r="DR88" s="91"/>
      <c r="DS88" s="91"/>
      <c r="DT88" s="91"/>
      <c r="DU88" s="91"/>
      <c r="DV88" s="91"/>
      <c r="DW88" s="91"/>
      <c r="DX88" s="91"/>
      <c r="DY88" s="91"/>
      <c r="DZ88" s="91"/>
      <c r="EA88" s="91"/>
      <c r="EB88" s="91"/>
      <c r="EC88" s="91"/>
      <c r="ED88" s="91"/>
      <c r="EE88" s="91"/>
      <c r="EF88" s="91"/>
      <c r="EG88" s="91"/>
      <c r="EH88" s="91"/>
      <c r="EI88" s="91"/>
      <c r="EJ88" s="91"/>
      <c r="EK88" s="91"/>
      <c r="EL88" s="91"/>
      <c r="EM88" s="91"/>
      <c r="EN88" s="91"/>
      <c r="EO88" s="91"/>
      <c r="EP88" s="91"/>
      <c r="EQ88" s="91"/>
      <c r="ER88" s="91"/>
      <c r="ES88" s="91"/>
      <c r="ET88" s="91"/>
      <c r="EU88" s="91"/>
      <c r="EV88" s="91"/>
      <c r="EW88" s="91"/>
      <c r="EX88" s="91"/>
      <c r="EY88" s="91"/>
      <c r="EZ88" s="91"/>
      <c r="FA88" s="91"/>
      <c r="FB88" s="91"/>
      <c r="FC88" s="91"/>
      <c r="FD88" s="91"/>
      <c r="FE88" s="91"/>
      <c r="FF88" s="91"/>
      <c r="FG88" s="91"/>
      <c r="FH88" s="91"/>
      <c r="FI88" s="91"/>
      <c r="FJ88" s="91"/>
      <c r="FK88" s="91"/>
      <c r="FL88" s="91"/>
      <c r="FM88" s="91"/>
      <c r="FN88" s="91"/>
      <c r="FO88" s="91"/>
      <c r="FP88" s="91"/>
      <c r="FQ88" s="91"/>
      <c r="FR88" s="91"/>
      <c r="FS88" s="91"/>
      <c r="FT88" s="91"/>
      <c r="FU88" s="91"/>
      <c r="FV88" s="91"/>
      <c r="FW88" s="91"/>
      <c r="FX88" s="91"/>
      <c r="FY88" s="91"/>
      <c r="FZ88" s="91"/>
      <c r="GA88" s="91"/>
      <c r="GB88" s="91"/>
      <c r="GC88" s="91"/>
      <c r="GD88" s="91"/>
      <c r="GE88" s="91"/>
      <c r="GF88" s="91"/>
      <c r="GG88" s="91"/>
      <c r="GH88" s="91"/>
      <c r="GI88" s="91"/>
      <c r="GJ88" s="91"/>
      <c r="GK88" s="91"/>
      <c r="GL88" s="91"/>
      <c r="GM88" s="91"/>
      <c r="GN88" s="91"/>
      <c r="GO88" s="91"/>
      <c r="GP88" s="91"/>
      <c r="GQ88" s="91"/>
      <c r="GR88" s="91"/>
      <c r="GS88" s="91"/>
      <c r="GT88" s="91"/>
      <c r="GU88" s="91"/>
      <c r="GV88" s="91"/>
      <c r="GW88" s="91"/>
      <c r="GX88" s="91"/>
      <c r="GY88" s="91"/>
      <c r="GZ88" s="91"/>
      <c r="HA88" s="91"/>
      <c r="HB88" s="91"/>
      <c r="HC88" s="91"/>
      <c r="HD88" s="91"/>
      <c r="HE88" s="91"/>
      <c r="HF88" s="91"/>
      <c r="HG88" s="91"/>
      <c r="HH88" s="91"/>
      <c r="HI88" s="91"/>
      <c r="HJ88" s="91"/>
      <c r="HK88" s="91"/>
      <c r="HL88" s="91"/>
      <c r="HM88" s="91"/>
      <c r="HN88" s="91"/>
      <c r="HO88" s="91"/>
      <c r="HP88" s="91"/>
      <c r="HQ88" s="91"/>
      <c r="HR88" s="91"/>
      <c r="HS88" s="91"/>
      <c r="HT88" s="91"/>
      <c r="HU88" s="91"/>
      <c r="HV88" s="91"/>
      <c r="HW88" s="91"/>
      <c r="HX88" s="91"/>
      <c r="HY88" s="91"/>
      <c r="HZ88" s="91"/>
      <c r="IA88" s="91"/>
      <c r="IB88" s="91"/>
      <c r="IC88" s="91"/>
      <c r="ID88" s="91"/>
      <c r="IE88" s="91"/>
      <c r="IF88" s="91"/>
      <c r="IG88" s="91"/>
      <c r="IH88" s="91"/>
      <c r="II88" s="91"/>
      <c r="IJ88" s="91"/>
      <c r="IK88" s="91"/>
      <c r="IL88" s="91"/>
      <c r="IM88" s="91"/>
    </row>
    <row r="89" spans="22:247" x14ac:dyDescent="0.3">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91"/>
      <c r="CB89" s="91"/>
      <c r="CC89" s="91"/>
      <c r="CD89" s="91"/>
      <c r="CE89" s="91"/>
      <c r="CF89" s="91"/>
      <c r="CG89" s="91"/>
      <c r="CH89" s="91"/>
      <c r="CI89" s="91"/>
      <c r="CJ89" s="91"/>
      <c r="CK89" s="91"/>
      <c r="CL89" s="91"/>
      <c r="CM89" s="91"/>
      <c r="CN89" s="91"/>
      <c r="CO89" s="91"/>
      <c r="CP89" s="91"/>
      <c r="CQ89" s="91"/>
      <c r="CR89" s="91"/>
      <c r="CS89" s="91"/>
      <c r="CT89" s="91"/>
      <c r="CU89" s="91"/>
      <c r="CV89" s="91"/>
      <c r="CW89" s="91"/>
      <c r="CX89" s="91"/>
      <c r="CY89" s="91"/>
      <c r="CZ89" s="91"/>
      <c r="DA89" s="91"/>
      <c r="DB89" s="91"/>
      <c r="DC89" s="91"/>
      <c r="DD89" s="91"/>
      <c r="DE89" s="91"/>
      <c r="DF89" s="91"/>
      <c r="DG89" s="91"/>
      <c r="DH89" s="91"/>
      <c r="DI89" s="91"/>
      <c r="DJ89" s="91"/>
      <c r="DK89" s="91"/>
      <c r="DL89" s="91"/>
      <c r="DM89" s="91"/>
      <c r="DN89" s="91"/>
      <c r="DO89" s="91"/>
      <c r="DP89" s="91"/>
      <c r="DQ89" s="91"/>
      <c r="DR89" s="91"/>
      <c r="DS89" s="91"/>
      <c r="DT89" s="91"/>
      <c r="DU89" s="91"/>
      <c r="DV89" s="91"/>
      <c r="DW89" s="91"/>
      <c r="DX89" s="91"/>
      <c r="DY89" s="91"/>
      <c r="DZ89" s="91"/>
      <c r="EA89" s="91"/>
      <c r="EB89" s="91"/>
      <c r="EC89" s="91"/>
      <c r="ED89" s="91"/>
      <c r="EE89" s="91"/>
      <c r="EF89" s="91"/>
      <c r="EG89" s="91"/>
      <c r="EH89" s="91"/>
      <c r="EI89" s="91"/>
      <c r="EJ89" s="91"/>
      <c r="EK89" s="91"/>
      <c r="EL89" s="91"/>
      <c r="EM89" s="91"/>
      <c r="EN89" s="91"/>
      <c r="EO89" s="91"/>
      <c r="EP89" s="91"/>
      <c r="EQ89" s="91"/>
      <c r="ER89" s="91"/>
      <c r="ES89" s="91"/>
      <c r="ET89" s="91"/>
      <c r="EU89" s="91"/>
      <c r="EV89" s="91"/>
      <c r="EW89" s="91"/>
      <c r="EX89" s="91"/>
      <c r="EY89" s="91"/>
      <c r="EZ89" s="91"/>
      <c r="FA89" s="91"/>
      <c r="FB89" s="91"/>
      <c r="FC89" s="91"/>
      <c r="FD89" s="91"/>
      <c r="FE89" s="91"/>
      <c r="FF89" s="91"/>
      <c r="FG89" s="91"/>
      <c r="FH89" s="91"/>
      <c r="FI89" s="91"/>
      <c r="FJ89" s="91"/>
      <c r="FK89" s="91"/>
      <c r="FL89" s="91"/>
      <c r="FM89" s="91"/>
      <c r="FN89" s="91"/>
      <c r="FO89" s="91"/>
      <c r="FP89" s="91"/>
      <c r="FQ89" s="91"/>
      <c r="FR89" s="91"/>
      <c r="FS89" s="91"/>
      <c r="FT89" s="91"/>
      <c r="FU89" s="91"/>
      <c r="FV89" s="91"/>
      <c r="FW89" s="91"/>
      <c r="FX89" s="91"/>
      <c r="FY89" s="91"/>
      <c r="FZ89" s="91"/>
      <c r="GA89" s="91"/>
      <c r="GB89" s="91"/>
      <c r="GC89" s="91"/>
      <c r="GD89" s="91"/>
      <c r="GE89" s="91"/>
      <c r="GF89" s="91"/>
      <c r="GG89" s="91"/>
      <c r="GH89" s="91"/>
      <c r="GI89" s="91"/>
      <c r="GJ89" s="91"/>
      <c r="GK89" s="91"/>
      <c r="GL89" s="91"/>
      <c r="GM89" s="91"/>
      <c r="GN89" s="91"/>
      <c r="GO89" s="91"/>
      <c r="GP89" s="91"/>
      <c r="GQ89" s="91"/>
      <c r="GR89" s="91"/>
      <c r="GS89" s="91"/>
      <c r="GT89" s="91"/>
      <c r="GU89" s="91"/>
      <c r="GV89" s="91"/>
      <c r="GW89" s="91"/>
      <c r="GX89" s="91"/>
      <c r="GY89" s="91"/>
      <c r="GZ89" s="91"/>
      <c r="HA89" s="91"/>
      <c r="HB89" s="91"/>
      <c r="HC89" s="91"/>
      <c r="HD89" s="91"/>
      <c r="HE89" s="91"/>
      <c r="HF89" s="91"/>
      <c r="HG89" s="91"/>
      <c r="HH89" s="91"/>
      <c r="HI89" s="91"/>
      <c r="HJ89" s="91"/>
      <c r="HK89" s="91"/>
      <c r="HL89" s="91"/>
      <c r="HM89" s="91"/>
      <c r="HN89" s="91"/>
      <c r="HO89" s="91"/>
      <c r="HP89" s="91"/>
      <c r="HQ89" s="91"/>
      <c r="HR89" s="91"/>
      <c r="HS89" s="91"/>
      <c r="HT89" s="91"/>
      <c r="HU89" s="91"/>
      <c r="HV89" s="91"/>
      <c r="HW89" s="91"/>
      <c r="HX89" s="91"/>
      <c r="HY89" s="91"/>
      <c r="HZ89" s="91"/>
      <c r="IA89" s="91"/>
      <c r="IB89" s="91"/>
      <c r="IC89" s="91"/>
      <c r="ID89" s="91"/>
      <c r="IE89" s="91"/>
      <c r="IF89" s="91"/>
      <c r="IG89" s="91"/>
      <c r="IH89" s="91"/>
      <c r="II89" s="91"/>
      <c r="IJ89" s="91"/>
      <c r="IK89" s="91"/>
      <c r="IL89" s="91"/>
      <c r="IM89" s="91"/>
    </row>
    <row r="90" spans="22:247" x14ac:dyDescent="0.3">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1"/>
      <c r="DK90" s="91"/>
      <c r="DL90" s="91"/>
      <c r="DM90" s="91"/>
      <c r="DN90" s="91"/>
      <c r="DO90" s="91"/>
      <c r="DP90" s="91"/>
      <c r="DQ90" s="91"/>
      <c r="DR90" s="91"/>
      <c r="DS90" s="91"/>
      <c r="DT90" s="91"/>
      <c r="DU90" s="91"/>
      <c r="DV90" s="91"/>
      <c r="DW90" s="91"/>
      <c r="DX90" s="91"/>
      <c r="DY90" s="91"/>
      <c r="DZ90" s="91"/>
      <c r="EA90" s="91"/>
      <c r="EB90" s="91"/>
      <c r="EC90" s="91"/>
      <c r="ED90" s="91"/>
      <c r="EE90" s="91"/>
      <c r="EF90" s="91"/>
      <c r="EG90" s="91"/>
      <c r="EH90" s="91"/>
      <c r="EI90" s="91"/>
      <c r="EJ90" s="91"/>
      <c r="EK90" s="91"/>
      <c r="EL90" s="91"/>
      <c r="EM90" s="91"/>
      <c r="EN90" s="91"/>
      <c r="EO90" s="91"/>
      <c r="EP90" s="91"/>
      <c r="EQ90" s="91"/>
      <c r="ER90" s="91"/>
      <c r="ES90" s="91"/>
      <c r="ET90" s="91"/>
      <c r="EU90" s="91"/>
      <c r="EV90" s="91"/>
      <c r="EW90" s="91"/>
      <c r="EX90" s="91"/>
      <c r="EY90" s="91"/>
      <c r="EZ90" s="91"/>
      <c r="FA90" s="91"/>
      <c r="FB90" s="91"/>
      <c r="FC90" s="91"/>
      <c r="FD90" s="91"/>
      <c r="FE90" s="91"/>
      <c r="FF90" s="91"/>
      <c r="FG90" s="91"/>
      <c r="FH90" s="91"/>
      <c r="FI90" s="91"/>
      <c r="FJ90" s="91"/>
      <c r="FK90" s="91"/>
      <c r="FL90" s="91"/>
      <c r="FM90" s="91"/>
      <c r="FN90" s="91"/>
      <c r="FO90" s="91"/>
      <c r="FP90" s="91"/>
      <c r="FQ90" s="91"/>
      <c r="FR90" s="91"/>
      <c r="FS90" s="91"/>
      <c r="FT90" s="91"/>
      <c r="FU90" s="91"/>
      <c r="FV90" s="91"/>
      <c r="FW90" s="91"/>
      <c r="FX90" s="91"/>
      <c r="FY90" s="91"/>
      <c r="FZ90" s="91"/>
      <c r="GA90" s="91"/>
      <c r="GB90" s="91"/>
      <c r="GC90" s="91"/>
      <c r="GD90" s="91"/>
      <c r="GE90" s="91"/>
      <c r="GF90" s="91"/>
      <c r="GG90" s="91"/>
      <c r="GH90" s="91"/>
      <c r="GI90" s="91"/>
      <c r="GJ90" s="91"/>
      <c r="GK90" s="91"/>
      <c r="GL90" s="91"/>
      <c r="GM90" s="91"/>
      <c r="GN90" s="91"/>
      <c r="GO90" s="91"/>
      <c r="GP90" s="91"/>
      <c r="GQ90" s="91"/>
      <c r="GR90" s="91"/>
      <c r="GS90" s="91"/>
      <c r="GT90" s="91"/>
      <c r="GU90" s="91"/>
      <c r="GV90" s="91"/>
      <c r="GW90" s="91"/>
      <c r="GX90" s="91"/>
      <c r="GY90" s="91"/>
      <c r="GZ90" s="91"/>
      <c r="HA90" s="91"/>
      <c r="HB90" s="91"/>
      <c r="HC90" s="91"/>
      <c r="HD90" s="91"/>
      <c r="HE90" s="91"/>
      <c r="HF90" s="91"/>
      <c r="HG90" s="91"/>
      <c r="HH90" s="91"/>
      <c r="HI90" s="91"/>
      <c r="HJ90" s="91"/>
      <c r="HK90" s="91"/>
      <c r="HL90" s="91"/>
      <c r="HM90" s="91"/>
      <c r="HN90" s="91"/>
      <c r="HO90" s="91"/>
      <c r="HP90" s="91"/>
      <c r="HQ90" s="91"/>
      <c r="HR90" s="91"/>
      <c r="HS90" s="91"/>
      <c r="HT90" s="91"/>
      <c r="HU90" s="91"/>
      <c r="HV90" s="91"/>
      <c r="HW90" s="91"/>
      <c r="HX90" s="91"/>
      <c r="HY90" s="91"/>
      <c r="HZ90" s="91"/>
      <c r="IA90" s="91"/>
      <c r="IB90" s="91"/>
      <c r="IC90" s="91"/>
      <c r="ID90" s="91"/>
      <c r="IE90" s="91"/>
      <c r="IF90" s="91"/>
      <c r="IG90" s="91"/>
      <c r="IH90" s="91"/>
      <c r="II90" s="91"/>
      <c r="IJ90" s="91"/>
      <c r="IK90" s="91"/>
      <c r="IL90" s="91"/>
      <c r="IM90" s="91"/>
    </row>
    <row r="91" spans="22:247" x14ac:dyDescent="0.3">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1"/>
      <c r="BU91" s="91"/>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c r="CV91" s="91"/>
      <c r="CW91" s="91"/>
      <c r="CX91" s="91"/>
      <c r="CY91" s="91"/>
      <c r="CZ91" s="91"/>
      <c r="DA91" s="91"/>
      <c r="DB91" s="91"/>
      <c r="DC91" s="91"/>
      <c r="DD91" s="91"/>
      <c r="DE91" s="91"/>
      <c r="DF91" s="91"/>
      <c r="DG91" s="91"/>
      <c r="DH91" s="91"/>
      <c r="DI91" s="91"/>
      <c r="DJ91" s="91"/>
      <c r="DK91" s="91"/>
      <c r="DL91" s="91"/>
      <c r="DM91" s="91"/>
      <c r="DN91" s="91"/>
      <c r="DO91" s="91"/>
      <c r="DP91" s="91"/>
      <c r="DQ91" s="91"/>
      <c r="DR91" s="91"/>
      <c r="DS91" s="91"/>
      <c r="DT91" s="91"/>
      <c r="DU91" s="91"/>
      <c r="DV91" s="91"/>
      <c r="DW91" s="91"/>
      <c r="DX91" s="91"/>
      <c r="DY91" s="91"/>
      <c r="DZ91" s="91"/>
      <c r="EA91" s="91"/>
      <c r="EB91" s="91"/>
      <c r="EC91" s="91"/>
      <c r="ED91" s="91"/>
      <c r="EE91" s="91"/>
      <c r="EF91" s="91"/>
      <c r="EG91" s="91"/>
      <c r="EH91" s="91"/>
      <c r="EI91" s="91"/>
      <c r="EJ91" s="91"/>
      <c r="EK91" s="91"/>
      <c r="EL91" s="91"/>
      <c r="EM91" s="91"/>
      <c r="EN91" s="91"/>
      <c r="EO91" s="91"/>
      <c r="EP91" s="91"/>
      <c r="EQ91" s="91"/>
      <c r="ER91" s="91"/>
      <c r="ES91" s="91"/>
      <c r="ET91" s="91"/>
      <c r="EU91" s="91"/>
      <c r="EV91" s="91"/>
      <c r="EW91" s="91"/>
      <c r="EX91" s="91"/>
      <c r="EY91" s="91"/>
      <c r="EZ91" s="91"/>
      <c r="FA91" s="91"/>
      <c r="FB91" s="91"/>
      <c r="FC91" s="91"/>
      <c r="FD91" s="91"/>
      <c r="FE91" s="91"/>
      <c r="FF91" s="91"/>
      <c r="FG91" s="91"/>
      <c r="FH91" s="91"/>
      <c r="FI91" s="91"/>
      <c r="FJ91" s="91"/>
      <c r="FK91" s="91"/>
      <c r="FL91" s="91"/>
      <c r="FM91" s="91"/>
      <c r="FN91" s="91"/>
      <c r="FO91" s="91"/>
      <c r="FP91" s="91"/>
      <c r="FQ91" s="91"/>
      <c r="FR91" s="91"/>
      <c r="FS91" s="91"/>
      <c r="FT91" s="91"/>
      <c r="FU91" s="91"/>
      <c r="FV91" s="91"/>
      <c r="FW91" s="91"/>
      <c r="FX91" s="91"/>
      <c r="FY91" s="91"/>
      <c r="FZ91" s="91"/>
      <c r="GA91" s="91"/>
      <c r="GB91" s="91"/>
      <c r="GC91" s="91"/>
      <c r="GD91" s="91"/>
      <c r="GE91" s="91"/>
      <c r="GF91" s="91"/>
      <c r="GG91" s="91"/>
      <c r="GH91" s="91"/>
      <c r="GI91" s="91"/>
      <c r="GJ91" s="91"/>
      <c r="GK91" s="91"/>
      <c r="GL91" s="91"/>
      <c r="GM91" s="91"/>
      <c r="GN91" s="91"/>
      <c r="GO91" s="91"/>
      <c r="GP91" s="91"/>
      <c r="GQ91" s="91"/>
      <c r="GR91" s="91"/>
      <c r="GS91" s="91"/>
      <c r="GT91" s="91"/>
      <c r="GU91" s="91"/>
      <c r="GV91" s="91"/>
      <c r="GW91" s="91"/>
      <c r="GX91" s="91"/>
      <c r="GY91" s="91"/>
      <c r="GZ91" s="91"/>
      <c r="HA91" s="91"/>
      <c r="HB91" s="91"/>
      <c r="HC91" s="91"/>
      <c r="HD91" s="91"/>
      <c r="HE91" s="91"/>
      <c r="HF91" s="91"/>
      <c r="HG91" s="91"/>
      <c r="HH91" s="91"/>
      <c r="HI91" s="91"/>
      <c r="HJ91" s="91"/>
      <c r="HK91" s="91"/>
      <c r="HL91" s="91"/>
      <c r="HM91" s="91"/>
      <c r="HN91" s="91"/>
      <c r="HO91" s="91"/>
      <c r="HP91" s="91"/>
      <c r="HQ91" s="91"/>
      <c r="HR91" s="91"/>
      <c r="HS91" s="91"/>
      <c r="HT91" s="91"/>
      <c r="HU91" s="91"/>
      <c r="HV91" s="91"/>
      <c r="HW91" s="91"/>
      <c r="HX91" s="91"/>
      <c r="HY91" s="91"/>
      <c r="HZ91" s="91"/>
      <c r="IA91" s="91"/>
      <c r="IB91" s="91"/>
      <c r="IC91" s="91"/>
      <c r="ID91" s="91"/>
      <c r="IE91" s="91"/>
      <c r="IF91" s="91"/>
      <c r="IG91" s="91"/>
      <c r="IH91" s="91"/>
      <c r="II91" s="91"/>
      <c r="IJ91" s="91"/>
      <c r="IK91" s="91"/>
      <c r="IL91" s="91"/>
      <c r="IM91" s="91"/>
    </row>
    <row r="92" spans="22:247" x14ac:dyDescent="0.3">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c r="CV92" s="91"/>
      <c r="CW92" s="91"/>
      <c r="CX92" s="91"/>
      <c r="CY92" s="91"/>
      <c r="CZ92" s="91"/>
      <c r="DA92" s="91"/>
      <c r="DB92" s="91"/>
      <c r="DC92" s="91"/>
      <c r="DD92" s="91"/>
      <c r="DE92" s="91"/>
      <c r="DF92" s="91"/>
      <c r="DG92" s="91"/>
      <c r="DH92" s="91"/>
      <c r="DI92" s="91"/>
      <c r="DJ92" s="91"/>
      <c r="DK92" s="91"/>
      <c r="DL92" s="91"/>
      <c r="DM92" s="91"/>
      <c r="DN92" s="91"/>
      <c r="DO92" s="91"/>
      <c r="DP92" s="91"/>
      <c r="DQ92" s="91"/>
      <c r="DR92" s="91"/>
      <c r="DS92" s="91"/>
      <c r="DT92" s="91"/>
      <c r="DU92" s="91"/>
      <c r="DV92" s="91"/>
      <c r="DW92" s="91"/>
      <c r="DX92" s="91"/>
      <c r="DY92" s="91"/>
      <c r="DZ92" s="91"/>
      <c r="EA92" s="91"/>
      <c r="EB92" s="91"/>
      <c r="EC92" s="91"/>
      <c r="ED92" s="91"/>
      <c r="EE92" s="91"/>
      <c r="EF92" s="91"/>
      <c r="EG92" s="91"/>
      <c r="EH92" s="91"/>
      <c r="EI92" s="91"/>
      <c r="EJ92" s="91"/>
      <c r="EK92" s="91"/>
      <c r="EL92" s="91"/>
      <c r="EM92" s="91"/>
      <c r="EN92" s="91"/>
      <c r="EO92" s="91"/>
      <c r="EP92" s="91"/>
      <c r="EQ92" s="91"/>
      <c r="ER92" s="91"/>
      <c r="ES92" s="91"/>
      <c r="ET92" s="91"/>
      <c r="EU92" s="91"/>
      <c r="EV92" s="91"/>
      <c r="EW92" s="91"/>
      <c r="EX92" s="91"/>
      <c r="EY92" s="91"/>
      <c r="EZ92" s="91"/>
      <c r="FA92" s="91"/>
      <c r="FB92" s="91"/>
      <c r="FC92" s="91"/>
      <c r="FD92" s="91"/>
      <c r="FE92" s="91"/>
      <c r="FF92" s="91"/>
      <c r="FG92" s="91"/>
      <c r="FH92" s="91"/>
      <c r="FI92" s="91"/>
      <c r="FJ92" s="91"/>
      <c r="FK92" s="91"/>
      <c r="FL92" s="91"/>
      <c r="FM92" s="91"/>
      <c r="FN92" s="91"/>
      <c r="FO92" s="91"/>
      <c r="FP92" s="91"/>
      <c r="FQ92" s="91"/>
      <c r="FR92" s="91"/>
      <c r="FS92" s="91"/>
      <c r="FT92" s="91"/>
      <c r="FU92" s="91"/>
      <c r="FV92" s="91"/>
      <c r="FW92" s="91"/>
      <c r="FX92" s="91"/>
      <c r="FY92" s="91"/>
      <c r="FZ92" s="91"/>
      <c r="GA92" s="91"/>
      <c r="GB92" s="91"/>
      <c r="GC92" s="91"/>
      <c r="GD92" s="91"/>
      <c r="GE92" s="91"/>
      <c r="GF92" s="91"/>
      <c r="GG92" s="91"/>
      <c r="GH92" s="91"/>
      <c r="GI92" s="91"/>
      <c r="GJ92" s="91"/>
      <c r="GK92" s="91"/>
      <c r="GL92" s="91"/>
      <c r="GM92" s="91"/>
      <c r="GN92" s="91"/>
      <c r="GO92" s="91"/>
      <c r="GP92" s="91"/>
      <c r="GQ92" s="91"/>
      <c r="GR92" s="91"/>
      <c r="GS92" s="91"/>
      <c r="GT92" s="91"/>
      <c r="GU92" s="91"/>
      <c r="GV92" s="91"/>
      <c r="GW92" s="91"/>
      <c r="GX92" s="91"/>
      <c r="GY92" s="91"/>
      <c r="GZ92" s="91"/>
      <c r="HA92" s="91"/>
      <c r="HB92" s="91"/>
      <c r="HC92" s="91"/>
      <c r="HD92" s="91"/>
      <c r="HE92" s="91"/>
      <c r="HF92" s="91"/>
      <c r="HG92" s="91"/>
      <c r="HH92" s="91"/>
      <c r="HI92" s="91"/>
      <c r="HJ92" s="91"/>
      <c r="HK92" s="91"/>
      <c r="HL92" s="91"/>
      <c r="HM92" s="91"/>
      <c r="HN92" s="91"/>
      <c r="HO92" s="91"/>
      <c r="HP92" s="91"/>
      <c r="HQ92" s="91"/>
      <c r="HR92" s="91"/>
      <c r="HS92" s="91"/>
      <c r="HT92" s="91"/>
      <c r="HU92" s="91"/>
      <c r="HV92" s="91"/>
      <c r="HW92" s="91"/>
      <c r="HX92" s="91"/>
      <c r="HY92" s="91"/>
      <c r="HZ92" s="91"/>
      <c r="IA92" s="91"/>
      <c r="IB92" s="91"/>
      <c r="IC92" s="91"/>
      <c r="ID92" s="91"/>
      <c r="IE92" s="91"/>
      <c r="IF92" s="91"/>
      <c r="IG92" s="91"/>
      <c r="IH92" s="91"/>
      <c r="II92" s="91"/>
      <c r="IJ92" s="91"/>
      <c r="IK92" s="91"/>
      <c r="IL92" s="91"/>
      <c r="IM92" s="91"/>
    </row>
    <row r="93" spans="22:247" x14ac:dyDescent="0.3">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1"/>
      <c r="DJ93" s="91"/>
      <c r="DK93" s="91"/>
      <c r="DL93" s="91"/>
      <c r="DM93" s="91"/>
      <c r="DN93" s="91"/>
      <c r="DO93" s="91"/>
      <c r="DP93" s="91"/>
      <c r="DQ93" s="91"/>
      <c r="DR93" s="91"/>
      <c r="DS93" s="91"/>
      <c r="DT93" s="91"/>
      <c r="DU93" s="91"/>
      <c r="DV93" s="91"/>
      <c r="DW93" s="91"/>
      <c r="DX93" s="91"/>
      <c r="DY93" s="91"/>
      <c r="DZ93" s="91"/>
      <c r="EA93" s="91"/>
      <c r="EB93" s="91"/>
      <c r="EC93" s="91"/>
      <c r="ED93" s="91"/>
      <c r="EE93" s="91"/>
      <c r="EF93" s="91"/>
      <c r="EG93" s="91"/>
      <c r="EH93" s="91"/>
      <c r="EI93" s="91"/>
      <c r="EJ93" s="91"/>
      <c r="EK93" s="91"/>
      <c r="EL93" s="91"/>
      <c r="EM93" s="91"/>
      <c r="EN93" s="91"/>
      <c r="EO93" s="91"/>
      <c r="EP93" s="91"/>
      <c r="EQ93" s="91"/>
      <c r="ER93" s="91"/>
      <c r="ES93" s="91"/>
      <c r="ET93" s="91"/>
      <c r="EU93" s="91"/>
      <c r="EV93" s="91"/>
      <c r="EW93" s="91"/>
      <c r="EX93" s="91"/>
      <c r="EY93" s="91"/>
      <c r="EZ93" s="91"/>
      <c r="FA93" s="91"/>
      <c r="FB93" s="91"/>
      <c r="FC93" s="91"/>
      <c r="FD93" s="91"/>
      <c r="FE93" s="91"/>
      <c r="FF93" s="91"/>
      <c r="FG93" s="91"/>
      <c r="FH93" s="91"/>
      <c r="FI93" s="91"/>
      <c r="FJ93" s="91"/>
      <c r="FK93" s="91"/>
      <c r="FL93" s="91"/>
      <c r="FM93" s="91"/>
      <c r="FN93" s="91"/>
      <c r="FO93" s="91"/>
      <c r="FP93" s="91"/>
      <c r="FQ93" s="91"/>
      <c r="FR93" s="91"/>
      <c r="FS93" s="91"/>
      <c r="FT93" s="91"/>
      <c r="FU93" s="91"/>
      <c r="FV93" s="91"/>
      <c r="FW93" s="91"/>
      <c r="FX93" s="91"/>
      <c r="FY93" s="91"/>
      <c r="FZ93" s="91"/>
      <c r="GA93" s="91"/>
      <c r="GB93" s="91"/>
      <c r="GC93" s="91"/>
      <c r="GD93" s="91"/>
      <c r="GE93" s="91"/>
      <c r="GF93" s="91"/>
      <c r="GG93" s="91"/>
      <c r="GH93" s="91"/>
      <c r="GI93" s="91"/>
      <c r="GJ93" s="91"/>
      <c r="GK93" s="91"/>
      <c r="GL93" s="91"/>
      <c r="GM93" s="91"/>
      <c r="GN93" s="91"/>
      <c r="GO93" s="91"/>
      <c r="GP93" s="91"/>
      <c r="GQ93" s="91"/>
      <c r="GR93" s="91"/>
      <c r="GS93" s="91"/>
      <c r="GT93" s="91"/>
      <c r="GU93" s="91"/>
      <c r="GV93" s="91"/>
      <c r="GW93" s="91"/>
      <c r="GX93" s="91"/>
      <c r="GY93" s="91"/>
      <c r="GZ93" s="91"/>
      <c r="HA93" s="91"/>
      <c r="HB93" s="91"/>
      <c r="HC93" s="91"/>
      <c r="HD93" s="91"/>
      <c r="HE93" s="91"/>
      <c r="HF93" s="91"/>
      <c r="HG93" s="91"/>
      <c r="HH93" s="91"/>
      <c r="HI93" s="91"/>
      <c r="HJ93" s="91"/>
      <c r="HK93" s="91"/>
      <c r="HL93" s="91"/>
      <c r="HM93" s="91"/>
      <c r="HN93" s="91"/>
      <c r="HO93" s="91"/>
      <c r="HP93" s="91"/>
      <c r="HQ93" s="91"/>
      <c r="HR93" s="91"/>
      <c r="HS93" s="91"/>
      <c r="HT93" s="91"/>
      <c r="HU93" s="91"/>
      <c r="HV93" s="91"/>
      <c r="HW93" s="91"/>
      <c r="HX93" s="91"/>
      <c r="HY93" s="91"/>
      <c r="HZ93" s="91"/>
      <c r="IA93" s="91"/>
      <c r="IB93" s="91"/>
      <c r="IC93" s="91"/>
      <c r="ID93" s="91"/>
      <c r="IE93" s="91"/>
      <c r="IF93" s="91"/>
      <c r="IG93" s="91"/>
      <c r="IH93" s="91"/>
      <c r="II93" s="91"/>
      <c r="IJ93" s="91"/>
      <c r="IK93" s="91"/>
      <c r="IL93" s="91"/>
      <c r="IM93" s="91"/>
    </row>
  </sheetData>
  <mergeCells count="60">
    <mergeCell ref="B7:U7"/>
    <mergeCell ref="S11:S12"/>
    <mergeCell ref="B8:U8"/>
    <mergeCell ref="B9:J9"/>
    <mergeCell ref="N2:U2"/>
    <mergeCell ref="N3:U3"/>
    <mergeCell ref="E4:M4"/>
    <mergeCell ref="N4:U4"/>
    <mergeCell ref="B6:U6"/>
    <mergeCell ref="L9:P9"/>
    <mergeCell ref="Q9:T9"/>
    <mergeCell ref="U9:U10"/>
    <mergeCell ref="B11:B22"/>
    <mergeCell ref="C11:C12"/>
    <mergeCell ref="K11:K12"/>
    <mergeCell ref="L11:L12"/>
    <mergeCell ref="M13:M15"/>
    <mergeCell ref="Q13:Q15"/>
    <mergeCell ref="R13:R15"/>
    <mergeCell ref="M11:M12"/>
    <mergeCell ref="U13:U15"/>
    <mergeCell ref="T11:T12"/>
    <mergeCell ref="U11:U12"/>
    <mergeCell ref="C13:C15"/>
    <mergeCell ref="K13:K15"/>
    <mergeCell ref="L13:L15"/>
    <mergeCell ref="S13:S15"/>
    <mergeCell ref="T13:T15"/>
    <mergeCell ref="N11:N12"/>
    <mergeCell ref="O11:O12"/>
    <mergeCell ref="P11:P12"/>
    <mergeCell ref="Q11:Q12"/>
    <mergeCell ref="R11:R12"/>
    <mergeCell ref="Q21:Q22"/>
    <mergeCell ref="R21:R22"/>
    <mergeCell ref="S21:S22"/>
    <mergeCell ref="T21:T22"/>
    <mergeCell ref="U21:U22"/>
    <mergeCell ref="B23:P23"/>
    <mergeCell ref="C16:C20"/>
    <mergeCell ref="K16:K20"/>
    <mergeCell ref="L16:L20"/>
    <mergeCell ref="M16:M20"/>
    <mergeCell ref="P21:P22"/>
    <mergeCell ref="C21:C22"/>
    <mergeCell ref="K21:K22"/>
    <mergeCell ref="L21:L22"/>
    <mergeCell ref="M21:M22"/>
    <mergeCell ref="U16:U20"/>
    <mergeCell ref="Q16:Q20"/>
    <mergeCell ref="R16:R20"/>
    <mergeCell ref="S16:S20"/>
    <mergeCell ref="T16:T20"/>
    <mergeCell ref="J17:J19"/>
    <mergeCell ref="D17:D19"/>
    <mergeCell ref="E17:E19"/>
    <mergeCell ref="F17:F19"/>
    <mergeCell ref="G17:G19"/>
    <mergeCell ref="H17:H19"/>
    <mergeCell ref="I17:I19"/>
  </mergeCells>
  <conditionalFormatting sqref="E12:H12">
    <cfRule type="expression" dxfId="3" priority="3" stopIfTrue="1">
      <formula>+IF((#REF!+#REF!+#REF!+#REF!+#REF!)&lt;&gt;$E12,1,0)</formula>
    </cfRule>
  </conditionalFormatting>
  <conditionalFormatting sqref="F14:H14">
    <cfRule type="expression" dxfId="2" priority="1" stopIfTrue="1">
      <formula>+IF((#REF!+#REF!+#REF!+#REF!+#REF!)&lt;&gt;$E14,1,0)</formula>
    </cfRule>
  </conditionalFormatting>
  <conditionalFormatting sqref="E13:H15">
    <cfRule type="expression" dxfId="1" priority="2" stopIfTrue="1">
      <formula>+IF((#REF!+#REF!+#REF!+#REF!+#REF!)&lt;&gt;$E13,1,0)</formula>
    </cfRule>
  </conditionalFormatting>
  <dataValidations count="6">
    <dataValidation type="list" allowBlank="1" showInputMessage="1" showErrorMessage="1" sqref="K13 K11">
      <formula1>#REF!</formula1>
    </dataValidation>
    <dataValidation type="list" allowBlank="1" showInputMessage="1" showErrorMessage="1" sqref="P13">
      <formula1>#REF!</formula1>
    </dataValidation>
    <dataValidation type="list" allowBlank="1" showInputMessage="1" showErrorMessage="1" sqref="J13:J15">
      <formula1>$N$24:$N$24</formula1>
    </dataValidation>
    <dataValidation type="list" allowBlank="1" showInputMessage="1" showErrorMessage="1" sqref="J11:J12 J16:J17 J20:J22">
      <formula1>$N$23:$N$24</formula1>
    </dataValidation>
    <dataValidation type="list" allowBlank="1" showInputMessage="1" showErrorMessage="1" sqref="K16">
      <formula1>$B$24:$B$24</formula1>
    </dataValidation>
    <dataValidation type="list" allowBlank="1" showInputMessage="1" showErrorMessage="1" sqref="P11 P26 P14:P17 P20:P21">
      <formula1>#REF!</formula1>
    </dataValidation>
  </dataValidations>
  <pageMargins left="0.7" right="0.7" top="0.75" bottom="0.75" header="0.3" footer="0.3"/>
  <ignoredErrors>
    <ignoredError sqref="U13 Q13 Q11:R11 I11 U21 R21 Q16" unlockedFormula="1"/>
    <ignoredError sqref="Q23" evalError="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PLAN INDICATIVO 2015-2018</vt:lpstr>
      <vt:lpstr>Meteorología</vt:lpstr>
      <vt:lpstr>Hidrología</vt:lpstr>
      <vt:lpstr>Ecosistemas</vt:lpstr>
      <vt:lpstr>Estudios Ambientales</vt:lpstr>
      <vt:lpstr>Grupo Operación de Redes</vt:lpstr>
      <vt:lpstr>Informática</vt:lpstr>
      <vt:lpstr>Pronósticos</vt:lpstr>
      <vt:lpstr>Secretaría General</vt:lpstr>
      <vt:lpstr>Planeación</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jlobo</dc:creator>
  <cp:lastModifiedBy>Natalia Eugenia Soto Quintero</cp:lastModifiedBy>
  <cp:lastPrinted>2015-01-30T22:02:17Z</cp:lastPrinted>
  <dcterms:created xsi:type="dcterms:W3CDTF">2014-11-14T17:12:42Z</dcterms:created>
  <dcterms:modified xsi:type="dcterms:W3CDTF">2016-01-22T21:06:40Z</dcterms:modified>
</cp:coreProperties>
</file>