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000000 PREPARACION PLAN DE ACCIÓN INSTITUCIONAL\1. PRESENTACIONES Y MATERIAL BASE TALLER\8. PROGRAMAS - PROYECTOS DE INVERSION DEL SECTOR\PROYECTOS DE INVERSION PGN\"/>
    </mc:Choice>
  </mc:AlternateContent>
  <bookViews>
    <workbookView xWindow="120" yWindow="135" windowWidth="19440" windowHeight="9780" activeTab="1"/>
  </bookViews>
  <sheets>
    <sheet name="Distrib.POAI" sheetId="8" r:id="rId1"/>
    <sheet name="Cuota.2017" sheetId="7" r:id="rId2"/>
    <sheet name="Presentación" sheetId="9" r:id="rId3"/>
  </sheets>
  <definedNames>
    <definedName name="_xlnm._FilterDatabase" localSheetId="2" hidden="1">Presentación!$A$2:$AD$52</definedName>
    <definedName name="_xlnm.Print_Area" localSheetId="1">Cuota.2017!$D$1:$V$52</definedName>
    <definedName name="_xlnm.Print_Area" localSheetId="0">Distrib.POAI!$I$1:$V$52</definedName>
  </definedNames>
  <calcPr calcId="152511"/>
</workbook>
</file>

<file path=xl/calcChain.xml><?xml version="1.0" encoding="utf-8"?>
<calcChain xmlns="http://schemas.openxmlformats.org/spreadsheetml/2006/main">
  <c r="U51" i="9" l="1"/>
  <c r="T51" i="9"/>
  <c r="S51" i="9"/>
  <c r="R51" i="9"/>
  <c r="Q51" i="9"/>
  <c r="O51" i="9"/>
  <c r="L51" i="9"/>
  <c r="K51" i="9"/>
  <c r="V50" i="9"/>
  <c r="X50" i="9" s="1"/>
  <c r="P50" i="9"/>
  <c r="V49" i="9"/>
  <c r="P49" i="9"/>
  <c r="V48" i="9"/>
  <c r="P48" i="9"/>
  <c r="V47" i="9"/>
  <c r="P47" i="9"/>
  <c r="X46" i="9"/>
  <c r="V45" i="9"/>
  <c r="P45" i="9"/>
  <c r="V44" i="9"/>
  <c r="P44" i="9"/>
  <c r="V43" i="9"/>
  <c r="P43" i="9"/>
  <c r="V42" i="9"/>
  <c r="P42" i="9"/>
  <c r="V41" i="9"/>
  <c r="P41" i="9"/>
  <c r="X41" i="9" s="1"/>
  <c r="S40" i="9"/>
  <c r="R40" i="9"/>
  <c r="Q40" i="9"/>
  <c r="O40" i="9"/>
  <c r="L40" i="9"/>
  <c r="K40" i="9"/>
  <c r="V39" i="9"/>
  <c r="P39" i="9"/>
  <c r="V38" i="9"/>
  <c r="P38" i="9"/>
  <c r="V37" i="9"/>
  <c r="P37" i="9"/>
  <c r="U36" i="9"/>
  <c r="U40" i="9" s="1"/>
  <c r="T36" i="9"/>
  <c r="V36" i="9" s="1"/>
  <c r="X36" i="9" s="1"/>
  <c r="P36" i="9"/>
  <c r="V35" i="9"/>
  <c r="P35" i="9"/>
  <c r="V34" i="9"/>
  <c r="P34" i="9"/>
  <c r="U33" i="9"/>
  <c r="T33" i="9"/>
  <c r="S33" i="9"/>
  <c r="R33" i="9"/>
  <c r="Q33" i="9"/>
  <c r="O33" i="9"/>
  <c r="L33" i="9"/>
  <c r="V32" i="9"/>
  <c r="V33" i="9" s="1"/>
  <c r="K32" i="9"/>
  <c r="K33" i="9" s="1"/>
  <c r="U31" i="9"/>
  <c r="T31" i="9"/>
  <c r="S31" i="9"/>
  <c r="R31" i="9"/>
  <c r="Q31" i="9"/>
  <c r="O31" i="9"/>
  <c r="N31" i="9"/>
  <c r="M31" i="9"/>
  <c r="L31" i="9"/>
  <c r="K31" i="9"/>
  <c r="V30" i="9"/>
  <c r="V31" i="9" s="1"/>
  <c r="P30" i="9"/>
  <c r="P31" i="9" s="1"/>
  <c r="U29" i="9"/>
  <c r="T29" i="9"/>
  <c r="S29" i="9"/>
  <c r="R29" i="9"/>
  <c r="Q29" i="9"/>
  <c r="O29" i="9"/>
  <c r="N29" i="9"/>
  <c r="M29" i="9"/>
  <c r="L29" i="9"/>
  <c r="V28" i="9"/>
  <c r="P28" i="9"/>
  <c r="V27" i="9"/>
  <c r="P27" i="9"/>
  <c r="V26" i="9"/>
  <c r="K26" i="9"/>
  <c r="P26" i="9" s="1"/>
  <c r="U25" i="9"/>
  <c r="T25" i="9"/>
  <c r="S25" i="9"/>
  <c r="R25" i="9"/>
  <c r="O25" i="9"/>
  <c r="L25" i="9"/>
  <c r="L52" i="9" s="1"/>
  <c r="V24" i="9"/>
  <c r="P24" i="9"/>
  <c r="V23" i="9"/>
  <c r="P23" i="9"/>
  <c r="V22" i="9"/>
  <c r="P22" i="9"/>
  <c r="V21" i="9"/>
  <c r="P21" i="9"/>
  <c r="V20" i="9"/>
  <c r="P20" i="9"/>
  <c r="V19" i="9"/>
  <c r="P19" i="9"/>
  <c r="Q18" i="9"/>
  <c r="Q25" i="9" s="1"/>
  <c r="P18" i="9"/>
  <c r="V17" i="9"/>
  <c r="P17" i="9"/>
  <c r="X17" i="9" s="1"/>
  <c r="V16" i="9"/>
  <c r="P16" i="9"/>
  <c r="V15" i="9"/>
  <c r="K15" i="9"/>
  <c r="P15" i="9" s="1"/>
  <c r="V14" i="9"/>
  <c r="P14" i="9"/>
  <c r="V13" i="9"/>
  <c r="P13" i="9"/>
  <c r="V12" i="9"/>
  <c r="P12" i="9"/>
  <c r="V11" i="9"/>
  <c r="P11" i="9"/>
  <c r="V10" i="9"/>
  <c r="P10" i="9"/>
  <c r="Q9" i="9"/>
  <c r="V9" i="9" s="1"/>
  <c r="P9" i="9"/>
  <c r="V8" i="9"/>
  <c r="Q8" i="9"/>
  <c r="K8" i="9"/>
  <c r="K25" i="9" s="1"/>
  <c r="V7" i="9"/>
  <c r="P7" i="9"/>
  <c r="V6" i="9"/>
  <c r="P6" i="9"/>
  <c r="V5" i="9"/>
  <c r="P5" i="9"/>
  <c r="V4" i="9"/>
  <c r="P4" i="9"/>
  <c r="X27" i="9" l="1"/>
  <c r="X23" i="9"/>
  <c r="X42" i="9"/>
  <c r="X47" i="9"/>
  <c r="X10" i="9"/>
  <c r="X14" i="9"/>
  <c r="X34" i="9"/>
  <c r="X48" i="9"/>
  <c r="X38" i="9"/>
  <c r="P29" i="9"/>
  <c r="X35" i="9"/>
  <c r="X19" i="9"/>
  <c r="X15" i="9"/>
  <c r="K29" i="9"/>
  <c r="K52" i="9" s="1"/>
  <c r="P32" i="9"/>
  <c r="P33" i="9" s="1"/>
  <c r="X33" i="9" s="1"/>
  <c r="X39" i="9"/>
  <c r="T40" i="9"/>
  <c r="T52" i="9" s="1"/>
  <c r="X43" i="9"/>
  <c r="X28" i="9"/>
  <c r="X44" i="9"/>
  <c r="X26" i="9"/>
  <c r="Q52" i="9"/>
  <c r="X31" i="9"/>
  <c r="V40" i="9"/>
  <c r="P8" i="9"/>
  <c r="X8" i="9" s="1"/>
  <c r="X21" i="9"/>
  <c r="V18" i="9"/>
  <c r="X18" i="9" s="1"/>
  <c r="X22" i="9"/>
  <c r="X30" i="9"/>
  <c r="X45" i="9"/>
  <c r="X49" i="9"/>
  <c r="X12" i="9"/>
  <c r="X9" i="9"/>
  <c r="X13" i="9"/>
  <c r="X6" i="9"/>
  <c r="X5" i="9"/>
  <c r="X7" i="9"/>
  <c r="X11" i="9"/>
  <c r="R52" i="9"/>
  <c r="X16" i="9"/>
  <c r="O52" i="9"/>
  <c r="P40" i="9"/>
  <c r="X24" i="9"/>
  <c r="S52" i="9"/>
  <c r="P51" i="9"/>
  <c r="U52" i="9"/>
  <c r="X37" i="9"/>
  <c r="V29" i="9"/>
  <c r="V51" i="9"/>
  <c r="Q8" i="7"/>
  <c r="X51" i="8"/>
  <c r="U51" i="8"/>
  <c r="T51" i="8"/>
  <c r="S51" i="8"/>
  <c r="R51" i="8"/>
  <c r="Q51" i="8"/>
  <c r="O51" i="8"/>
  <c r="L51" i="8"/>
  <c r="K51" i="8"/>
  <c r="V50" i="8"/>
  <c r="P50" i="8"/>
  <c r="V49" i="8"/>
  <c r="P49" i="8"/>
  <c r="V48" i="8"/>
  <c r="P48" i="8"/>
  <c r="V47" i="8"/>
  <c r="P47" i="8"/>
  <c r="V46" i="8"/>
  <c r="P46" i="8"/>
  <c r="V45" i="8"/>
  <c r="P45" i="8"/>
  <c r="V44" i="8"/>
  <c r="P44" i="8"/>
  <c r="V43" i="8"/>
  <c r="P43" i="8"/>
  <c r="V42" i="8"/>
  <c r="P42" i="8"/>
  <c r="V41" i="8"/>
  <c r="P41" i="8"/>
  <c r="S40" i="8"/>
  <c r="R40" i="8"/>
  <c r="Q40" i="8"/>
  <c r="O40" i="8"/>
  <c r="L40" i="8"/>
  <c r="K40" i="8"/>
  <c r="V39" i="8"/>
  <c r="P39" i="8"/>
  <c r="T38" i="8"/>
  <c r="V38" i="8" s="1"/>
  <c r="P38" i="8"/>
  <c r="T37" i="8"/>
  <c r="V37" i="8" s="1"/>
  <c r="P37" i="8"/>
  <c r="U36" i="8"/>
  <c r="T36" i="8"/>
  <c r="V36" i="8" s="1"/>
  <c r="P36" i="8"/>
  <c r="V35" i="8"/>
  <c r="P35" i="8"/>
  <c r="U34" i="8"/>
  <c r="T34" i="8" s="1"/>
  <c r="P34" i="8"/>
  <c r="U33" i="8"/>
  <c r="T33" i="8"/>
  <c r="S33" i="8"/>
  <c r="R33" i="8"/>
  <c r="Q33" i="8"/>
  <c r="O33" i="8"/>
  <c r="L33" i="8"/>
  <c r="V32" i="8"/>
  <c r="V33" i="8" s="1"/>
  <c r="K32" i="8"/>
  <c r="K33" i="8" s="1"/>
  <c r="U31" i="8"/>
  <c r="T31" i="8"/>
  <c r="S31" i="8"/>
  <c r="S52" i="8" s="1"/>
  <c r="R31" i="8"/>
  <c r="R52" i="8" s="1"/>
  <c r="Q31" i="8"/>
  <c r="O31" i="8"/>
  <c r="N31" i="8"/>
  <c r="M31" i="8"/>
  <c r="L31" i="8"/>
  <c r="K31" i="8"/>
  <c r="V30" i="8"/>
  <c r="V31" i="8" s="1"/>
  <c r="P30" i="8"/>
  <c r="P31" i="8" s="1"/>
  <c r="U29" i="8"/>
  <c r="T29" i="8"/>
  <c r="S29" i="8"/>
  <c r="R29" i="8"/>
  <c r="O29" i="8"/>
  <c r="N29" i="8"/>
  <c r="M29" i="8"/>
  <c r="L29" i="8"/>
  <c r="P28" i="8"/>
  <c r="V27" i="8"/>
  <c r="P27" i="8"/>
  <c r="K26" i="8"/>
  <c r="K29" i="8" s="1"/>
  <c r="U25" i="8"/>
  <c r="T25" i="8"/>
  <c r="S25" i="8"/>
  <c r="R25" i="8"/>
  <c r="O25" i="8"/>
  <c r="L25" i="8"/>
  <c r="V24" i="8"/>
  <c r="P24" i="8"/>
  <c r="V23" i="8"/>
  <c r="P23" i="8"/>
  <c r="V22" i="8"/>
  <c r="P22" i="8"/>
  <c r="V21" i="8"/>
  <c r="P21" i="8"/>
  <c r="V20" i="8"/>
  <c r="P20" i="8"/>
  <c r="X19" i="8"/>
  <c r="V19" i="8"/>
  <c r="P19" i="8"/>
  <c r="Y18" i="8"/>
  <c r="X18" i="8"/>
  <c r="Q18" i="8"/>
  <c r="V18" i="8" s="1"/>
  <c r="P18" i="8"/>
  <c r="X17" i="8"/>
  <c r="V17" i="8"/>
  <c r="P17" i="8"/>
  <c r="X16" i="8"/>
  <c r="V16" i="8"/>
  <c r="P16" i="8"/>
  <c r="X15" i="8"/>
  <c r="V15" i="8"/>
  <c r="P15" i="8"/>
  <c r="K15" i="8"/>
  <c r="X14" i="8"/>
  <c r="V14" i="8"/>
  <c r="P14" i="8"/>
  <c r="X13" i="8"/>
  <c r="V13" i="8"/>
  <c r="P13" i="8"/>
  <c r="X12" i="8"/>
  <c r="V12" i="8"/>
  <c r="P12" i="8"/>
  <c r="X11" i="8"/>
  <c r="V11" i="8"/>
  <c r="P11" i="8"/>
  <c r="X10" i="8"/>
  <c r="V10" i="8"/>
  <c r="P10" i="8"/>
  <c r="Y9" i="8"/>
  <c r="X9" i="8"/>
  <c r="Q9" i="8"/>
  <c r="V9" i="8" s="1"/>
  <c r="P9" i="8"/>
  <c r="Y8" i="8"/>
  <c r="Y25" i="8" s="1"/>
  <c r="Y27" i="8" s="1"/>
  <c r="V8" i="8"/>
  <c r="Q8" i="8"/>
  <c r="K8" i="8"/>
  <c r="X8" i="8" s="1"/>
  <c r="X7" i="8"/>
  <c r="V7" i="8"/>
  <c r="P7" i="8"/>
  <c r="X6" i="8"/>
  <c r="V6" i="8"/>
  <c r="P6" i="8"/>
  <c r="X5" i="8"/>
  <c r="V5" i="8"/>
  <c r="P5" i="8"/>
  <c r="V4" i="8"/>
  <c r="P4" i="8"/>
  <c r="X32" i="9" l="1"/>
  <c r="P25" i="9"/>
  <c r="P52" i="9" s="1"/>
  <c r="X29" i="9"/>
  <c r="L52" i="8"/>
  <c r="O52" i="8"/>
  <c r="P40" i="8"/>
  <c r="V25" i="8"/>
  <c r="X25" i="8"/>
  <c r="P8" i="8"/>
  <c r="P25" i="8" s="1"/>
  <c r="P52" i="8" s="1"/>
  <c r="P32" i="8"/>
  <c r="P33" i="8" s="1"/>
  <c r="P51" i="8"/>
  <c r="Y41" i="8" s="1"/>
  <c r="Z41" i="8" s="1"/>
  <c r="P26" i="8"/>
  <c r="Q26" i="8" s="1"/>
  <c r="V26" i="8" s="1"/>
  <c r="U40" i="8"/>
  <c r="Q25" i="8"/>
  <c r="U52" i="8"/>
  <c r="P29" i="8"/>
  <c r="V51" i="8"/>
  <c r="V25" i="9"/>
  <c r="X25" i="9" s="1"/>
  <c r="X40" i="9"/>
  <c r="X51" i="9"/>
  <c r="Y45" i="8"/>
  <c r="Z45" i="8" s="1"/>
  <c r="T40" i="8"/>
  <c r="T52" i="8" s="1"/>
  <c r="V34" i="8"/>
  <c r="V40" i="8" s="1"/>
  <c r="X52" i="8"/>
  <c r="K25" i="8"/>
  <c r="K52" i="8" s="1"/>
  <c r="Q28" i="8"/>
  <c r="V28" i="8" s="1"/>
  <c r="V29" i="8" s="1"/>
  <c r="V52" i="8" s="1"/>
  <c r="Y46" i="8" l="1"/>
  <c r="Z46" i="8" s="1"/>
  <c r="Y50" i="8"/>
  <c r="Z50" i="8" s="1"/>
  <c r="Y43" i="8"/>
  <c r="Z43" i="8" s="1"/>
  <c r="V52" i="9"/>
  <c r="X52" i="9" s="1"/>
  <c r="Y47" i="8"/>
  <c r="Z47" i="8" s="1"/>
  <c r="Y48" i="8"/>
  <c r="Z48" i="8" s="1"/>
  <c r="Q29" i="8"/>
  <c r="Q52" i="8" s="1"/>
  <c r="Y42" i="8"/>
  <c r="Z42" i="8" s="1"/>
  <c r="Z51" i="8" s="1"/>
  <c r="Y49" i="8"/>
  <c r="Z49" i="8" s="1"/>
  <c r="Y44" i="8"/>
  <c r="Z44" i="8" s="1"/>
  <c r="U36" i="7" l="1"/>
  <c r="T36" i="7"/>
  <c r="V20" i="7" l="1"/>
  <c r="V19" i="7"/>
  <c r="Q18" i="7" l="1"/>
  <c r="Q9" i="7"/>
  <c r="K8" i="7"/>
  <c r="P20" i="7" l="1"/>
  <c r="P19" i="7" l="1"/>
  <c r="K32" i="7" l="1"/>
  <c r="P32" i="7" s="1"/>
  <c r="P33" i="7" s="1"/>
  <c r="U31" i="7"/>
  <c r="T31" i="7"/>
  <c r="S31" i="7"/>
  <c r="R31" i="7"/>
  <c r="Q31" i="7"/>
  <c r="O31" i="7"/>
  <c r="N31" i="7"/>
  <c r="M31" i="7"/>
  <c r="L31" i="7"/>
  <c r="K31" i="7"/>
  <c r="V27" i="7"/>
  <c r="U29" i="7"/>
  <c r="T29" i="7"/>
  <c r="S29" i="7"/>
  <c r="R29" i="7"/>
  <c r="O29" i="7"/>
  <c r="N29" i="7"/>
  <c r="M29" i="7"/>
  <c r="L29" i="7"/>
  <c r="K26" i="7"/>
  <c r="P26" i="7" s="1"/>
  <c r="V28" i="7" s="1"/>
  <c r="P28" i="7"/>
  <c r="P27" i="7"/>
  <c r="K15" i="7"/>
  <c r="P50" i="7"/>
  <c r="P49" i="7"/>
  <c r="P48" i="7"/>
  <c r="P47" i="7"/>
  <c r="P45" i="7"/>
  <c r="P44" i="7"/>
  <c r="P43" i="7"/>
  <c r="P42" i="7"/>
  <c r="P41" i="7"/>
  <c r="P39" i="7"/>
  <c r="P38" i="7"/>
  <c r="P37" i="7"/>
  <c r="P36" i="7"/>
  <c r="P35" i="7"/>
  <c r="P34" i="7"/>
  <c r="P30" i="7"/>
  <c r="P31" i="7" s="1"/>
  <c r="P24" i="7"/>
  <c r="P23" i="7"/>
  <c r="P22" i="7"/>
  <c r="P21" i="7"/>
  <c r="P18" i="7"/>
  <c r="P17" i="7"/>
  <c r="P16" i="7"/>
  <c r="P14" i="7"/>
  <c r="P13" i="7"/>
  <c r="P12" i="7"/>
  <c r="P11" i="7"/>
  <c r="P10" i="7"/>
  <c r="P9" i="7"/>
  <c r="P8" i="7"/>
  <c r="P7" i="7"/>
  <c r="P6" i="7"/>
  <c r="P5" i="7"/>
  <c r="P4" i="7"/>
  <c r="O25" i="7"/>
  <c r="O33" i="7"/>
  <c r="O40" i="7"/>
  <c r="O51" i="7"/>
  <c r="K29" i="7" l="1"/>
  <c r="V26" i="7"/>
  <c r="Q29" i="7"/>
  <c r="P15" i="7"/>
  <c r="P25" i="7" s="1"/>
  <c r="P51" i="7"/>
  <c r="P40" i="7"/>
  <c r="P29" i="7"/>
  <c r="O52" i="7"/>
  <c r="V29" i="7" l="1"/>
  <c r="P52" i="7"/>
  <c r="L33" i="7" l="1"/>
  <c r="K33" i="7"/>
  <c r="L51" i="7"/>
  <c r="K51" i="7"/>
  <c r="L40" i="7"/>
  <c r="K40" i="7"/>
  <c r="L25" i="7"/>
  <c r="U51" i="7"/>
  <c r="T51" i="7"/>
  <c r="S51" i="7"/>
  <c r="R51" i="7"/>
  <c r="Q51" i="7"/>
  <c r="V50" i="7"/>
  <c r="V49" i="7"/>
  <c r="V48" i="7"/>
  <c r="V47" i="7"/>
  <c r="V45" i="7"/>
  <c r="V44" i="7"/>
  <c r="V43" i="7"/>
  <c r="V42" i="7"/>
  <c r="V41" i="7"/>
  <c r="U40" i="7"/>
  <c r="S40" i="7"/>
  <c r="R40" i="7"/>
  <c r="Q40" i="7"/>
  <c r="V39" i="7"/>
  <c r="V38" i="7"/>
  <c r="V37" i="7"/>
  <c r="V36" i="7"/>
  <c r="V35" i="7"/>
  <c r="V34" i="7"/>
  <c r="U33" i="7"/>
  <c r="T33" i="7"/>
  <c r="S33" i="7"/>
  <c r="R33" i="7"/>
  <c r="Q33" i="7"/>
  <c r="V32" i="7"/>
  <c r="V30" i="7"/>
  <c r="U25" i="7"/>
  <c r="T25" i="7"/>
  <c r="S25" i="7"/>
  <c r="R25" i="7"/>
  <c r="V24" i="7"/>
  <c r="V23" i="7"/>
  <c r="V22" i="7"/>
  <c r="V21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31" i="7" l="1"/>
  <c r="K25" i="7"/>
  <c r="K52" i="7" s="1"/>
  <c r="V33" i="7"/>
  <c r="L52" i="7"/>
  <c r="V51" i="7"/>
  <c r="S52" i="7"/>
  <c r="U52" i="7"/>
  <c r="R52" i="7"/>
  <c r="V40" i="7"/>
  <c r="T40" i="7"/>
  <c r="T52" i="7" s="1"/>
  <c r="Q25" i="7"/>
  <c r="Q52" i="7" s="1"/>
  <c r="V25" i="7"/>
  <c r="V52" i="7" l="1"/>
</calcChain>
</file>

<file path=xl/sharedStrings.xml><?xml version="1.0" encoding="utf-8"?>
<sst xmlns="http://schemas.openxmlformats.org/spreadsheetml/2006/main" count="743" uniqueCount="135">
  <si>
    <t>SECTOR</t>
  </si>
  <si>
    <t>CODIGO U.E.</t>
  </si>
  <si>
    <t>UNIDAD EJECUTORA</t>
  </si>
  <si>
    <t>DEPENDENCIA</t>
  </si>
  <si>
    <t>CTA / PROG</t>
  </si>
  <si>
    <t>SUB / SUBP</t>
  </si>
  <si>
    <t>OBJG / PROY</t>
  </si>
  <si>
    <t>C O N C E P T O</t>
  </si>
  <si>
    <t>FUENTE DE RECURSOS</t>
  </si>
  <si>
    <t>REC. 11</t>
  </si>
  <si>
    <t>REC. 15</t>
  </si>
  <si>
    <t>REC. 16</t>
  </si>
  <si>
    <t>REC. 20</t>
  </si>
  <si>
    <t>REC. 21</t>
  </si>
  <si>
    <t>AMBIENTE Y DESARROLLO SOSTENIBLE</t>
  </si>
  <si>
    <t>MINISTERIO DE AMBIENTE Y DESARROLLO SOSTENIBLE - GESTION GENERAL</t>
  </si>
  <si>
    <t>SEC.GRAL</t>
  </si>
  <si>
    <t>NACION</t>
  </si>
  <si>
    <t>APOYO AL MINISTERIO EN LA GESTIÓN DE LA NEGOCIACIÓN Y COOPERACION INTERNACIONALES EN MEDIO AMBIENTE Y DESARROLLO SOSTENIBLE Y LA ESTRATEGIA PARA EL INGRESO DE COLOMBIA A LA OCDE</t>
  </si>
  <si>
    <t>FORTALECIMIENTO DE LA CAPACIDAD DE GESTION DEL MADS PARA EL ORDENAMIENTO AMBIENTAL DEL TERRITORIO Y LA COORDINACION DEL SINA A NIVEL NACIONAL</t>
  </si>
  <si>
    <t>OAP</t>
  </si>
  <si>
    <t>FORTALECIMIENTO DE LOS PROCESOS DE PLANEACION, EVALUACION Y SEGUIMIENTO A LA GESTION ADELANTADA POR EL SECTOR AMBIENTAL, A NIVEL NACIONAL</t>
  </si>
  <si>
    <t>DAASU</t>
  </si>
  <si>
    <t>DBBSE</t>
  </si>
  <si>
    <t>DGIRH</t>
  </si>
  <si>
    <t>POLITICA HIDRICA NACIONAL E INSTRUMENTACION</t>
  </si>
  <si>
    <t>DAMCRA</t>
  </si>
  <si>
    <t>FORTALECIMIENTO DE LA GESTIÓN AMBIENTAL DEL ESTADO COLOMBIANO SOBRE LAS ZONAS MARINAS Y COSTERAS Y RECURSOS ACUÁTICOS. NACIONAL</t>
  </si>
  <si>
    <t>SINCHI</t>
  </si>
  <si>
    <t>INVEMAR</t>
  </si>
  <si>
    <t>IIAP</t>
  </si>
  <si>
    <t>SUBTOTAL MINISTERIO DE AMBIENTE Y DESARROLLO SOSTENIBLE</t>
  </si>
  <si>
    <t>PARQUES NACIONALES NATURALES DE COLOMBIA</t>
  </si>
  <si>
    <t>ANLA</t>
  </si>
  <si>
    <t>FONAM - GESTION GENERAL</t>
  </si>
  <si>
    <t>ADMINISTRACION DE RECURSOS PARA LA EVALUACION Y SEGUIMIENTO DE LA LICENCIA AMBIENTAL EN COLOMBIA. FONDO NACIONAL AMBIENTAL-FONAM</t>
  </si>
  <si>
    <t>PROPIOS</t>
  </si>
  <si>
    <t>SUBTOTAL AUTORIDAD NAC IONAL DE LICENCIAS AMBIENTALES - ANLA</t>
  </si>
  <si>
    <t>INSTITUTO DE HIDROLOGIA, METEOROLOGIA Y ESTUDIOS AMBIENTALES- IDEAM</t>
  </si>
  <si>
    <t>IDEAM</t>
  </si>
  <si>
    <t>SUBTOTAL INSTITUTO DE HIDROLOGIA, METEOROLOGIA Y ESTUDIOS AMBIENTALES - IDEAM</t>
  </si>
  <si>
    <t>CORPORACION PARA EL DESARROLLO SOSTENIBLE DEL URABA - CORPOURABA</t>
  </si>
  <si>
    <t>CORPOURABA</t>
  </si>
  <si>
    <t>IMPLEMENTAR EL PLAN DE MANEJO DE LA UNIDAD AMBIENTAL COSTERA DEL DARIÉN EN LA JURISDICCIÓN DE CORPOURABA, EN EL MARCO DE LAS METAS DEL PND 2014-2017</t>
  </si>
  <si>
    <t>CORPORACION AUTONOMA REGIONAL PARA EL DESARROLLO SOSTENIBLE DEL CHOCO - CODECHOCO</t>
  </si>
  <si>
    <t>CODECHOCO</t>
  </si>
  <si>
    <t>CORPORACION  PARA EL DESARROLLO SOSTENIBLE DEL NORTE Y ORIENTE DE LA AMAZONIA - CDA</t>
  </si>
  <si>
    <t>CDA</t>
  </si>
  <si>
    <t>CORPORACION PARA EL DESARROLLO SOSTENIBLE DEL ARCHIPIELAGO DE SAN ANDRES, PROVIDENCIA Y SANTA CATALINA - CORALINA</t>
  </si>
  <si>
    <t>CORALINA</t>
  </si>
  <si>
    <t>CORPORACION PARA EL DESARROLLO SOSTENIBLE DEL AREA DE MANEJO ESPECIAL LA MACARENA - CORMACARENA</t>
  </si>
  <si>
    <t>CORMACARENA</t>
  </si>
  <si>
    <t>CORPOMOJANA</t>
  </si>
  <si>
    <t>CORPORACION AUTONOMA REGIONAL DEL ALTO MAGDALENA (CAM)</t>
  </si>
  <si>
    <t>CAM</t>
  </si>
  <si>
    <t>IMPLEMENTACIÓN DE PROCESOS DE RESTAURACIÓN PASIVA EN 10.000 HECTÁREAS ADQUIRIDAS PARA LA CONSERVACIÓN EN EL DEPARTAMENTO DEL HUILA</t>
  </si>
  <si>
    <t>CORPORACION AUTONOMA REGIONAL DE BOYACA (CORPOBOYACA)</t>
  </si>
  <si>
    <t>CORPOBOYACA</t>
  </si>
  <si>
    <t>CORPORACION AUTONOMA REGIONAL DEL GUAVIO (CORPOGUAVIO)</t>
  </si>
  <si>
    <t>CORPOGUAVIO</t>
  </si>
  <si>
    <t>SUBTOTAL FONDO NACIONAL AMBIENTAL - FONAM</t>
  </si>
  <si>
    <t>T   O   T   A   L</t>
  </si>
  <si>
    <t>IMPLEMENTACIÓN DE ESTRATEGIAS DE PLANIFICACIÓN Y ADMINISTRACIÓN DEL RECURSO HÍDRICO EN LA CUENCA DEL LAGO TOTA Y AREA DE INFLUENCIA</t>
  </si>
  <si>
    <t>DISEÑO E IMPLEMENTACIÓN DE LA POLÍTICA NACIONAL DE CAMBIO CLIMÁTICO EN COLOMBIA</t>
  </si>
  <si>
    <t>DISEÑO Y FORTALECIMIENTO DE LOS INSTRUMENTOS E INCENTIVOS ECONÓMICOS Y PROMOCIÓN DE LA OFERTA Y LA DEMANDA DE NEGOCIOS VERDES A NIVEL NACIONAL</t>
  </si>
  <si>
    <t xml:space="preserve">APOYO A LAS CORPORACIONES AUTÓNOMAS REGIONALES Y DE DESARROLLO SOSTENIBLE, BENEFICIARIAS DEL FONDO DE COMPENSACION AMBIENTAL , NACIONAL  </t>
  </si>
  <si>
    <t>APOYO A LAS ENTIDADES DEL SECTOR DE AMBIENTE Y DESARROLLO SOSTENIBLE PARA EL CUMPLIMIENTO DE LAS METAS Y OBJETIVOS SECTORIALES INCLUIDOS EN EL PND, NACIONAL</t>
  </si>
  <si>
    <t>GESTIÓN ESTRATÉGICA PARA LA DIVULGACIÓN DE POLÍTICAS PÚBLICAS DEL MINISTERIO DE AMBIENTE Y DESARROLLO SOSTENIBLE</t>
  </si>
  <si>
    <t>FORTALECIMIENTO ESTRATÉGICO Y OPERATIVO DE LA SECRETARÍA GENERAL DEL MINISTERIO DE AMBIENTE Y DESARROLLO SOSTENIBLE ,NACIONAL</t>
  </si>
  <si>
    <t>ADMINISTRACIÓN DE RECURSOS FONAM POR LA EXPEDICION DE PERMISOS A QUE SE REFIERE LA CONVENCION CITES A NIVEL NACIONAL</t>
  </si>
  <si>
    <t>APOYO ENTIDADES DEL SECTOR AMBIENTAL PARA LA PROTECCIÓN HÍDRICA MEDIANTE LA IMPLEMENTACIÓN DE PROYECTOS DE RESTAURACION NACIONAL</t>
  </si>
  <si>
    <t>FORTALECIMIENTO Y CONSOLIDACIÓN DEL SISTEMA DE INFORMACIÓN AMBIENTAL SIAC ,NACIONAL</t>
  </si>
  <si>
    <t>CONSERVACIÓN Y APROVECHAMIENTO SOSTENIBLE DE LA DIVERSIDAD BIOLÓGICA, SOCIOECONÓMICA Y CULTURAL DE LA AMAZONIA COLOMBIANA</t>
  </si>
  <si>
    <t>INVESTIGACIÓN CONTRIBUCIÓN AL CONOCIMIENTO CIENTÍFICO DE LA REALIDAD BIOLÓGICA, ECONÓMICA, SOCIOCULTURAL DEL CHOCÓ BIOGEOGRÁFICO</t>
  </si>
  <si>
    <t>ADMINISTRACIÓN DE LAS ÁREAS DEL SISTEMA DE PARQUES NACIONALES NATURALES Y COORDINACIÓN DEL SISTEMA NACIONAL DE ÁREAS PROTEGIDAS.</t>
  </si>
  <si>
    <t>ADMINISTRACIÓN DE LOS RECURSOS PROVENIENTES DE LA TASA POR USO DE AGUA PARA LA PROTECCIÓN Y RECUPERACIÓN DEL RECURSO HÍDRICO EN ÁREAS DEL SPNN</t>
  </si>
  <si>
    <t>FORTALECIMIENTO DE LA GESTIÓN DEL CONOCIMIENTO HIDROLÓGICO, METEOROLÓGICO, AMBIENTAL Y CLIMÁTICO</t>
  </si>
  <si>
    <t>FORTALECIMIENTO PARA REDUCIR EL DETERIORO Y LA TRANSFORMACIÓN DE LOS ECOSISTEMAS CONTINENTALES, MARINOS Y COSTEROS EN EL DEPARTAMENTO DEL CHOCO</t>
  </si>
  <si>
    <t>RESTAURACIÓN AMBIENTAL EN ZONAS DE RECARGA HÍDRICA DE CUENCAS Y MICROCUENCAS PRIORIZADAS EN EL DEPARTAMENTO DEL GUAVIARE. 2016</t>
  </si>
  <si>
    <t>IMPLEMENTACIÓN DE POLÍTICAS SECTORIALES EN RECURSOS NATURALES PARA LA GESTIÓN AMBIENTAL EN LOS DEPARTAMENTOS DE GUAINÍA, GUAVIARE Y VAU INÍRIDA, GUAINÍA, ORINOQUÍA</t>
  </si>
  <si>
    <t>FORTALECIMIENTO DE LA RESERVA DE BIOSFERA SEAFLOWER COMO MODELO DE DESARROLLO SOSTENIBLE DEL ARCHIPIÉLAGO DE SAN ANDRÉS, PROVIDENCIA Y SANTA CATALINA</t>
  </si>
  <si>
    <t>REFORESTACIÓN PROTECTORA PARA LA RESTAURACIÓN DE LA CUENCA BAJA DEL RÍO SAN JORGE, JURISDICCIÓN DE CORPOMOJANA DEPARTAMENTO DE SUCRE</t>
  </si>
  <si>
    <t>CONSTRUCCIÓN DEL PLAN DE ORDENACIÓN Y MANEJO AMBIENTAL DE LA CUENCA DE LOS RÍOS DIRECTOS AL MAGDALENA MEDIO EN PUERTO BOYACÁ, BOYACÁ, CENTRO ORIENTE</t>
  </si>
  <si>
    <t>DGOAT- Sina</t>
  </si>
  <si>
    <t>FORTALECIMIENTO DE LAS TICS Y DESARROLLO DE ESTRATEGIAS EN EL MADS, PARA EL MEJORAMIENTO DE LA GESTIÓN AMBIENTAL, NACIONAL</t>
  </si>
  <si>
    <t>PLANEACION</t>
  </si>
  <si>
    <t>NEG.VERDES</t>
  </si>
  <si>
    <t>OF.TICS</t>
  </si>
  <si>
    <t>SIAC</t>
  </si>
  <si>
    <t>HUMBOLDT</t>
  </si>
  <si>
    <t>INVESTIGACIÓN BÁSICA Y APLICADA DE LOS RECURSOS NATURALES RENOVABLES Y DEL MEDIO AMBIENTE EN LOS LITORALES Y ECOSISTEMAS MARINOS Y OCEÁNICOS DE INTERÉS NACIONAL</t>
  </si>
  <si>
    <t>INVESTIGACIÓN Y PRODUCCIÓN DE CONOCIMIENTO PARA LA GESTIÓN INTEGRAL DE LA BIODIVERSIDAD Y LOS SERVICIOS ECOSISTÉMICOS TERRITORIO NACIONAL</t>
  </si>
  <si>
    <t>PNN</t>
  </si>
  <si>
    <t>AUTORIDAD NACIONAL DE LICENCIAS AMBIENTALES - ANLA</t>
  </si>
  <si>
    <t>CORPORACION  PARA EL DESARROLLO SOSTENIBLE DE LA MOJANA Y EL SAN JORGE - CORPOMOJANA</t>
  </si>
  <si>
    <t>O.A.I.</t>
  </si>
  <si>
    <t>D.C.C.</t>
  </si>
  <si>
    <t>O.COMUNIC.</t>
  </si>
  <si>
    <t>RESTAURACIÓN Y PROTECCIÓN DE ÁREAS DE IMPORTANCIA ECOLÓGICA PARA LA CONSERVACIÓN DEL RECURSO SUELO Y LAS FUENTES HÍDRICAS DE LA JURISDICCIÓN DE CORPOGUAVIO</t>
  </si>
  <si>
    <t>CODIGO BPIN</t>
  </si>
  <si>
    <t>FORTALECIMIENTO DE LA GESTIÓN INTEGRAL DE LOS BOSQUES, BIODIVERSIDAD Y SUS SERVICIOS ECOSISTÉMICOS A NIVEL NACIONAL</t>
  </si>
  <si>
    <t>CUOTA DE INVERSION 2017</t>
  </si>
  <si>
    <t>DISTRIBUCION CUOTA DE INVERSIÓN 2017</t>
  </si>
  <si>
    <t>PRESUPUESTO 2016</t>
  </si>
  <si>
    <t>DISTRIBUCION PRESUPUESTO DE INVERSIÓN 2016</t>
  </si>
  <si>
    <t>REC. 11 y 13</t>
  </si>
  <si>
    <t>SUBTOTAL PARQUES NACIONALES NATURALES DE COLOMBIA</t>
  </si>
  <si>
    <t>FORTALECIMIENTO DE LA CAPACIDAD TECNICA Y ADMINISTRATIVA DE PNN PARA UN EFICIENTE Y EFECTIVO CUMPLIMIENTO DE LOS COMPROMISOS DEL PLAN NACIONAL DE DESARROLLO</t>
  </si>
  <si>
    <t>EDUCACION</t>
  </si>
  <si>
    <t>IMPLEMENTACIÓN DE LAS ESTRATEGIAS, INSTRUMENTOS Y RECOMENDACIONES DE LA OCDE EN MATERIA DE GESTIÓN AMBIENTAL A NIVEL NACIONAL</t>
  </si>
  <si>
    <t>PROPUESTA DISTRIBUCION DE RECURSOS POR PROYECTOS DE INVERSIPON DE LA CUOTA DE INVERSION 2017</t>
  </si>
  <si>
    <t>2016011000085</t>
  </si>
  <si>
    <t>2016011000129</t>
  </si>
  <si>
    <t>FORTALECIMIENTO DE LA GESTIÓN AMBIENTAL SECTORIAL Y URBANA, A NIVEL, NACIONAL</t>
  </si>
  <si>
    <t>FORTALECIMIENTO DEL PROCESO DE INSTITUCIONALIZACIÓN DE LA POLITICA NACIONAL DE EDUCACIÓN AMBIENTAL DEL SINA, A NIVEL , , NACIONAL</t>
  </si>
  <si>
    <t>FORTALECIMIENTO DE LA CAPACIDAD TÉCNICA DE PNN, PARA UN EFICIENTE Y EFECTIVO CUMPLIMIENTO DE LOS COMPROMISOS DEL PND A NIVEL NACIONAL</t>
  </si>
  <si>
    <t>FORTALECIMIENTO Y CONSOLIDACIÓN DE INSTRUMENTOS DE GESTIÓN Y GENERACIÓN DE INFORMACIÓN AMBIENTAL DE EVALUACIÓN Y SEGUIMIENTO DE LA ANLA , , NACIONAL</t>
  </si>
  <si>
    <t>FORTALECIMIENTO DE LA GESTIÓN AMBIENTAL SECTORIAL Y URBANA, A NIVEL NACIONAL</t>
  </si>
  <si>
    <t>FORTALECIMIENTO DEL PROCESO DE INSTITUCIONALIZACIÓN DE LA EDUCACIÓN AMBIENTAL EN EL DESARROLLO INSTITUCIONAL, INTERINSTITUCIONAL E INTERSECTORIAL DEL PAÍS, EN EL MARCO DE LAS POLÍTICAS AMBIENTALES, EDUCATIVAS, Y DE LA POLÍTICA NACIONAL DE EDUCACIÓN AMBIENTAL</t>
  </si>
  <si>
    <t>ADMINISTRACIÓN DE LAS ÁREAS DEL SISTEMA DE PARQUES NACIONALES NATURALES Y COORDINACIÓN DEL SISTEMA NACIONAL DE ÁREAS PROTEGIDAS A NIVEL NACIONAL</t>
  </si>
  <si>
    <t>FORTALECIMIENTO DE LOS SERVICIOS DE TECNOLOGÍAS DE LA INFORMACIÓN Y LAS COMUNICACIONES DE LA ANLA, NACIONAL</t>
  </si>
  <si>
    <t>IMPLEMENTACIÓN DE ESTUFAS ECOEFICIENTES Y BANCOS DENDROENERGÉTICOS EN FAMILIAS DE ZONAS RURALES DE MUNICIPIOS PRIORIZADOS DEL ÁREA DE MANEJO ESPECIAL LA MACARENA-AMEM, EN EL DEPARTAMENTO DEL META</t>
  </si>
  <si>
    <t>SUBTOTAL CORPORACIONES</t>
  </si>
  <si>
    <t>Variación 2016/2017</t>
  </si>
  <si>
    <t>Incluyen $4.000 millones para postconflicto</t>
  </si>
  <si>
    <t>IMPLEMENTACIÓN DE PROCESOS DE RESTAURACIÓN PASIVA EN ÁREAS ADQUIRIDAS POR LOS ENTES TERRITORIALES Y LA SOCIEDAD CIVIL DESTINADAS PARA LA CONSERVACIÓN Y PROTECCIÓN DEL RECURSO HÍDRICO EN EL DEPARTAMENTO DEL HUILA</t>
  </si>
  <si>
    <t>Falta incluir los recursos de la Donación de la Unión Europea</t>
  </si>
  <si>
    <t>Incluyen $250 millones para postconflicto</t>
  </si>
  <si>
    <t>Apoyo al cumplimiento de la meta de restación</t>
  </si>
  <si>
    <t>Incluyen $500 millones para postconflicto, y falta incluir recursos de la Donación de la UE</t>
  </si>
  <si>
    <t>CONSTRUCCION DE INFRAESTRUCTURA PARA LA PROTECCION DE LA MARGEN IZQUIERDA DEL RIO ACACIITAS EN EL SECTOR DEL BARRIO NUEVO HORIZONTE ACACIAS, META, ORINOQUIA</t>
  </si>
  <si>
    <t>Cormacarena no registró elproyecto en el SUIFP</t>
  </si>
  <si>
    <t>OSERVACIONES</t>
  </si>
  <si>
    <t>Proyecto nuevo, cumplimiento compromisos para ingreso a la OCDE</t>
  </si>
  <si>
    <t>Valor estipulado en carta del DNP en la que comunica cuota del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</si>
</sst>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theme="6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-0.24994659260841701"/>
      </top>
      <bottom/>
      <diagonal/>
    </border>
    <border>
      <left/>
      <right style="thin">
        <color theme="8" tint="0.79998168889431442"/>
      </right>
      <top style="thin">
        <color theme="8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6" tint="-0.24994659260841701"/>
      </bottom>
      <diagonal/>
    </border>
    <border>
      <left style="thin">
        <color theme="8" tint="0.79998168889431442"/>
      </left>
      <right/>
      <top style="thin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0.79998168889431442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0.79998168889431442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0.39994506668294322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0.39994506668294322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0.59996337778862885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0.59996337778862885"/>
      </top>
      <bottom style="thin">
        <color theme="6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5" fontId="3" fillId="0" borderId="0" xfId="2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41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1" fontId="3" fillId="0" borderId="4" xfId="0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6" fillId="4" borderId="4" xfId="1" applyNumberFormat="1" applyFont="1" applyFill="1" applyBorder="1" applyAlignment="1">
      <alignment horizontal="right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9" fillId="0" borderId="7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right" vertical="center" readingOrder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164" fontId="2" fillId="2" borderId="11" xfId="1" applyNumberFormat="1" applyFont="1" applyFill="1" applyBorder="1" applyAlignment="1">
      <alignment horizontal="right" vertical="center"/>
    </xf>
    <xf numFmtId="164" fontId="12" fillId="2" borderId="1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65" fontId="3" fillId="0" borderId="0" xfId="2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quotePrefix="1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64" fontId="14" fillId="0" borderId="6" xfId="1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4" fillId="0" borderId="21" xfId="1" applyNumberFormat="1" applyFont="1" applyFill="1" applyBorder="1" applyAlignment="1">
      <alignment horizontal="center" vertical="center"/>
    </xf>
    <xf numFmtId="165" fontId="4" fillId="0" borderId="22" xfId="1" applyNumberFormat="1" applyFont="1" applyFill="1" applyBorder="1" applyAlignment="1">
      <alignment horizontal="center" vertical="center"/>
    </xf>
    <xf numFmtId="165" fontId="5" fillId="4" borderId="4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164" fontId="4" fillId="0" borderId="23" xfId="1" applyNumberFormat="1" applyFont="1" applyFill="1" applyBorder="1" applyAlignment="1">
      <alignment horizontal="left" vertical="center"/>
    </xf>
    <xf numFmtId="164" fontId="4" fillId="0" borderId="24" xfId="1" applyNumberFormat="1" applyFont="1" applyFill="1" applyBorder="1" applyAlignment="1">
      <alignment horizontal="left" vertical="center"/>
    </xf>
    <xf numFmtId="164" fontId="4" fillId="0" borderId="24" xfId="1" applyNumberFormat="1" applyFont="1" applyFill="1" applyBorder="1" applyAlignment="1">
      <alignment horizontal="left" vertical="center" wrapText="1"/>
    </xf>
    <xf numFmtId="164" fontId="4" fillId="0" borderId="25" xfId="1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Porcentaje" xfId="2" builtinId="5"/>
    <cellStyle name="Porcentual 2" xfId="3"/>
  </cellStyles>
  <dxfs count="0"/>
  <tableStyles count="0" defaultTableStyle="TableStyleMedium9" defaultPivotStyle="PivotStyleLight16"/>
  <colors>
    <mruColors>
      <color rgb="FFD6670A"/>
      <color rgb="FF008000"/>
      <color rgb="FFA87C00"/>
      <color rgb="FFCC9900"/>
      <color rgb="FFD56509"/>
      <color rgb="FFFF9900"/>
      <color rgb="FF669900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83"/>
  <sheetViews>
    <sheetView topLeftCell="I1" workbookViewId="0">
      <selection activeCell="I5" sqref="I5"/>
    </sheetView>
  </sheetViews>
  <sheetFormatPr baseColWidth="10" defaultRowHeight="15" x14ac:dyDescent="0.25"/>
  <cols>
    <col min="1" max="1" width="15.28515625" style="4" customWidth="1"/>
    <col min="2" max="2" width="11.42578125" style="4" customWidth="1"/>
    <col min="3" max="3" width="23.7109375" style="4" customWidth="1"/>
    <col min="4" max="4" width="14" style="4" customWidth="1"/>
    <col min="5" max="5" width="13.7109375" style="4" customWidth="1"/>
    <col min="6" max="8" width="7.7109375" style="4" customWidth="1"/>
    <col min="9" max="9" width="70.7109375" style="4" customWidth="1"/>
    <col min="10" max="10" width="9.7109375" style="4" customWidth="1"/>
    <col min="11" max="11" width="13.42578125" style="4" bestFit="1" customWidth="1"/>
    <col min="12" max="14" width="12.5703125" style="4" customWidth="1"/>
    <col min="15" max="15" width="12.85546875" style="4" bestFit="1" customWidth="1"/>
    <col min="16" max="16" width="13.7109375" style="4" customWidth="1"/>
    <col min="17" max="17" width="13.5703125" style="4" customWidth="1"/>
    <col min="18" max="20" width="12.85546875" style="4" bestFit="1" customWidth="1"/>
    <col min="21" max="21" width="12.5703125" style="4" customWidth="1"/>
    <col min="22" max="22" width="13.5703125" style="4" customWidth="1"/>
    <col min="23" max="23" width="9.7109375" style="4" customWidth="1"/>
    <col min="24" max="24" width="14.42578125" style="4" bestFit="1" customWidth="1"/>
    <col min="25" max="25" width="13.42578125" style="4" bestFit="1" customWidth="1"/>
    <col min="26" max="26" width="15.140625" style="4" bestFit="1" customWidth="1"/>
    <col min="27" max="16384" width="11.42578125" style="4"/>
  </cols>
  <sheetData>
    <row r="1" spans="1:30" ht="24.95" customHeight="1" x14ac:dyDescent="0.25">
      <c r="I1" s="50" t="s">
        <v>110</v>
      </c>
    </row>
    <row r="2" spans="1:30" ht="18" customHeight="1" x14ac:dyDescent="0.25">
      <c r="A2" s="105" t="s">
        <v>0</v>
      </c>
      <c r="B2" s="98" t="s">
        <v>1</v>
      </c>
      <c r="C2" s="107" t="s">
        <v>2</v>
      </c>
      <c r="D2" s="107" t="s">
        <v>3</v>
      </c>
      <c r="E2" s="107" t="s">
        <v>99</v>
      </c>
      <c r="F2" s="98" t="s">
        <v>4</v>
      </c>
      <c r="G2" s="98" t="s">
        <v>5</v>
      </c>
      <c r="H2" s="98" t="s">
        <v>6</v>
      </c>
      <c r="I2" s="100" t="s">
        <v>7</v>
      </c>
      <c r="J2" s="98" t="s">
        <v>8</v>
      </c>
      <c r="K2" s="102" t="s">
        <v>104</v>
      </c>
      <c r="L2" s="103"/>
      <c r="M2" s="103"/>
      <c r="N2" s="103"/>
      <c r="O2" s="104"/>
      <c r="P2" s="98" t="s">
        <v>103</v>
      </c>
      <c r="Q2" s="93" t="s">
        <v>102</v>
      </c>
      <c r="R2" s="94"/>
      <c r="S2" s="94"/>
      <c r="T2" s="94"/>
      <c r="U2" s="95"/>
      <c r="V2" s="96" t="s">
        <v>101</v>
      </c>
      <c r="W2" s="8"/>
      <c r="X2" s="8"/>
      <c r="Y2" s="8"/>
      <c r="Z2" s="8"/>
      <c r="AA2" s="8"/>
      <c r="AB2" s="8"/>
      <c r="AC2" s="8"/>
      <c r="AD2" s="8"/>
    </row>
    <row r="3" spans="1:30" ht="18" customHeight="1" x14ac:dyDescent="0.25">
      <c r="A3" s="106"/>
      <c r="B3" s="99"/>
      <c r="C3" s="108"/>
      <c r="D3" s="108"/>
      <c r="E3" s="108"/>
      <c r="F3" s="99"/>
      <c r="G3" s="99"/>
      <c r="H3" s="99"/>
      <c r="I3" s="101"/>
      <c r="J3" s="99"/>
      <c r="K3" s="19" t="s">
        <v>105</v>
      </c>
      <c r="L3" s="19" t="s">
        <v>10</v>
      </c>
      <c r="M3" s="19" t="s">
        <v>11</v>
      </c>
      <c r="N3" s="19" t="s">
        <v>12</v>
      </c>
      <c r="O3" s="19" t="s">
        <v>13</v>
      </c>
      <c r="P3" s="99"/>
      <c r="Q3" s="20" t="s">
        <v>9</v>
      </c>
      <c r="R3" s="20" t="s">
        <v>10</v>
      </c>
      <c r="S3" s="20" t="s">
        <v>11</v>
      </c>
      <c r="T3" s="20" t="s">
        <v>12</v>
      </c>
      <c r="U3" s="20" t="s">
        <v>13</v>
      </c>
      <c r="V3" s="97"/>
      <c r="W3" s="8"/>
      <c r="X3" s="8"/>
      <c r="Y3" s="8"/>
      <c r="Z3" s="8"/>
      <c r="AA3" s="9"/>
      <c r="AB3" s="9"/>
      <c r="AC3" s="8"/>
      <c r="AD3" s="8"/>
    </row>
    <row r="4" spans="1:30" x14ac:dyDescent="0.25">
      <c r="A4" s="21" t="s">
        <v>14</v>
      </c>
      <c r="B4" s="22">
        <v>320101</v>
      </c>
      <c r="C4" s="21" t="s">
        <v>15</v>
      </c>
      <c r="D4" s="23" t="s">
        <v>24</v>
      </c>
      <c r="E4" s="24">
        <v>2015011000181</v>
      </c>
      <c r="F4" s="57">
        <v>520</v>
      </c>
      <c r="G4" s="57">
        <v>904</v>
      </c>
      <c r="H4" s="41">
        <v>3</v>
      </c>
      <c r="I4" s="25" t="s">
        <v>62</v>
      </c>
      <c r="J4" s="22" t="s">
        <v>17</v>
      </c>
      <c r="K4" s="26">
        <v>0</v>
      </c>
      <c r="L4" s="26">
        <v>4501000000</v>
      </c>
      <c r="M4" s="26"/>
      <c r="N4" s="26"/>
      <c r="O4" s="26"/>
      <c r="P4" s="26">
        <f>SUM(K4:O4)</f>
        <v>4501000000</v>
      </c>
      <c r="Q4" s="26">
        <v>0</v>
      </c>
      <c r="R4" s="26"/>
      <c r="S4" s="26"/>
      <c r="T4" s="26"/>
      <c r="U4" s="26"/>
      <c r="V4" s="26">
        <f>SUM(Q4:U4)</f>
        <v>0</v>
      </c>
      <c r="X4" s="6"/>
      <c r="Z4" s="8"/>
      <c r="AA4" s="8"/>
      <c r="AB4" s="8"/>
      <c r="AC4" s="8"/>
      <c r="AD4" s="8"/>
    </row>
    <row r="5" spans="1:30" x14ac:dyDescent="0.25">
      <c r="A5" s="27" t="s">
        <v>14</v>
      </c>
      <c r="B5" s="28">
        <v>320101</v>
      </c>
      <c r="C5" s="27" t="s">
        <v>15</v>
      </c>
      <c r="D5" s="29" t="s">
        <v>24</v>
      </c>
      <c r="E5" s="30">
        <v>1150024400000</v>
      </c>
      <c r="F5" s="57">
        <v>520</v>
      </c>
      <c r="G5" s="57">
        <v>904</v>
      </c>
      <c r="H5" s="41">
        <v>1</v>
      </c>
      <c r="I5" s="31" t="s">
        <v>25</v>
      </c>
      <c r="J5" s="28" t="s">
        <v>17</v>
      </c>
      <c r="K5" s="33">
        <v>5163000000</v>
      </c>
      <c r="L5" s="33">
        <v>0</v>
      </c>
      <c r="M5" s="33"/>
      <c r="N5" s="33"/>
      <c r="O5" s="33"/>
      <c r="P5" s="33">
        <f>SUM(K5:O5)</f>
        <v>5163000000</v>
      </c>
      <c r="Q5" s="33">
        <v>4788000000</v>
      </c>
      <c r="R5" s="33"/>
      <c r="S5" s="33"/>
      <c r="T5" s="33"/>
      <c r="U5" s="33"/>
      <c r="V5" s="33">
        <f>SUM(Q5:U5)</f>
        <v>4788000000</v>
      </c>
      <c r="W5" s="8"/>
      <c r="X5" s="6">
        <f>K5*0.9275</f>
        <v>4788682500</v>
      </c>
      <c r="Y5" s="6">
        <v>4788000000</v>
      </c>
      <c r="Z5" s="8"/>
      <c r="AA5" s="8"/>
      <c r="AB5" s="8"/>
      <c r="AC5" s="8"/>
      <c r="AD5" s="8"/>
    </row>
    <row r="6" spans="1:30" x14ac:dyDescent="0.25">
      <c r="A6" s="27" t="s">
        <v>14</v>
      </c>
      <c r="B6" s="28">
        <v>320101</v>
      </c>
      <c r="C6" s="27" t="s">
        <v>15</v>
      </c>
      <c r="D6" s="29" t="s">
        <v>95</v>
      </c>
      <c r="E6" s="30">
        <v>2011011000401</v>
      </c>
      <c r="F6" s="57">
        <v>520</v>
      </c>
      <c r="G6" s="57">
        <v>900</v>
      </c>
      <c r="H6" s="41">
        <v>81</v>
      </c>
      <c r="I6" s="31" t="s">
        <v>18</v>
      </c>
      <c r="J6" s="28" t="s">
        <v>17</v>
      </c>
      <c r="K6" s="33">
        <v>1395000000</v>
      </c>
      <c r="L6" s="33">
        <v>0</v>
      </c>
      <c r="M6" s="33"/>
      <c r="N6" s="33"/>
      <c r="O6" s="33"/>
      <c r="P6" s="33">
        <f t="shared" ref="P6:P24" si="0">SUM(K6:O6)</f>
        <v>1395000000</v>
      </c>
      <c r="Q6" s="33">
        <v>1293000000</v>
      </c>
      <c r="R6" s="33"/>
      <c r="S6" s="33"/>
      <c r="T6" s="33"/>
      <c r="U6" s="33"/>
      <c r="V6" s="33">
        <f t="shared" ref="V6:V24" si="1">SUM(Q6:U6)</f>
        <v>1293000000</v>
      </c>
      <c r="W6" s="8"/>
      <c r="X6" s="6">
        <f t="shared" ref="X6:X19" si="2">K6*0.9275</f>
        <v>1293862500</v>
      </c>
      <c r="Y6" s="6">
        <v>1293000000</v>
      </c>
      <c r="Z6" s="8"/>
      <c r="AA6" s="8"/>
      <c r="AB6" s="8"/>
      <c r="AC6" s="8"/>
      <c r="AD6" s="8"/>
    </row>
    <row r="7" spans="1:30" x14ac:dyDescent="0.25">
      <c r="A7" s="27" t="s">
        <v>14</v>
      </c>
      <c r="B7" s="28">
        <v>320101</v>
      </c>
      <c r="C7" s="27" t="s">
        <v>15</v>
      </c>
      <c r="D7" s="29" t="s">
        <v>96</v>
      </c>
      <c r="E7" s="30">
        <v>2014011000408</v>
      </c>
      <c r="F7" s="57">
        <v>520</v>
      </c>
      <c r="G7" s="57">
        <v>900</v>
      </c>
      <c r="H7" s="41">
        <v>100</v>
      </c>
      <c r="I7" s="31" t="s">
        <v>63</v>
      </c>
      <c r="J7" s="28" t="s">
        <v>17</v>
      </c>
      <c r="K7" s="33">
        <v>5119000000</v>
      </c>
      <c r="L7" s="33">
        <v>0</v>
      </c>
      <c r="M7" s="33"/>
      <c r="N7" s="33"/>
      <c r="O7" s="33"/>
      <c r="P7" s="33">
        <f t="shared" si="0"/>
        <v>5119000000</v>
      </c>
      <c r="Q7" s="33">
        <v>4747000000</v>
      </c>
      <c r="R7" s="33"/>
      <c r="S7" s="33"/>
      <c r="T7" s="33"/>
      <c r="U7" s="33"/>
      <c r="V7" s="33">
        <f t="shared" si="1"/>
        <v>4747000000</v>
      </c>
      <c r="W7" s="8"/>
      <c r="X7" s="6">
        <f t="shared" si="2"/>
        <v>4747872500</v>
      </c>
      <c r="Y7" s="6">
        <v>4747000000</v>
      </c>
      <c r="Z7" s="8"/>
      <c r="AA7" s="8"/>
      <c r="AB7" s="8"/>
      <c r="AC7" s="8"/>
      <c r="AD7" s="8"/>
    </row>
    <row r="8" spans="1:30" x14ac:dyDescent="0.25">
      <c r="A8" s="27" t="s">
        <v>14</v>
      </c>
      <c r="B8" s="28">
        <v>320101</v>
      </c>
      <c r="C8" s="27" t="s">
        <v>15</v>
      </c>
      <c r="D8" s="29" t="s">
        <v>83</v>
      </c>
      <c r="E8" s="30">
        <v>2012011000332</v>
      </c>
      <c r="F8" s="57">
        <v>520</v>
      </c>
      <c r="G8" s="57">
        <v>900</v>
      </c>
      <c r="H8" s="41">
        <v>83</v>
      </c>
      <c r="I8" s="31" t="s">
        <v>19</v>
      </c>
      <c r="J8" s="28" t="s">
        <v>17</v>
      </c>
      <c r="K8" s="33">
        <f>4956000000-K19</f>
        <v>2456000000</v>
      </c>
      <c r="L8" s="33">
        <v>0</v>
      </c>
      <c r="M8" s="33"/>
      <c r="N8" s="33"/>
      <c r="O8" s="33"/>
      <c r="P8" s="33">
        <f t="shared" si="0"/>
        <v>2456000000</v>
      </c>
      <c r="Q8" s="33">
        <f>2270000000+4000000000</f>
        <v>6270000000</v>
      </c>
      <c r="R8" s="33"/>
      <c r="S8" s="33"/>
      <c r="T8" s="33"/>
      <c r="U8" s="33"/>
      <c r="V8" s="33">
        <f t="shared" si="1"/>
        <v>6270000000</v>
      </c>
      <c r="W8" s="8"/>
      <c r="X8" s="6">
        <f t="shared" si="2"/>
        <v>2277940000</v>
      </c>
      <c r="Y8" s="6">
        <f>2270000000+4000000000</f>
        <v>6270000000</v>
      </c>
      <c r="Z8" s="8"/>
      <c r="AA8" s="8"/>
      <c r="AB8" s="8"/>
      <c r="AC8" s="8"/>
      <c r="AD8" s="8"/>
    </row>
    <row r="9" spans="1:30" x14ac:dyDescent="0.25">
      <c r="A9" s="27" t="s">
        <v>14</v>
      </c>
      <c r="B9" s="28">
        <v>320101</v>
      </c>
      <c r="C9" s="31" t="s">
        <v>15</v>
      </c>
      <c r="D9" s="29" t="s">
        <v>86</v>
      </c>
      <c r="E9" s="30">
        <v>2015011000167</v>
      </c>
      <c r="F9" s="57">
        <v>520</v>
      </c>
      <c r="G9" s="57">
        <v>900</v>
      </c>
      <c r="H9" s="41">
        <v>102</v>
      </c>
      <c r="I9" s="31" t="s">
        <v>64</v>
      </c>
      <c r="J9" s="28" t="s">
        <v>17</v>
      </c>
      <c r="K9" s="33">
        <v>1142000000</v>
      </c>
      <c r="L9" s="33">
        <v>2819238238</v>
      </c>
      <c r="M9" s="33"/>
      <c r="N9" s="33"/>
      <c r="O9" s="33"/>
      <c r="P9" s="33">
        <f t="shared" si="0"/>
        <v>3961238238</v>
      </c>
      <c r="Q9" s="33">
        <f>1059000000+500000000</f>
        <v>1559000000</v>
      </c>
      <c r="R9" s="33"/>
      <c r="S9" s="33"/>
      <c r="T9" s="33"/>
      <c r="U9" s="33"/>
      <c r="V9" s="33">
        <f t="shared" si="1"/>
        <v>1559000000</v>
      </c>
      <c r="W9" s="8"/>
      <c r="X9" s="6">
        <f t="shared" si="2"/>
        <v>1059205000</v>
      </c>
      <c r="Y9" s="6">
        <f>1059000000+500000000</f>
        <v>1559000000</v>
      </c>
      <c r="Z9" s="8"/>
      <c r="AA9" s="8"/>
      <c r="AB9" s="8"/>
      <c r="AC9" s="8"/>
      <c r="AD9" s="8"/>
    </row>
    <row r="10" spans="1:30" x14ac:dyDescent="0.25">
      <c r="A10" s="27" t="s">
        <v>14</v>
      </c>
      <c r="B10" s="28">
        <v>320101</v>
      </c>
      <c r="C10" s="31" t="s">
        <v>15</v>
      </c>
      <c r="D10" s="29" t="s">
        <v>85</v>
      </c>
      <c r="E10" s="30">
        <v>2012011000336</v>
      </c>
      <c r="F10" s="57">
        <v>520</v>
      </c>
      <c r="G10" s="57">
        <v>900</v>
      </c>
      <c r="H10" s="41">
        <v>87</v>
      </c>
      <c r="I10" s="31" t="s">
        <v>21</v>
      </c>
      <c r="J10" s="28" t="s">
        <v>17</v>
      </c>
      <c r="K10" s="33">
        <v>2974000000</v>
      </c>
      <c r="L10" s="33"/>
      <c r="M10" s="33"/>
      <c r="N10" s="33"/>
      <c r="O10" s="33"/>
      <c r="P10" s="33">
        <f t="shared" si="0"/>
        <v>2974000000</v>
      </c>
      <c r="Q10" s="33">
        <v>2700000000</v>
      </c>
      <c r="R10" s="33"/>
      <c r="S10" s="33"/>
      <c r="T10" s="33"/>
      <c r="U10" s="33"/>
      <c r="V10" s="33">
        <f t="shared" si="1"/>
        <v>2700000000</v>
      </c>
      <c r="W10" s="8"/>
      <c r="X10" s="6">
        <f t="shared" si="2"/>
        <v>2758385000</v>
      </c>
      <c r="Y10" s="6">
        <v>2700000000</v>
      </c>
      <c r="Z10" s="8"/>
      <c r="AA10" s="8"/>
      <c r="AB10" s="8"/>
      <c r="AC10" s="8"/>
      <c r="AD10" s="8"/>
    </row>
    <row r="11" spans="1:30" x14ac:dyDescent="0.25">
      <c r="A11" s="27" t="s">
        <v>14</v>
      </c>
      <c r="B11" s="28">
        <v>320101</v>
      </c>
      <c r="C11" s="31" t="s">
        <v>15</v>
      </c>
      <c r="D11" s="29" t="s">
        <v>85</v>
      </c>
      <c r="E11" s="30">
        <v>2015011000277</v>
      </c>
      <c r="F11" s="41">
        <v>630</v>
      </c>
      <c r="G11" s="57">
        <v>900</v>
      </c>
      <c r="H11" s="41">
        <v>18</v>
      </c>
      <c r="I11" s="31" t="s">
        <v>65</v>
      </c>
      <c r="J11" s="28" t="s">
        <v>17</v>
      </c>
      <c r="K11" s="33">
        <v>0</v>
      </c>
      <c r="L11" s="33">
        <v>0</v>
      </c>
      <c r="M11" s="33">
        <v>35000000000</v>
      </c>
      <c r="N11" s="33"/>
      <c r="O11" s="33"/>
      <c r="P11" s="33">
        <f t="shared" si="0"/>
        <v>35000000000</v>
      </c>
      <c r="Q11" s="33">
        <v>0</v>
      </c>
      <c r="R11" s="33"/>
      <c r="S11" s="32">
        <v>36050000000</v>
      </c>
      <c r="T11" s="33"/>
      <c r="U11" s="33"/>
      <c r="V11" s="33">
        <f t="shared" si="1"/>
        <v>36050000000</v>
      </c>
      <c r="W11" s="8"/>
      <c r="X11" s="6">
        <f t="shared" si="2"/>
        <v>0</v>
      </c>
      <c r="Y11" s="6"/>
      <c r="Z11" s="8"/>
      <c r="AA11" s="8"/>
      <c r="AB11" s="8"/>
      <c r="AC11" s="8"/>
      <c r="AD11" s="8"/>
    </row>
    <row r="12" spans="1:30" x14ac:dyDescent="0.25">
      <c r="A12" s="27" t="s">
        <v>14</v>
      </c>
      <c r="B12" s="28">
        <v>320101</v>
      </c>
      <c r="C12" s="31" t="s">
        <v>15</v>
      </c>
      <c r="D12" s="29" t="s">
        <v>87</v>
      </c>
      <c r="E12" s="30">
        <v>2015011000252</v>
      </c>
      <c r="F12" s="57">
        <v>520</v>
      </c>
      <c r="G12" s="57">
        <v>900</v>
      </c>
      <c r="H12" s="41">
        <v>104</v>
      </c>
      <c r="I12" s="31" t="s">
        <v>84</v>
      </c>
      <c r="J12" s="28" t="s">
        <v>17</v>
      </c>
      <c r="K12" s="33">
        <v>1387000000</v>
      </c>
      <c r="L12" s="33">
        <v>0</v>
      </c>
      <c r="M12" s="33"/>
      <c r="N12" s="33"/>
      <c r="O12" s="33"/>
      <c r="P12" s="33">
        <f t="shared" si="0"/>
        <v>1387000000</v>
      </c>
      <c r="Q12" s="33">
        <v>1285000000</v>
      </c>
      <c r="R12" s="33"/>
      <c r="S12" s="33"/>
      <c r="T12" s="33"/>
      <c r="U12" s="33"/>
      <c r="V12" s="33">
        <f t="shared" si="1"/>
        <v>1285000000</v>
      </c>
      <c r="W12" s="8"/>
      <c r="X12" s="6">
        <f t="shared" si="2"/>
        <v>1286442500</v>
      </c>
      <c r="Y12" s="6">
        <v>1285000000</v>
      </c>
      <c r="Z12" s="8"/>
      <c r="AA12" s="8"/>
      <c r="AB12" s="8"/>
      <c r="AC12" s="8"/>
      <c r="AD12" s="8"/>
    </row>
    <row r="13" spans="1:30" x14ac:dyDescent="0.25">
      <c r="A13" s="27" t="s">
        <v>14</v>
      </c>
      <c r="B13" s="28">
        <v>320101</v>
      </c>
      <c r="C13" s="31" t="s">
        <v>15</v>
      </c>
      <c r="D13" s="29" t="s">
        <v>22</v>
      </c>
      <c r="E13" s="30">
        <v>2015011000272</v>
      </c>
      <c r="F13" s="57">
        <v>520</v>
      </c>
      <c r="G13" s="57">
        <v>900</v>
      </c>
      <c r="H13" s="41">
        <v>106</v>
      </c>
      <c r="I13" s="31" t="s">
        <v>117</v>
      </c>
      <c r="J13" s="28" t="s">
        <v>17</v>
      </c>
      <c r="K13" s="33">
        <v>6225000000</v>
      </c>
      <c r="L13" s="33">
        <v>0</v>
      </c>
      <c r="M13" s="33"/>
      <c r="N13" s="33"/>
      <c r="O13" s="33"/>
      <c r="P13" s="33">
        <f t="shared" si="0"/>
        <v>6225000000</v>
      </c>
      <c r="Q13" s="33">
        <v>5755000000</v>
      </c>
      <c r="R13" s="33"/>
      <c r="S13" s="33"/>
      <c r="T13" s="33"/>
      <c r="U13" s="33"/>
      <c r="V13" s="33">
        <f t="shared" si="1"/>
        <v>5755000000</v>
      </c>
      <c r="W13" s="8"/>
      <c r="X13" s="6">
        <f t="shared" si="2"/>
        <v>5773687500</v>
      </c>
      <c r="Y13" s="6">
        <v>5755000000</v>
      </c>
      <c r="Z13" s="8"/>
      <c r="AA13" s="8"/>
      <c r="AB13" s="8"/>
      <c r="AC13" s="8"/>
      <c r="AD13" s="8"/>
    </row>
    <row r="14" spans="1:30" x14ac:dyDescent="0.25">
      <c r="A14" s="27" t="s">
        <v>14</v>
      </c>
      <c r="B14" s="28">
        <v>320101</v>
      </c>
      <c r="C14" s="31" t="s">
        <v>15</v>
      </c>
      <c r="D14" s="29" t="s">
        <v>97</v>
      </c>
      <c r="E14" s="30">
        <v>2013011000248</v>
      </c>
      <c r="F14" s="57">
        <v>520</v>
      </c>
      <c r="G14" s="57">
        <v>900</v>
      </c>
      <c r="H14" s="41">
        <v>93</v>
      </c>
      <c r="I14" s="31" t="s">
        <v>67</v>
      </c>
      <c r="J14" s="28" t="s">
        <v>17</v>
      </c>
      <c r="K14" s="33">
        <v>2039000000</v>
      </c>
      <c r="L14" s="33">
        <v>0</v>
      </c>
      <c r="M14" s="33"/>
      <c r="N14" s="33"/>
      <c r="O14" s="33"/>
      <c r="P14" s="33">
        <f t="shared" si="0"/>
        <v>2039000000</v>
      </c>
      <c r="Q14" s="33">
        <v>1850600981</v>
      </c>
      <c r="R14" s="33"/>
      <c r="S14" s="33"/>
      <c r="T14" s="33"/>
      <c r="U14" s="33"/>
      <c r="V14" s="33">
        <f t="shared" si="1"/>
        <v>1850600981</v>
      </c>
      <c r="W14" s="8"/>
      <c r="X14" s="6">
        <f t="shared" si="2"/>
        <v>1891172500</v>
      </c>
      <c r="Y14" s="6">
        <v>1850600981</v>
      </c>
      <c r="Z14" s="8"/>
      <c r="AA14" s="8"/>
      <c r="AB14" s="8"/>
      <c r="AC14" s="8"/>
      <c r="AD14" s="8"/>
    </row>
    <row r="15" spans="1:30" x14ac:dyDescent="0.25">
      <c r="A15" s="27" t="s">
        <v>14</v>
      </c>
      <c r="B15" s="28">
        <v>320101</v>
      </c>
      <c r="C15" s="27" t="s">
        <v>15</v>
      </c>
      <c r="D15" s="29" t="s">
        <v>16</v>
      </c>
      <c r="E15" s="30">
        <v>2015011000234</v>
      </c>
      <c r="F15" s="57">
        <v>520</v>
      </c>
      <c r="G15" s="57">
        <v>900</v>
      </c>
      <c r="H15" s="41">
        <v>103</v>
      </c>
      <c r="I15" s="31" t="s">
        <v>68</v>
      </c>
      <c r="J15" s="28" t="s">
        <v>17</v>
      </c>
      <c r="K15" s="33">
        <f>5863202116+2457797884</f>
        <v>8321000000</v>
      </c>
      <c r="L15" s="33">
        <v>0</v>
      </c>
      <c r="M15" s="33"/>
      <c r="N15" s="33"/>
      <c r="O15" s="33"/>
      <c r="P15" s="33">
        <f t="shared" si="0"/>
        <v>8321000000</v>
      </c>
      <c r="Q15" s="33">
        <v>7700000000</v>
      </c>
      <c r="R15" s="33"/>
      <c r="S15" s="33"/>
      <c r="T15" s="33"/>
      <c r="U15" s="33"/>
      <c r="V15" s="33">
        <f t="shared" si="1"/>
        <v>7700000000</v>
      </c>
      <c r="W15" s="8"/>
      <c r="X15" s="6">
        <f t="shared" si="2"/>
        <v>7717727500</v>
      </c>
      <c r="Y15" s="6">
        <v>7700000000</v>
      </c>
      <c r="Z15" s="8"/>
      <c r="AA15" s="8"/>
      <c r="AB15" s="8"/>
      <c r="AC15" s="8"/>
      <c r="AD15" s="8"/>
    </row>
    <row r="16" spans="1:30" x14ac:dyDescent="0.25">
      <c r="A16" s="27" t="s">
        <v>14</v>
      </c>
      <c r="B16" s="28">
        <v>320101</v>
      </c>
      <c r="C16" s="27" t="s">
        <v>15</v>
      </c>
      <c r="D16" s="29" t="s">
        <v>26</v>
      </c>
      <c r="E16" s="30">
        <v>2011011000399</v>
      </c>
      <c r="F16" s="57">
        <v>520</v>
      </c>
      <c r="G16" s="57">
        <v>906</v>
      </c>
      <c r="H16" s="41">
        <v>7</v>
      </c>
      <c r="I16" s="31" t="s">
        <v>27</v>
      </c>
      <c r="J16" s="28" t="s">
        <v>17</v>
      </c>
      <c r="K16" s="33">
        <v>5220000000</v>
      </c>
      <c r="L16" s="33">
        <v>0</v>
      </c>
      <c r="M16" s="33"/>
      <c r="N16" s="33"/>
      <c r="O16" s="33"/>
      <c r="P16" s="33">
        <f t="shared" si="0"/>
        <v>5220000000</v>
      </c>
      <c r="Q16" s="33">
        <v>4800000000</v>
      </c>
      <c r="R16" s="33"/>
      <c r="S16" s="33"/>
      <c r="T16" s="33"/>
      <c r="U16" s="33"/>
      <c r="V16" s="33">
        <f t="shared" si="1"/>
        <v>4800000000</v>
      </c>
      <c r="W16" s="8"/>
      <c r="X16" s="6">
        <f t="shared" si="2"/>
        <v>4841550000</v>
      </c>
      <c r="Y16" s="6">
        <v>4800000000</v>
      </c>
      <c r="Z16" s="8"/>
      <c r="AA16" s="8"/>
      <c r="AB16" s="8"/>
      <c r="AC16" s="8"/>
      <c r="AD16" s="8"/>
    </row>
    <row r="17" spans="1:30" x14ac:dyDescent="0.25">
      <c r="A17" s="27" t="s">
        <v>14</v>
      </c>
      <c r="B17" s="28">
        <v>320101</v>
      </c>
      <c r="C17" s="27" t="s">
        <v>15</v>
      </c>
      <c r="D17" s="29" t="s">
        <v>23</v>
      </c>
      <c r="E17" s="30">
        <v>2014011000256</v>
      </c>
      <c r="F17" s="57">
        <v>520</v>
      </c>
      <c r="G17" s="57">
        <v>906</v>
      </c>
      <c r="H17" s="41">
        <v>12</v>
      </c>
      <c r="I17" s="31" t="s">
        <v>100</v>
      </c>
      <c r="J17" s="28" t="s">
        <v>17</v>
      </c>
      <c r="K17" s="33">
        <v>7095000000</v>
      </c>
      <c r="L17" s="33">
        <v>1891440000</v>
      </c>
      <c r="M17" s="33"/>
      <c r="N17" s="33"/>
      <c r="O17" s="33"/>
      <c r="P17" s="33">
        <f t="shared" si="0"/>
        <v>8986440000</v>
      </c>
      <c r="Q17" s="33">
        <v>6580000000</v>
      </c>
      <c r="R17" s="33"/>
      <c r="S17" s="33"/>
      <c r="T17" s="33"/>
      <c r="U17" s="33"/>
      <c r="V17" s="33">
        <f t="shared" si="1"/>
        <v>6580000000</v>
      </c>
      <c r="W17" s="8"/>
      <c r="X17" s="6">
        <f t="shared" si="2"/>
        <v>6580612500</v>
      </c>
      <c r="Y17" s="6">
        <v>6580000000</v>
      </c>
      <c r="Z17" s="8"/>
      <c r="AA17" s="8"/>
      <c r="AB17" s="8"/>
      <c r="AC17" s="8"/>
      <c r="AD17" s="8"/>
    </row>
    <row r="18" spans="1:30" x14ac:dyDescent="0.25">
      <c r="A18" s="27" t="s">
        <v>14</v>
      </c>
      <c r="B18" s="28">
        <v>320101</v>
      </c>
      <c r="C18" s="27" t="s">
        <v>15</v>
      </c>
      <c r="D18" s="29" t="s">
        <v>88</v>
      </c>
      <c r="E18" s="30">
        <v>2015011000253</v>
      </c>
      <c r="F18" s="57">
        <v>520</v>
      </c>
      <c r="G18" s="57">
        <v>900</v>
      </c>
      <c r="H18" s="41">
        <v>105</v>
      </c>
      <c r="I18" s="31" t="s">
        <v>71</v>
      </c>
      <c r="J18" s="28" t="s">
        <v>17</v>
      </c>
      <c r="K18" s="33">
        <v>1000384263</v>
      </c>
      <c r="L18" s="33">
        <v>0</v>
      </c>
      <c r="M18" s="33"/>
      <c r="N18" s="33"/>
      <c r="O18" s="33"/>
      <c r="P18" s="33">
        <f t="shared" si="0"/>
        <v>1000384263</v>
      </c>
      <c r="Q18" s="33">
        <f>930000000+250000000</f>
        <v>1180000000</v>
      </c>
      <c r="R18" s="33"/>
      <c r="S18" s="33"/>
      <c r="T18" s="33"/>
      <c r="U18" s="33"/>
      <c r="V18" s="33">
        <f t="shared" si="1"/>
        <v>1180000000</v>
      </c>
      <c r="W18" s="8"/>
      <c r="X18" s="6">
        <f t="shared" si="2"/>
        <v>927856403.9325</v>
      </c>
      <c r="Y18" s="6">
        <f>930000000+250000000</f>
        <v>1180000000</v>
      </c>
      <c r="Z18" s="8"/>
      <c r="AA18" s="8"/>
      <c r="AB18" s="8"/>
      <c r="AC18" s="8"/>
      <c r="AD18" s="8"/>
    </row>
    <row r="19" spans="1:30" x14ac:dyDescent="0.25">
      <c r="A19" s="27" t="s">
        <v>14</v>
      </c>
      <c r="B19" s="28">
        <v>320101</v>
      </c>
      <c r="C19" s="27" t="s">
        <v>15</v>
      </c>
      <c r="D19" s="29" t="s">
        <v>108</v>
      </c>
      <c r="E19" s="30"/>
      <c r="F19" s="41"/>
      <c r="G19" s="41"/>
      <c r="H19" s="41"/>
      <c r="I19" s="63" t="s">
        <v>118</v>
      </c>
      <c r="J19" s="28" t="s">
        <v>17</v>
      </c>
      <c r="K19" s="33">
        <v>2500000000</v>
      </c>
      <c r="L19" s="33">
        <v>0</v>
      </c>
      <c r="M19" s="33"/>
      <c r="N19" s="33"/>
      <c r="O19" s="33"/>
      <c r="P19" s="33">
        <f t="shared" si="0"/>
        <v>2500000000</v>
      </c>
      <c r="Q19" s="33">
        <v>2300000000</v>
      </c>
      <c r="R19" s="33"/>
      <c r="S19" s="33"/>
      <c r="T19" s="33"/>
      <c r="U19" s="33"/>
      <c r="V19" s="33">
        <f t="shared" si="1"/>
        <v>2300000000</v>
      </c>
      <c r="W19" s="8"/>
      <c r="X19" s="6">
        <f t="shared" si="2"/>
        <v>2318750000</v>
      </c>
      <c r="Y19" s="6">
        <v>2300000000</v>
      </c>
      <c r="Z19" s="8"/>
      <c r="AA19" s="8"/>
      <c r="AB19" s="8"/>
      <c r="AC19" s="8"/>
      <c r="AD19" s="8"/>
    </row>
    <row r="20" spans="1:30" x14ac:dyDescent="0.25">
      <c r="A20" s="27" t="s">
        <v>14</v>
      </c>
      <c r="B20" s="28">
        <v>320101</v>
      </c>
      <c r="C20" s="27" t="s">
        <v>15</v>
      </c>
      <c r="D20" s="29" t="s">
        <v>22</v>
      </c>
      <c r="E20" s="30" t="s">
        <v>112</v>
      </c>
      <c r="F20" s="41"/>
      <c r="G20" s="41"/>
      <c r="H20" s="41"/>
      <c r="I20" s="63" t="s">
        <v>109</v>
      </c>
      <c r="J20" s="28" t="s">
        <v>17</v>
      </c>
      <c r="K20" s="33">
        <v>0</v>
      </c>
      <c r="L20" s="33">
        <v>0</v>
      </c>
      <c r="M20" s="33"/>
      <c r="N20" s="33"/>
      <c r="O20" s="33"/>
      <c r="P20" s="33">
        <f t="shared" si="0"/>
        <v>0</v>
      </c>
      <c r="Q20" s="33">
        <v>4000000000</v>
      </c>
      <c r="R20" s="33"/>
      <c r="S20" s="33"/>
      <c r="T20" s="33"/>
      <c r="U20" s="33"/>
      <c r="V20" s="33">
        <f t="shared" si="1"/>
        <v>4000000000</v>
      </c>
      <c r="W20" s="8"/>
      <c r="X20" s="6"/>
      <c r="Y20" s="6">
        <v>4000000000</v>
      </c>
      <c r="Z20" s="8"/>
      <c r="AA20" s="8"/>
      <c r="AB20" s="8"/>
      <c r="AC20" s="8"/>
      <c r="AD20" s="8"/>
    </row>
    <row r="21" spans="1:30" x14ac:dyDescent="0.25">
      <c r="A21" s="27" t="s">
        <v>14</v>
      </c>
      <c r="B21" s="28">
        <v>320101</v>
      </c>
      <c r="C21" s="27" t="s">
        <v>15</v>
      </c>
      <c r="D21" s="29" t="s">
        <v>28</v>
      </c>
      <c r="E21" s="30">
        <v>2015011000223</v>
      </c>
      <c r="F21" s="41">
        <v>670</v>
      </c>
      <c r="G21" s="57">
        <v>900</v>
      </c>
      <c r="H21" s="41">
        <v>11</v>
      </c>
      <c r="I21" s="31" t="s">
        <v>72</v>
      </c>
      <c r="J21" s="28" t="s">
        <v>17</v>
      </c>
      <c r="K21" s="33">
        <v>7262000000</v>
      </c>
      <c r="L21" s="33"/>
      <c r="M21" s="33"/>
      <c r="N21" s="33"/>
      <c r="O21" s="33"/>
      <c r="P21" s="33">
        <f t="shared" si="0"/>
        <v>7262000000</v>
      </c>
      <c r="Q21" s="33">
        <v>7027700000</v>
      </c>
      <c r="R21" s="33"/>
      <c r="S21" s="33"/>
      <c r="T21" s="33"/>
      <c r="U21" s="33"/>
      <c r="V21" s="33">
        <f t="shared" si="1"/>
        <v>7027700000</v>
      </c>
      <c r="W21" s="8"/>
      <c r="X21" s="6"/>
      <c r="Y21" s="6"/>
      <c r="Z21" s="8"/>
      <c r="AA21" s="8"/>
      <c r="AB21" s="8"/>
      <c r="AC21" s="8"/>
      <c r="AD21" s="8"/>
    </row>
    <row r="22" spans="1:30" x14ac:dyDescent="0.25">
      <c r="A22" s="27" t="s">
        <v>14</v>
      </c>
      <c r="B22" s="28">
        <v>320101</v>
      </c>
      <c r="C22" s="27" t="s">
        <v>15</v>
      </c>
      <c r="D22" s="29" t="s">
        <v>29</v>
      </c>
      <c r="E22" s="30">
        <v>2014011000405</v>
      </c>
      <c r="F22" s="41">
        <v>670</v>
      </c>
      <c r="G22" s="57">
        <v>900</v>
      </c>
      <c r="H22" s="41">
        <v>9</v>
      </c>
      <c r="I22" s="31" t="s">
        <v>90</v>
      </c>
      <c r="J22" s="28" t="s">
        <v>17</v>
      </c>
      <c r="K22" s="33">
        <v>8465500000</v>
      </c>
      <c r="L22" s="33">
        <v>0</v>
      </c>
      <c r="M22" s="33"/>
      <c r="N22" s="33"/>
      <c r="O22" s="33"/>
      <c r="P22" s="33">
        <f t="shared" si="0"/>
        <v>8465500000</v>
      </c>
      <c r="Q22" s="33">
        <v>8192400000</v>
      </c>
      <c r="R22" s="33"/>
      <c r="S22" s="33"/>
      <c r="T22" s="33"/>
      <c r="U22" s="33"/>
      <c r="V22" s="33">
        <f t="shared" si="1"/>
        <v>8192400000</v>
      </c>
      <c r="W22" s="8"/>
      <c r="X22" s="6"/>
      <c r="Y22" s="6"/>
      <c r="Z22" s="8"/>
      <c r="AA22" s="8"/>
      <c r="AB22" s="8"/>
      <c r="AC22" s="8"/>
      <c r="AD22" s="8"/>
    </row>
    <row r="23" spans="1:30" x14ac:dyDescent="0.25">
      <c r="A23" s="27" t="s">
        <v>14</v>
      </c>
      <c r="B23" s="28">
        <v>320101</v>
      </c>
      <c r="C23" s="27" t="s">
        <v>15</v>
      </c>
      <c r="D23" s="29" t="s">
        <v>30</v>
      </c>
      <c r="E23" s="30">
        <v>2015011000280</v>
      </c>
      <c r="F23" s="41">
        <v>670</v>
      </c>
      <c r="G23" s="57">
        <v>900</v>
      </c>
      <c r="H23" s="41">
        <v>13</v>
      </c>
      <c r="I23" s="31" t="s">
        <v>73</v>
      </c>
      <c r="J23" s="28" t="s">
        <v>17</v>
      </c>
      <c r="K23" s="33">
        <v>5262000000</v>
      </c>
      <c r="L23" s="33">
        <v>0</v>
      </c>
      <c r="M23" s="33"/>
      <c r="N23" s="33"/>
      <c r="O23" s="33"/>
      <c r="P23" s="33">
        <f t="shared" si="0"/>
        <v>5262000000</v>
      </c>
      <c r="Q23" s="33">
        <v>5092399999.5161304</v>
      </c>
      <c r="R23" s="33"/>
      <c r="S23" s="33"/>
      <c r="T23" s="33"/>
      <c r="U23" s="33"/>
      <c r="V23" s="33">
        <f t="shared" si="1"/>
        <v>5092399999.5161304</v>
      </c>
      <c r="W23" s="8"/>
      <c r="X23" s="6"/>
      <c r="Y23" s="6"/>
      <c r="Z23" s="8"/>
      <c r="AA23" s="8"/>
      <c r="AB23" s="8"/>
      <c r="AC23" s="8"/>
      <c r="AD23" s="8"/>
    </row>
    <row r="24" spans="1:30" x14ac:dyDescent="0.25">
      <c r="A24" s="34" t="s">
        <v>14</v>
      </c>
      <c r="B24" s="35">
        <v>320101</v>
      </c>
      <c r="C24" s="34" t="s">
        <v>15</v>
      </c>
      <c r="D24" s="36" t="s">
        <v>89</v>
      </c>
      <c r="E24" s="37">
        <v>2015011000229</v>
      </c>
      <c r="F24" s="56">
        <v>670</v>
      </c>
      <c r="G24" s="57">
        <v>900</v>
      </c>
      <c r="H24" s="56">
        <v>12</v>
      </c>
      <c r="I24" s="38" t="s">
        <v>91</v>
      </c>
      <c r="J24" s="35" t="s">
        <v>17</v>
      </c>
      <c r="K24" s="39">
        <v>10010500000</v>
      </c>
      <c r="L24" s="39">
        <v>0</v>
      </c>
      <c r="M24" s="39"/>
      <c r="N24" s="39"/>
      <c r="O24" s="39"/>
      <c r="P24" s="39">
        <f t="shared" si="0"/>
        <v>10010500000</v>
      </c>
      <c r="Q24" s="39">
        <v>9687500000</v>
      </c>
      <c r="R24" s="39"/>
      <c r="S24" s="39"/>
      <c r="T24" s="39"/>
      <c r="U24" s="39"/>
      <c r="V24" s="39">
        <f t="shared" si="1"/>
        <v>9687500000</v>
      </c>
      <c r="W24" s="8"/>
      <c r="X24" s="6"/>
      <c r="Y24" s="6"/>
      <c r="Z24" s="8"/>
      <c r="AA24" s="8"/>
      <c r="AB24" s="8"/>
      <c r="AC24" s="8"/>
      <c r="AD24" s="8"/>
    </row>
    <row r="25" spans="1:30" ht="18" customHeight="1" x14ac:dyDescent="0.25">
      <c r="A25" s="43"/>
      <c r="B25" s="44"/>
      <c r="C25" s="44"/>
      <c r="D25" s="44"/>
      <c r="E25" s="44"/>
      <c r="F25" s="44"/>
      <c r="G25" s="44"/>
      <c r="H25" s="44"/>
      <c r="I25" s="45" t="s">
        <v>31</v>
      </c>
      <c r="J25" s="44"/>
      <c r="K25" s="46">
        <f t="shared" ref="K25:P25" si="3">SUM(K4:K24)</f>
        <v>83036384263</v>
      </c>
      <c r="L25" s="46">
        <f t="shared" si="3"/>
        <v>9211678238</v>
      </c>
      <c r="M25" s="46"/>
      <c r="N25" s="46"/>
      <c r="O25" s="46">
        <f t="shared" si="3"/>
        <v>0</v>
      </c>
      <c r="P25" s="48">
        <f t="shared" si="3"/>
        <v>127248062501</v>
      </c>
      <c r="Q25" s="15">
        <f>SUM(Q4:Q24)</f>
        <v>86807600980.516129</v>
      </c>
      <c r="R25" s="15">
        <f t="shared" ref="R25:V25" si="4">SUM(R4:R24)</f>
        <v>0</v>
      </c>
      <c r="S25" s="15">
        <f t="shared" si="4"/>
        <v>36050000000</v>
      </c>
      <c r="T25" s="15">
        <f t="shared" si="4"/>
        <v>0</v>
      </c>
      <c r="U25" s="15">
        <f t="shared" si="4"/>
        <v>0</v>
      </c>
      <c r="V25" s="15">
        <f t="shared" si="4"/>
        <v>122857600980.51613</v>
      </c>
      <c r="W25" s="8"/>
      <c r="X25" s="6">
        <f>SUM(X4:X24)</f>
        <v>48263746403.932503</v>
      </c>
      <c r="Y25" s="6">
        <f>SUM(Y4:Y24)</f>
        <v>56807600981</v>
      </c>
      <c r="Z25" s="6"/>
      <c r="AA25" s="6"/>
      <c r="AB25" s="8"/>
      <c r="AC25" s="8"/>
      <c r="AD25" s="8"/>
    </row>
    <row r="26" spans="1:30" x14ac:dyDescent="0.25">
      <c r="A26" s="21" t="s">
        <v>14</v>
      </c>
      <c r="B26" s="22">
        <v>320102</v>
      </c>
      <c r="C26" s="21" t="s">
        <v>32</v>
      </c>
      <c r="D26" s="23" t="s">
        <v>92</v>
      </c>
      <c r="E26" s="24">
        <v>2015011000283</v>
      </c>
      <c r="F26" s="57">
        <v>520</v>
      </c>
      <c r="G26" s="57">
        <v>900</v>
      </c>
      <c r="H26" s="41">
        <v>19</v>
      </c>
      <c r="I26" s="25" t="s">
        <v>74</v>
      </c>
      <c r="J26" s="22" t="s">
        <v>17</v>
      </c>
      <c r="K26" s="26">
        <f>23717685595+7718201587</f>
        <v>31435887182</v>
      </c>
      <c r="L26" s="26">
        <v>5396866667</v>
      </c>
      <c r="M26" s="26"/>
      <c r="N26" s="26"/>
      <c r="O26" s="26"/>
      <c r="P26" s="26">
        <f>SUM(K26:O26)</f>
        <v>36832753849</v>
      </c>
      <c r="Q26" s="26">
        <f>P26*0.9</f>
        <v>33149478464.100002</v>
      </c>
      <c r="R26" s="26"/>
      <c r="S26" s="26"/>
      <c r="T26" s="26"/>
      <c r="U26" s="26"/>
      <c r="V26" s="26">
        <f>SUM(Q26:U26)</f>
        <v>33149478464.100002</v>
      </c>
      <c r="W26" s="8"/>
      <c r="X26" s="6"/>
      <c r="Y26" s="6">
        <v>56807600980.999992</v>
      </c>
      <c r="Z26" s="6"/>
      <c r="AA26" s="6"/>
      <c r="AB26" s="8"/>
      <c r="AC26" s="8"/>
      <c r="AD26" s="8"/>
    </row>
    <row r="27" spans="1:30" x14ac:dyDescent="0.25">
      <c r="A27" s="27" t="s">
        <v>14</v>
      </c>
      <c r="B27" s="28">
        <v>320102</v>
      </c>
      <c r="C27" s="27" t="s">
        <v>32</v>
      </c>
      <c r="D27" s="29" t="s">
        <v>92</v>
      </c>
      <c r="E27" s="30"/>
      <c r="F27" s="41">
        <v>520</v>
      </c>
      <c r="G27" s="57">
        <v>906</v>
      </c>
      <c r="H27" s="28">
        <v>4</v>
      </c>
      <c r="I27" s="31" t="s">
        <v>119</v>
      </c>
      <c r="J27" s="28" t="s">
        <v>17</v>
      </c>
      <c r="K27" s="33">
        <v>898791750</v>
      </c>
      <c r="L27" s="33">
        <v>0</v>
      </c>
      <c r="M27" s="33"/>
      <c r="N27" s="33"/>
      <c r="O27" s="33"/>
      <c r="P27" s="33">
        <f>SUM(K27:O27)</f>
        <v>898791750</v>
      </c>
      <c r="Q27" s="33"/>
      <c r="R27" s="33"/>
      <c r="S27" s="33"/>
      <c r="T27" s="33"/>
      <c r="U27" s="33"/>
      <c r="V27" s="33">
        <f>SUM(Q27:U27)</f>
        <v>0</v>
      </c>
      <c r="W27" s="8"/>
      <c r="X27" s="6"/>
      <c r="Y27" s="6">
        <f>+Y25-Y26</f>
        <v>0</v>
      </c>
      <c r="Z27" s="6"/>
      <c r="AA27" s="6"/>
      <c r="AB27" s="8"/>
      <c r="AC27" s="8"/>
      <c r="AD27" s="8"/>
    </row>
    <row r="28" spans="1:30" x14ac:dyDescent="0.25">
      <c r="A28" s="34" t="s">
        <v>14</v>
      </c>
      <c r="B28" s="35">
        <v>320102</v>
      </c>
      <c r="C28" s="34" t="s">
        <v>32</v>
      </c>
      <c r="D28" s="36" t="s">
        <v>92</v>
      </c>
      <c r="E28" s="37"/>
      <c r="F28" s="35">
        <v>670</v>
      </c>
      <c r="G28" s="57">
        <v>900</v>
      </c>
      <c r="H28" s="35">
        <v>1</v>
      </c>
      <c r="I28" s="76" t="s">
        <v>107</v>
      </c>
      <c r="J28" s="35" t="s">
        <v>17</v>
      </c>
      <c r="K28" s="39">
        <v>1884210000</v>
      </c>
      <c r="L28" s="39">
        <v>0</v>
      </c>
      <c r="M28" s="39"/>
      <c r="N28" s="39"/>
      <c r="O28" s="39"/>
      <c r="P28" s="33">
        <f t="shared" ref="P28" si="5">SUM(K28:O28)</f>
        <v>1884210000</v>
      </c>
      <c r="Q28" s="39">
        <f>38248886453-Q26</f>
        <v>5099407988.8999977</v>
      </c>
      <c r="R28" s="39"/>
      <c r="S28" s="39"/>
      <c r="T28" s="39"/>
      <c r="U28" s="39"/>
      <c r="V28" s="33">
        <f t="shared" ref="V28" si="6">SUM(Q28:U28)</f>
        <v>5099407988.8999977</v>
      </c>
      <c r="W28" s="8"/>
      <c r="X28" s="6"/>
      <c r="Y28" s="6"/>
      <c r="Z28" s="6"/>
      <c r="AA28" s="6"/>
      <c r="AB28" s="8"/>
      <c r="AC28" s="8"/>
      <c r="AD28" s="8"/>
    </row>
    <row r="29" spans="1:30" ht="18" customHeight="1" x14ac:dyDescent="0.25">
      <c r="A29" s="43"/>
      <c r="B29" s="44"/>
      <c r="C29" s="44"/>
      <c r="D29" s="44"/>
      <c r="E29" s="44"/>
      <c r="F29" s="44"/>
      <c r="G29" s="44"/>
      <c r="H29" s="44"/>
      <c r="I29" s="45" t="s">
        <v>106</v>
      </c>
      <c r="J29" s="44"/>
      <c r="K29" s="46">
        <f>SUM(K26:K28)</f>
        <v>34218888932</v>
      </c>
      <c r="L29" s="46">
        <f t="shared" ref="L29:O29" si="7">SUM(L26:L28)</f>
        <v>5396866667</v>
      </c>
      <c r="M29" s="46">
        <f t="shared" si="7"/>
        <v>0</v>
      </c>
      <c r="N29" s="46">
        <f t="shared" si="7"/>
        <v>0</v>
      </c>
      <c r="O29" s="46">
        <f t="shared" si="7"/>
        <v>0</v>
      </c>
      <c r="P29" s="48">
        <f>SUM(P26:P28)</f>
        <v>39615755599</v>
      </c>
      <c r="Q29" s="15">
        <f>SUM(Q26:Q28)</f>
        <v>38248886453</v>
      </c>
      <c r="R29" s="15">
        <f t="shared" ref="R29:V29" si="8">SUM(R26:R28)</f>
        <v>0</v>
      </c>
      <c r="S29" s="15">
        <f t="shared" si="8"/>
        <v>0</v>
      </c>
      <c r="T29" s="15">
        <f t="shared" si="8"/>
        <v>0</v>
      </c>
      <c r="U29" s="15">
        <f t="shared" si="8"/>
        <v>0</v>
      </c>
      <c r="V29" s="15">
        <f t="shared" si="8"/>
        <v>38248886453</v>
      </c>
      <c r="W29" s="8"/>
      <c r="X29" s="6"/>
      <c r="Y29" s="6"/>
      <c r="Z29" s="6"/>
      <c r="AA29" s="6"/>
      <c r="AB29" s="8"/>
      <c r="AC29" s="8"/>
      <c r="AD29" s="8"/>
    </row>
    <row r="30" spans="1:30" ht="18" customHeight="1" x14ac:dyDescent="0.25">
      <c r="A30" s="31" t="s">
        <v>14</v>
      </c>
      <c r="B30" s="41">
        <v>320104</v>
      </c>
      <c r="C30" s="31" t="s">
        <v>93</v>
      </c>
      <c r="D30" s="42" t="s">
        <v>33</v>
      </c>
      <c r="E30" s="30">
        <v>2015011000104</v>
      </c>
      <c r="F30" s="57">
        <v>520</v>
      </c>
      <c r="G30" s="57">
        <v>900</v>
      </c>
      <c r="H30" s="41">
        <v>5</v>
      </c>
      <c r="I30" s="63" t="s">
        <v>120</v>
      </c>
      <c r="J30" s="41" t="s">
        <v>17</v>
      </c>
      <c r="K30" s="33">
        <v>3443520031</v>
      </c>
      <c r="L30" s="33"/>
      <c r="M30" s="33"/>
      <c r="N30" s="33"/>
      <c r="O30" s="33"/>
      <c r="P30" s="33">
        <f t="shared" ref="P30" si="9">SUM(K30:O30)</f>
        <v>3443520031</v>
      </c>
      <c r="Q30" s="33">
        <v>3324707674</v>
      </c>
      <c r="R30" s="33"/>
      <c r="S30" s="33"/>
      <c r="T30" s="33"/>
      <c r="U30" s="33"/>
      <c r="V30" s="33">
        <f t="shared" ref="V30" si="10">SUM(Q30:U30)</f>
        <v>3324707674</v>
      </c>
      <c r="X30" s="6"/>
      <c r="Y30" s="6"/>
      <c r="Z30" s="6"/>
      <c r="AA30" s="6"/>
    </row>
    <row r="31" spans="1:30" ht="18" customHeight="1" x14ac:dyDescent="0.25">
      <c r="A31" s="43"/>
      <c r="B31" s="44"/>
      <c r="C31" s="44"/>
      <c r="D31" s="44"/>
      <c r="E31" s="44"/>
      <c r="F31" s="44"/>
      <c r="G31" s="44"/>
      <c r="H31" s="44"/>
      <c r="I31" s="45" t="s">
        <v>37</v>
      </c>
      <c r="J31" s="44"/>
      <c r="K31" s="46">
        <f t="shared" ref="K31:O31" si="11">K30</f>
        <v>3443520031</v>
      </c>
      <c r="L31" s="46">
        <f t="shared" si="11"/>
        <v>0</v>
      </c>
      <c r="M31" s="46">
        <f t="shared" si="11"/>
        <v>0</v>
      </c>
      <c r="N31" s="46">
        <f t="shared" si="11"/>
        <v>0</v>
      </c>
      <c r="O31" s="46">
        <f t="shared" si="11"/>
        <v>0</v>
      </c>
      <c r="P31" s="48">
        <f>P30</f>
        <v>3443520031</v>
      </c>
      <c r="Q31" s="15">
        <f>Q30</f>
        <v>3324707674</v>
      </c>
      <c r="R31" s="15">
        <f t="shared" ref="R31:V31" si="12">R30</f>
        <v>0</v>
      </c>
      <c r="S31" s="15">
        <f t="shared" si="12"/>
        <v>0</v>
      </c>
      <c r="T31" s="15">
        <f t="shared" si="12"/>
        <v>0</v>
      </c>
      <c r="U31" s="15">
        <f t="shared" si="12"/>
        <v>0</v>
      </c>
      <c r="V31" s="15">
        <f t="shared" si="12"/>
        <v>3324707674</v>
      </c>
      <c r="W31" s="1"/>
      <c r="X31" s="6"/>
      <c r="Y31" s="6"/>
      <c r="Z31" s="6"/>
      <c r="AA31" s="6"/>
    </row>
    <row r="32" spans="1:30" x14ac:dyDescent="0.25">
      <c r="A32" s="10" t="s">
        <v>14</v>
      </c>
      <c r="B32" s="11">
        <v>320200</v>
      </c>
      <c r="C32" s="10" t="s">
        <v>38</v>
      </c>
      <c r="D32" s="12" t="s">
        <v>39</v>
      </c>
      <c r="E32" s="13">
        <v>2013011000334</v>
      </c>
      <c r="F32" s="60">
        <v>520</v>
      </c>
      <c r="G32" s="60">
        <v>900</v>
      </c>
      <c r="H32" s="11">
        <v>6</v>
      </c>
      <c r="I32" s="10" t="s">
        <v>76</v>
      </c>
      <c r="J32" s="11" t="s">
        <v>17</v>
      </c>
      <c r="K32" s="14">
        <f>16178999115+5264964668</f>
        <v>21443963783</v>
      </c>
      <c r="L32" s="14"/>
      <c r="M32" s="14"/>
      <c r="N32" s="14">
        <v>3022603475</v>
      </c>
      <c r="O32" s="14"/>
      <c r="P32" s="14">
        <f>SUM(K32:O32)</f>
        <v>24466567258</v>
      </c>
      <c r="Q32" s="14">
        <v>20704079057</v>
      </c>
      <c r="R32" s="14"/>
      <c r="S32" s="14"/>
      <c r="T32" s="14">
        <v>6310226000</v>
      </c>
      <c r="U32" s="14"/>
      <c r="V32" s="14">
        <f>SUM(Q32:U32)</f>
        <v>27014305057</v>
      </c>
      <c r="X32" s="6"/>
      <c r="Y32" s="6"/>
      <c r="Z32" s="6"/>
      <c r="AA32" s="6"/>
    </row>
    <row r="33" spans="1:29" x14ac:dyDescent="0.25">
      <c r="A33" s="43"/>
      <c r="B33" s="44"/>
      <c r="C33" s="44"/>
      <c r="D33" s="44"/>
      <c r="E33" s="44"/>
      <c r="F33" s="44"/>
      <c r="G33" s="44"/>
      <c r="H33" s="44"/>
      <c r="I33" s="45" t="s">
        <v>40</v>
      </c>
      <c r="J33" s="44"/>
      <c r="K33" s="46">
        <f t="shared" ref="K33:S33" si="13">K32</f>
        <v>21443963783</v>
      </c>
      <c r="L33" s="46">
        <f t="shared" si="13"/>
        <v>0</v>
      </c>
      <c r="M33" s="46"/>
      <c r="N33" s="46"/>
      <c r="O33" s="46">
        <f t="shared" si="13"/>
        <v>0</v>
      </c>
      <c r="P33" s="48">
        <f t="shared" si="13"/>
        <v>24466567258</v>
      </c>
      <c r="Q33" s="15">
        <f t="shared" si="13"/>
        <v>20704079057</v>
      </c>
      <c r="R33" s="15">
        <f t="shared" si="13"/>
        <v>0</v>
      </c>
      <c r="S33" s="15">
        <f t="shared" si="13"/>
        <v>0</v>
      </c>
      <c r="T33" s="15">
        <f>T32</f>
        <v>6310226000</v>
      </c>
      <c r="U33" s="15">
        <f t="shared" ref="U33:V33" si="14">U32</f>
        <v>0</v>
      </c>
      <c r="V33" s="15">
        <f t="shared" si="14"/>
        <v>27014305057</v>
      </c>
      <c r="X33" s="6"/>
      <c r="Y33" s="6"/>
      <c r="Z33" s="6"/>
      <c r="AA33" s="6"/>
    </row>
    <row r="34" spans="1:29" x14ac:dyDescent="0.25">
      <c r="A34" s="21" t="s">
        <v>14</v>
      </c>
      <c r="B34" s="22">
        <v>320401</v>
      </c>
      <c r="C34" s="21" t="s">
        <v>34</v>
      </c>
      <c r="D34" s="23" t="s">
        <v>33</v>
      </c>
      <c r="E34" s="24">
        <v>1150005320000</v>
      </c>
      <c r="F34" s="58">
        <v>520</v>
      </c>
      <c r="G34" s="58">
        <v>900</v>
      </c>
      <c r="H34" s="22">
        <v>5</v>
      </c>
      <c r="I34" s="25" t="s">
        <v>35</v>
      </c>
      <c r="J34" s="22" t="s">
        <v>36</v>
      </c>
      <c r="K34" s="26">
        <v>2408000000</v>
      </c>
      <c r="L34" s="26"/>
      <c r="M34" s="26"/>
      <c r="N34" s="26">
        <v>22310575000</v>
      </c>
      <c r="O34" s="26">
        <v>21545000000</v>
      </c>
      <c r="P34" s="26">
        <f>SUM(K34:O34)</f>
        <v>46263575000</v>
      </c>
      <c r="Q34" s="26"/>
      <c r="R34" s="26"/>
      <c r="S34" s="26"/>
      <c r="T34" s="26">
        <f>49669000000-U34</f>
        <v>24834500000</v>
      </c>
      <c r="U34" s="26">
        <f>49669000000/2</f>
        <v>24834500000</v>
      </c>
      <c r="V34" s="26">
        <f>SUM(Q34:U34)</f>
        <v>49669000000</v>
      </c>
      <c r="W34" s="1"/>
      <c r="X34" s="6"/>
      <c r="Y34" s="6"/>
      <c r="Z34" s="6"/>
      <c r="AA34" s="6"/>
    </row>
    <row r="35" spans="1:29" x14ac:dyDescent="0.25">
      <c r="A35" s="27" t="s">
        <v>14</v>
      </c>
      <c r="B35" s="28">
        <v>320401</v>
      </c>
      <c r="C35" s="27" t="s">
        <v>34</v>
      </c>
      <c r="D35" s="29" t="s">
        <v>23</v>
      </c>
      <c r="E35" s="30">
        <v>2015011000262</v>
      </c>
      <c r="F35" s="57">
        <v>670</v>
      </c>
      <c r="G35" s="57">
        <v>900</v>
      </c>
      <c r="H35" s="28">
        <v>2</v>
      </c>
      <c r="I35" s="31" t="s">
        <v>70</v>
      </c>
      <c r="J35" s="28" t="s">
        <v>36</v>
      </c>
      <c r="K35" s="33">
        <v>0</v>
      </c>
      <c r="L35" s="33"/>
      <c r="M35" s="33"/>
      <c r="N35" s="33">
        <v>128695000</v>
      </c>
      <c r="O35" s="33">
        <v>2200000000</v>
      </c>
      <c r="P35" s="33">
        <f t="shared" ref="P35:P38" si="15">SUM(K35:O35)</f>
        <v>2328695000</v>
      </c>
      <c r="Q35" s="33"/>
      <c r="R35" s="33"/>
      <c r="S35" s="33"/>
      <c r="T35" s="33">
        <v>0</v>
      </c>
      <c r="U35" s="33">
        <v>4447000000</v>
      </c>
      <c r="V35" s="33">
        <f t="shared" ref="V35:V38" si="16">SUM(Q35:U35)</f>
        <v>4447000000</v>
      </c>
      <c r="X35" s="6"/>
      <c r="Y35" s="6"/>
      <c r="Z35" s="6"/>
      <c r="AA35" s="6"/>
    </row>
    <row r="36" spans="1:29" x14ac:dyDescent="0.25">
      <c r="A36" s="27" t="s">
        <v>14</v>
      </c>
      <c r="B36" s="28">
        <v>320401</v>
      </c>
      <c r="C36" s="27" t="s">
        <v>34</v>
      </c>
      <c r="D36" s="29" t="s">
        <v>23</v>
      </c>
      <c r="E36" s="30">
        <v>2015011000267</v>
      </c>
      <c r="F36" s="57">
        <v>520</v>
      </c>
      <c r="G36" s="57">
        <v>906</v>
      </c>
      <c r="H36" s="28">
        <v>7</v>
      </c>
      <c r="I36" s="31" t="s">
        <v>69</v>
      </c>
      <c r="J36" s="28" t="s">
        <v>36</v>
      </c>
      <c r="K36" s="33">
        <v>0</v>
      </c>
      <c r="L36" s="33"/>
      <c r="M36" s="33"/>
      <c r="N36" s="33">
        <v>200000000</v>
      </c>
      <c r="O36" s="33">
        <v>300000000</v>
      </c>
      <c r="P36" s="33">
        <f t="shared" si="15"/>
        <v>500000000</v>
      </c>
      <c r="Q36" s="33"/>
      <c r="R36" s="33"/>
      <c r="S36" s="33"/>
      <c r="T36" s="33">
        <f>(500+8+300)*1000000</f>
        <v>808000000</v>
      </c>
      <c r="U36" s="33">
        <f>1447000000-500000000-300000000-8000000</f>
        <v>639000000</v>
      </c>
      <c r="V36" s="33">
        <f t="shared" si="16"/>
        <v>1447000000</v>
      </c>
      <c r="X36" s="6"/>
      <c r="Y36" s="6"/>
      <c r="Z36" s="6"/>
      <c r="AA36" s="6"/>
    </row>
    <row r="37" spans="1:29" x14ac:dyDescent="0.25">
      <c r="A37" s="27" t="s">
        <v>14</v>
      </c>
      <c r="B37" s="28">
        <v>320401</v>
      </c>
      <c r="C37" s="27" t="s">
        <v>34</v>
      </c>
      <c r="D37" s="29" t="s">
        <v>92</v>
      </c>
      <c r="E37" s="30">
        <v>2015011000283</v>
      </c>
      <c r="F37" s="57">
        <v>520</v>
      </c>
      <c r="G37" s="57">
        <v>900</v>
      </c>
      <c r="H37" s="28">
        <v>19</v>
      </c>
      <c r="I37" s="31" t="s">
        <v>74</v>
      </c>
      <c r="J37" s="28" t="s">
        <v>36</v>
      </c>
      <c r="K37" s="33">
        <v>0</v>
      </c>
      <c r="L37" s="33"/>
      <c r="M37" s="33"/>
      <c r="N37" s="33">
        <v>7699730000</v>
      </c>
      <c r="O37" s="33">
        <v>3415000000</v>
      </c>
      <c r="P37" s="33">
        <f t="shared" si="15"/>
        <v>11114730000</v>
      </c>
      <c r="Q37" s="33"/>
      <c r="R37" s="33"/>
      <c r="S37" s="33"/>
      <c r="T37" s="33">
        <f>13976000000-U37</f>
        <v>10487392804</v>
      </c>
      <c r="U37" s="33">
        <v>3488607196</v>
      </c>
      <c r="V37" s="33">
        <f t="shared" si="16"/>
        <v>13976000000</v>
      </c>
      <c r="X37" s="6"/>
      <c r="Y37" s="6"/>
      <c r="Z37" s="6"/>
      <c r="AA37" s="6"/>
    </row>
    <row r="38" spans="1:29" x14ac:dyDescent="0.25">
      <c r="A38" s="27" t="s">
        <v>14</v>
      </c>
      <c r="B38" s="28">
        <v>320401</v>
      </c>
      <c r="C38" s="27" t="s">
        <v>34</v>
      </c>
      <c r="D38" s="29" t="s">
        <v>92</v>
      </c>
      <c r="E38" s="30">
        <v>2015011000270</v>
      </c>
      <c r="F38" s="57">
        <v>520</v>
      </c>
      <c r="G38" s="41">
        <v>904</v>
      </c>
      <c r="H38" s="28">
        <v>3</v>
      </c>
      <c r="I38" s="31" t="s">
        <v>75</v>
      </c>
      <c r="J38" s="28" t="s">
        <v>36</v>
      </c>
      <c r="K38" s="33">
        <v>0</v>
      </c>
      <c r="L38" s="33"/>
      <c r="M38" s="33"/>
      <c r="N38" s="33">
        <v>1300000000</v>
      </c>
      <c r="O38" s="33">
        <v>100000000</v>
      </c>
      <c r="P38" s="33">
        <f t="shared" si="15"/>
        <v>1400000000</v>
      </c>
      <c r="Q38" s="33"/>
      <c r="R38" s="33"/>
      <c r="S38" s="33"/>
      <c r="T38" s="33">
        <f>1972000000-U38</f>
        <v>1945607196</v>
      </c>
      <c r="U38" s="33">
        <v>26392804</v>
      </c>
      <c r="V38" s="33">
        <f t="shared" si="16"/>
        <v>1972000000</v>
      </c>
      <c r="X38" s="6"/>
      <c r="Y38" s="6"/>
      <c r="Z38" s="6"/>
      <c r="AA38" s="6"/>
    </row>
    <row r="39" spans="1:29" x14ac:dyDescent="0.25">
      <c r="A39" s="34" t="s">
        <v>14</v>
      </c>
      <c r="B39" s="35">
        <v>320401</v>
      </c>
      <c r="C39" s="34" t="s">
        <v>34</v>
      </c>
      <c r="D39" s="36" t="s">
        <v>20</v>
      </c>
      <c r="E39" s="37">
        <v>2015011000251</v>
      </c>
      <c r="F39" s="59">
        <v>670</v>
      </c>
      <c r="G39" s="59">
        <v>900</v>
      </c>
      <c r="H39" s="35">
        <v>3</v>
      </c>
      <c r="I39" s="38" t="s">
        <v>66</v>
      </c>
      <c r="J39" s="35" t="s">
        <v>17</v>
      </c>
      <c r="K39" s="39">
        <v>150000000000</v>
      </c>
      <c r="L39" s="39"/>
      <c r="M39" s="39"/>
      <c r="N39" s="39">
        <v>0</v>
      </c>
      <c r="O39" s="39">
        <v>0</v>
      </c>
      <c r="P39" s="39">
        <f>SUM(K39:O39)</f>
        <v>150000000000</v>
      </c>
      <c r="Q39" s="39"/>
      <c r="R39" s="39"/>
      <c r="S39" s="39"/>
      <c r="T39" s="39">
        <v>0</v>
      </c>
      <c r="U39" s="39">
        <v>0</v>
      </c>
      <c r="V39" s="39">
        <f>SUM(Q39:U39)</f>
        <v>0</v>
      </c>
      <c r="X39" s="6"/>
      <c r="Y39" s="6"/>
      <c r="Z39" s="6"/>
      <c r="AA39" s="6"/>
    </row>
    <row r="40" spans="1:29" x14ac:dyDescent="0.25">
      <c r="A40" s="43"/>
      <c r="B40" s="44"/>
      <c r="C40" s="44"/>
      <c r="D40" s="44"/>
      <c r="E40" s="44"/>
      <c r="F40" s="44"/>
      <c r="G40" s="44"/>
      <c r="H40" s="44"/>
      <c r="I40" s="45" t="s">
        <v>60</v>
      </c>
      <c r="J40" s="44"/>
      <c r="K40" s="46">
        <f t="shared" ref="K40:P40" si="17">SUM(K34:K39)</f>
        <v>152408000000</v>
      </c>
      <c r="L40" s="46">
        <f t="shared" si="17"/>
        <v>0</v>
      </c>
      <c r="M40" s="46"/>
      <c r="N40" s="46"/>
      <c r="O40" s="46">
        <f t="shared" si="17"/>
        <v>27560000000</v>
      </c>
      <c r="P40" s="48">
        <f t="shared" si="17"/>
        <v>211607000000</v>
      </c>
      <c r="Q40" s="15">
        <f>SUM(Q34:Q39)</f>
        <v>0</v>
      </c>
      <c r="R40" s="15">
        <f t="shared" ref="R40:V40" si="18">SUM(R34:R39)</f>
        <v>0</v>
      </c>
      <c r="S40" s="15">
        <f t="shared" si="18"/>
        <v>0</v>
      </c>
      <c r="T40" s="15">
        <f t="shared" si="18"/>
        <v>38075500000</v>
      </c>
      <c r="U40" s="15">
        <f t="shared" si="18"/>
        <v>33435500000</v>
      </c>
      <c r="V40" s="15">
        <f t="shared" si="18"/>
        <v>71511000000</v>
      </c>
      <c r="X40" s="6"/>
      <c r="Y40" s="6"/>
      <c r="Z40" s="6"/>
      <c r="AA40" s="6"/>
    </row>
    <row r="41" spans="1:29" x14ac:dyDescent="0.25">
      <c r="A41" s="21" t="s">
        <v>14</v>
      </c>
      <c r="B41" s="22">
        <v>321000</v>
      </c>
      <c r="C41" s="21" t="s">
        <v>41</v>
      </c>
      <c r="D41" s="23" t="s">
        <v>42</v>
      </c>
      <c r="E41" s="24">
        <v>2013011000034</v>
      </c>
      <c r="F41" s="22">
        <v>520</v>
      </c>
      <c r="G41" s="22">
        <v>900</v>
      </c>
      <c r="H41" s="22">
        <v>1</v>
      </c>
      <c r="I41" s="21" t="s">
        <v>43</v>
      </c>
      <c r="J41" s="22" t="s">
        <v>17</v>
      </c>
      <c r="K41" s="26">
        <v>1407000000</v>
      </c>
      <c r="L41" s="26"/>
      <c r="M41" s="26"/>
      <c r="N41" s="26"/>
      <c r="O41" s="26"/>
      <c r="P41" s="26">
        <f>SUM(K41:O41)</f>
        <v>1407000000</v>
      </c>
      <c r="Q41" s="26">
        <v>1358400000</v>
      </c>
      <c r="R41" s="26"/>
      <c r="S41" s="26"/>
      <c r="T41" s="26"/>
      <c r="U41" s="26"/>
      <c r="V41" s="26">
        <f>SUM(Q41:U41)</f>
        <v>1358400000</v>
      </c>
      <c r="X41" s="6">
        <v>1358400000</v>
      </c>
      <c r="Y41" s="6">
        <f>P41/$P$51</f>
        <v>0.11270206779070358</v>
      </c>
      <c r="Z41" s="6">
        <f>+$X$51*Y41</f>
        <v>1358427599.1468942</v>
      </c>
      <c r="AA41" s="6"/>
      <c r="AB41" s="6"/>
      <c r="AC41" s="7"/>
    </row>
    <row r="42" spans="1:29" x14ac:dyDescent="0.25">
      <c r="A42" s="27" t="s">
        <v>14</v>
      </c>
      <c r="B42" s="28">
        <v>321200</v>
      </c>
      <c r="C42" s="27" t="s">
        <v>44</v>
      </c>
      <c r="D42" s="29" t="s">
        <v>45</v>
      </c>
      <c r="E42" s="30">
        <v>2015011000102</v>
      </c>
      <c r="F42" s="28">
        <v>520</v>
      </c>
      <c r="G42" s="28">
        <v>900</v>
      </c>
      <c r="H42" s="28">
        <v>11</v>
      </c>
      <c r="I42" s="62" t="s">
        <v>77</v>
      </c>
      <c r="J42" s="28" t="s">
        <v>17</v>
      </c>
      <c r="K42" s="33">
        <v>2554000000</v>
      </c>
      <c r="L42" s="33"/>
      <c r="M42" s="33"/>
      <c r="N42" s="33"/>
      <c r="O42" s="33"/>
      <c r="P42" s="33">
        <f t="shared" ref="P42:P50" si="19">SUM(K42:O42)</f>
        <v>2554000000</v>
      </c>
      <c r="Q42" s="33">
        <v>2465800000</v>
      </c>
      <c r="R42" s="33"/>
      <c r="S42" s="33"/>
      <c r="T42" s="33"/>
      <c r="U42" s="33"/>
      <c r="V42" s="33">
        <f t="shared" ref="V42:V50" si="20">SUM(Q42:U42)</f>
        <v>2465800000</v>
      </c>
      <c r="X42" s="6">
        <v>2465800000</v>
      </c>
      <c r="Y42" s="6">
        <f t="shared" ref="Y42:Y50" si="21">P42/$P$51</f>
        <v>0.20457788282690614</v>
      </c>
      <c r="Z42" s="6">
        <f t="shared" ref="Z42:Z50" si="22">+$X$51*Y42</f>
        <v>2465830908.4727564</v>
      </c>
      <c r="AA42" s="6"/>
      <c r="AB42" s="6"/>
      <c r="AC42" s="7"/>
    </row>
    <row r="43" spans="1:29" x14ac:dyDescent="0.25">
      <c r="A43" s="27" t="s">
        <v>14</v>
      </c>
      <c r="B43" s="28">
        <v>322400</v>
      </c>
      <c r="C43" s="27" t="s">
        <v>46</v>
      </c>
      <c r="D43" s="29" t="s">
        <v>47</v>
      </c>
      <c r="E43" s="30">
        <v>2015011000256</v>
      </c>
      <c r="F43" s="28">
        <v>520</v>
      </c>
      <c r="G43" s="28">
        <v>900</v>
      </c>
      <c r="H43" s="28">
        <v>6</v>
      </c>
      <c r="I43" s="27" t="s">
        <v>78</v>
      </c>
      <c r="J43" s="28" t="s">
        <v>17</v>
      </c>
      <c r="K43" s="40">
        <v>1770000000</v>
      </c>
      <c r="L43" s="40"/>
      <c r="M43" s="40"/>
      <c r="N43" s="40"/>
      <c r="O43" s="40"/>
      <c r="P43" s="33">
        <f t="shared" si="19"/>
        <v>1770000000</v>
      </c>
      <c r="Q43" s="33">
        <v>1708900000</v>
      </c>
      <c r="R43" s="33"/>
      <c r="S43" s="33"/>
      <c r="T43" s="33"/>
      <c r="U43" s="33"/>
      <c r="V43" s="33">
        <f t="shared" si="20"/>
        <v>1708900000</v>
      </c>
      <c r="X43" s="6">
        <v>1708900000</v>
      </c>
      <c r="Y43" s="6">
        <f t="shared" si="21"/>
        <v>0.14177872067487229</v>
      </c>
      <c r="Z43" s="6">
        <f t="shared" si="22"/>
        <v>1708896126.8585663</v>
      </c>
      <c r="AA43" s="6"/>
      <c r="AB43" s="6"/>
      <c r="AC43" s="7"/>
    </row>
    <row r="44" spans="1:29" x14ac:dyDescent="0.25">
      <c r="A44" s="27" t="s">
        <v>14</v>
      </c>
      <c r="B44" s="28">
        <v>322400</v>
      </c>
      <c r="C44" s="27" t="s">
        <v>46</v>
      </c>
      <c r="D44" s="29" t="s">
        <v>47</v>
      </c>
      <c r="E44" s="30">
        <v>2015011000297</v>
      </c>
      <c r="F44" s="28">
        <v>520</v>
      </c>
      <c r="G44" s="28">
        <v>900</v>
      </c>
      <c r="H44" s="28">
        <v>7</v>
      </c>
      <c r="I44" s="27" t="s">
        <v>79</v>
      </c>
      <c r="J44" s="28" t="s">
        <v>17</v>
      </c>
      <c r="K44" s="40">
        <v>741000000</v>
      </c>
      <c r="L44" s="40"/>
      <c r="M44" s="40"/>
      <c r="N44" s="40"/>
      <c r="O44" s="40"/>
      <c r="P44" s="33">
        <f t="shared" si="19"/>
        <v>741000000</v>
      </c>
      <c r="Q44" s="33">
        <v>715400000</v>
      </c>
      <c r="R44" s="33"/>
      <c r="S44" s="33"/>
      <c r="T44" s="33"/>
      <c r="U44" s="33"/>
      <c r="V44" s="33">
        <f t="shared" si="20"/>
        <v>715400000</v>
      </c>
      <c r="X44" s="6">
        <v>715400000</v>
      </c>
      <c r="Y44" s="6">
        <f t="shared" si="21"/>
        <v>5.9354820350327894E-2</v>
      </c>
      <c r="Z44" s="6">
        <f t="shared" si="22"/>
        <v>715419225.98994219</v>
      </c>
      <c r="AA44" s="6"/>
      <c r="AB44" s="6"/>
      <c r="AC44" s="7"/>
    </row>
    <row r="45" spans="1:29" x14ac:dyDescent="0.25">
      <c r="A45" s="27" t="s">
        <v>14</v>
      </c>
      <c r="B45" s="28">
        <v>322600</v>
      </c>
      <c r="C45" s="27" t="s">
        <v>48</v>
      </c>
      <c r="D45" s="29" t="s">
        <v>49</v>
      </c>
      <c r="E45" s="30">
        <v>2015011000071</v>
      </c>
      <c r="F45" s="28">
        <v>520</v>
      </c>
      <c r="G45" s="28">
        <v>906</v>
      </c>
      <c r="H45" s="28">
        <v>2</v>
      </c>
      <c r="I45" s="27" t="s">
        <v>80</v>
      </c>
      <c r="J45" s="28" t="s">
        <v>17</v>
      </c>
      <c r="K45" s="40">
        <v>763000000</v>
      </c>
      <c r="L45" s="40"/>
      <c r="M45" s="40"/>
      <c r="N45" s="40"/>
      <c r="O45" s="40"/>
      <c r="P45" s="33">
        <f t="shared" si="19"/>
        <v>763000000</v>
      </c>
      <c r="Q45" s="33">
        <v>736600000</v>
      </c>
      <c r="R45" s="33"/>
      <c r="S45" s="33"/>
      <c r="T45" s="33"/>
      <c r="U45" s="33"/>
      <c r="V45" s="33">
        <f t="shared" si="20"/>
        <v>736600000</v>
      </c>
      <c r="X45" s="6">
        <v>736600000</v>
      </c>
      <c r="Y45" s="6">
        <f t="shared" si="21"/>
        <v>6.1117041737247212E-2</v>
      </c>
      <c r="Z45" s="6">
        <f t="shared" si="22"/>
        <v>736659742.82095265</v>
      </c>
      <c r="AA45" s="6"/>
      <c r="AB45" s="6"/>
      <c r="AC45" s="7"/>
    </row>
    <row r="46" spans="1:29" x14ac:dyDescent="0.25">
      <c r="A46" s="27" t="s">
        <v>14</v>
      </c>
      <c r="B46" s="28">
        <v>322700</v>
      </c>
      <c r="C46" s="27" t="s">
        <v>50</v>
      </c>
      <c r="D46" s="29" t="s">
        <v>51</v>
      </c>
      <c r="E46" s="92" t="s">
        <v>111</v>
      </c>
      <c r="F46" s="28"/>
      <c r="G46" s="28"/>
      <c r="H46" s="28"/>
      <c r="I46" s="62" t="s">
        <v>121</v>
      </c>
      <c r="J46" s="28" t="s">
        <v>17</v>
      </c>
      <c r="K46" s="40">
        <v>481000000</v>
      </c>
      <c r="L46" s="40"/>
      <c r="M46" s="40"/>
      <c r="N46" s="40"/>
      <c r="O46" s="40"/>
      <c r="P46" s="33">
        <f t="shared" si="19"/>
        <v>481000000</v>
      </c>
      <c r="Q46" s="33">
        <v>464400000</v>
      </c>
      <c r="R46" s="33"/>
      <c r="S46" s="33"/>
      <c r="T46" s="33"/>
      <c r="U46" s="33"/>
      <c r="V46" s="33">
        <f t="shared" si="20"/>
        <v>464400000</v>
      </c>
      <c r="X46" s="6">
        <v>464400000</v>
      </c>
      <c r="Y46" s="6">
        <f t="shared" si="21"/>
        <v>3.8528567595826881E-2</v>
      </c>
      <c r="Z46" s="6">
        <f t="shared" si="22"/>
        <v>464394936.16890985</v>
      </c>
      <c r="AA46" s="6"/>
      <c r="AB46" s="6"/>
      <c r="AC46" s="7"/>
    </row>
    <row r="47" spans="1:29" x14ac:dyDescent="0.25">
      <c r="A47" s="27" t="s">
        <v>14</v>
      </c>
      <c r="B47" s="28">
        <v>322700</v>
      </c>
      <c r="C47" s="27" t="s">
        <v>94</v>
      </c>
      <c r="D47" s="29" t="s">
        <v>52</v>
      </c>
      <c r="E47" s="30">
        <v>2013011000278</v>
      </c>
      <c r="F47" s="28">
        <v>213</v>
      </c>
      <c r="G47" s="28">
        <v>906</v>
      </c>
      <c r="H47" s="28">
        <v>2</v>
      </c>
      <c r="I47" s="31" t="s">
        <v>81</v>
      </c>
      <c r="J47" s="28" t="s">
        <v>17</v>
      </c>
      <c r="K47" s="40">
        <v>213000000</v>
      </c>
      <c r="L47" s="40"/>
      <c r="M47" s="40"/>
      <c r="N47" s="40"/>
      <c r="O47" s="40"/>
      <c r="P47" s="33">
        <f t="shared" si="19"/>
        <v>213000000</v>
      </c>
      <c r="Q47" s="33">
        <v>205640000</v>
      </c>
      <c r="R47" s="33"/>
      <c r="S47" s="33"/>
      <c r="T47" s="33"/>
      <c r="U47" s="33"/>
      <c r="V47" s="33">
        <f t="shared" si="20"/>
        <v>205640000</v>
      </c>
      <c r="X47" s="6">
        <v>205640000</v>
      </c>
      <c r="Y47" s="6">
        <f t="shared" si="21"/>
        <v>1.7061507064264292E-2</v>
      </c>
      <c r="Z47" s="6">
        <f t="shared" si="22"/>
        <v>205646822.04569188</v>
      </c>
      <c r="AA47" s="6"/>
      <c r="AB47" s="6"/>
      <c r="AC47" s="7"/>
    </row>
    <row r="48" spans="1:29" x14ac:dyDescent="0.25">
      <c r="A48" s="27" t="s">
        <v>14</v>
      </c>
      <c r="B48" s="28">
        <v>323100</v>
      </c>
      <c r="C48" s="27" t="s">
        <v>53</v>
      </c>
      <c r="D48" s="29" t="s">
        <v>54</v>
      </c>
      <c r="E48" s="92">
        <v>2013011000114</v>
      </c>
      <c r="F48" s="28">
        <v>213</v>
      </c>
      <c r="G48" s="28">
        <v>906</v>
      </c>
      <c r="H48" s="28">
        <v>1</v>
      </c>
      <c r="I48" s="63" t="s">
        <v>55</v>
      </c>
      <c r="J48" s="28" t="s">
        <v>17</v>
      </c>
      <c r="K48" s="33">
        <v>2680000000</v>
      </c>
      <c r="L48" s="33"/>
      <c r="M48" s="33"/>
      <c r="N48" s="33"/>
      <c r="O48" s="33"/>
      <c r="P48" s="33">
        <f t="shared" si="19"/>
        <v>2680000000</v>
      </c>
      <c r="Q48" s="33">
        <v>2587400000</v>
      </c>
      <c r="R48" s="33"/>
      <c r="S48" s="33"/>
      <c r="T48" s="33"/>
      <c r="U48" s="33"/>
      <c r="V48" s="33">
        <f t="shared" si="20"/>
        <v>2587400000</v>
      </c>
      <c r="X48" s="6">
        <v>2587400000</v>
      </c>
      <c r="Y48" s="6">
        <f t="shared" si="21"/>
        <v>0.21467060531562585</v>
      </c>
      <c r="Z48" s="6">
        <f t="shared" si="22"/>
        <v>2587481141.2321796</v>
      </c>
      <c r="AA48" s="6"/>
      <c r="AB48" s="6"/>
      <c r="AC48" s="7"/>
    </row>
    <row r="49" spans="1:29" x14ac:dyDescent="0.25">
      <c r="A49" s="27" t="s">
        <v>14</v>
      </c>
      <c r="B49" s="28">
        <v>323500</v>
      </c>
      <c r="C49" s="27" t="s">
        <v>56</v>
      </c>
      <c r="D49" s="29" t="s">
        <v>57</v>
      </c>
      <c r="E49" s="30">
        <v>2015011000271</v>
      </c>
      <c r="F49" s="28">
        <v>520</v>
      </c>
      <c r="G49" s="28">
        <v>904</v>
      </c>
      <c r="H49" s="28">
        <v>1</v>
      </c>
      <c r="I49" s="31" t="s">
        <v>82</v>
      </c>
      <c r="J49" s="28" t="s">
        <v>17</v>
      </c>
      <c r="K49" s="33">
        <v>1578000000</v>
      </c>
      <c r="L49" s="33"/>
      <c r="M49" s="33"/>
      <c r="N49" s="33"/>
      <c r="O49" s="33"/>
      <c r="P49" s="33">
        <f t="shared" si="19"/>
        <v>1578000000</v>
      </c>
      <c r="Q49" s="33">
        <v>1523500000</v>
      </c>
      <c r="R49" s="33"/>
      <c r="S49" s="33"/>
      <c r="T49" s="33"/>
      <c r="U49" s="33"/>
      <c r="V49" s="33">
        <f t="shared" si="20"/>
        <v>1523500000</v>
      </c>
      <c r="X49" s="6">
        <v>1523500000</v>
      </c>
      <c r="Y49" s="6">
        <f t="shared" si="21"/>
        <v>0.12639933402539463</v>
      </c>
      <c r="Z49" s="6">
        <f t="shared" si="22"/>
        <v>1523524343.6061118</v>
      </c>
      <c r="AA49" s="6"/>
      <c r="AB49" s="6"/>
      <c r="AC49" s="7"/>
    </row>
    <row r="50" spans="1:29" x14ac:dyDescent="0.25">
      <c r="A50" s="34" t="s">
        <v>14</v>
      </c>
      <c r="B50" s="35">
        <v>323700</v>
      </c>
      <c r="C50" s="34" t="s">
        <v>58</v>
      </c>
      <c r="D50" s="36" t="s">
        <v>59</v>
      </c>
      <c r="E50" s="37">
        <v>2013011000164</v>
      </c>
      <c r="F50" s="35">
        <v>213</v>
      </c>
      <c r="G50" s="35">
        <v>904</v>
      </c>
      <c r="H50" s="35">
        <v>1</v>
      </c>
      <c r="I50" s="38" t="s">
        <v>98</v>
      </c>
      <c r="J50" s="35" t="s">
        <v>17</v>
      </c>
      <c r="K50" s="39">
        <v>297242992</v>
      </c>
      <c r="L50" s="39"/>
      <c r="M50" s="39"/>
      <c r="N50" s="39"/>
      <c r="O50" s="39"/>
      <c r="P50" s="39">
        <f t="shared" si="19"/>
        <v>297242992</v>
      </c>
      <c r="Q50" s="39">
        <v>287222427</v>
      </c>
      <c r="R50" s="39"/>
      <c r="S50" s="39"/>
      <c r="T50" s="39"/>
      <c r="U50" s="39"/>
      <c r="V50" s="39">
        <f t="shared" si="20"/>
        <v>287222427</v>
      </c>
      <c r="X50" s="6">
        <v>287222427</v>
      </c>
      <c r="Y50" s="6">
        <f t="shared" si="21"/>
        <v>2.3809452618831245E-2</v>
      </c>
      <c r="Z50" s="6">
        <f t="shared" si="22"/>
        <v>286981580.6579954</v>
      </c>
      <c r="AA50" s="6"/>
      <c r="AB50" s="6"/>
      <c r="AC50" s="7"/>
    </row>
    <row r="51" spans="1:29" x14ac:dyDescent="0.25">
      <c r="A51" s="43"/>
      <c r="B51" s="44"/>
      <c r="C51" s="44"/>
      <c r="D51" s="47"/>
      <c r="E51" s="44"/>
      <c r="F51" s="44"/>
      <c r="G51" s="44"/>
      <c r="H51" s="44"/>
      <c r="I51" s="45" t="s">
        <v>122</v>
      </c>
      <c r="J51" s="44"/>
      <c r="K51" s="46">
        <f t="shared" ref="K51:L51" si="23">SUM(K41:K50)</f>
        <v>12484242992</v>
      </c>
      <c r="L51" s="46">
        <f t="shared" si="23"/>
        <v>0</v>
      </c>
      <c r="M51" s="46"/>
      <c r="N51" s="46"/>
      <c r="O51" s="46">
        <f t="shared" ref="O51:P51" si="24">SUM(O41:O50)</f>
        <v>0</v>
      </c>
      <c r="P51" s="49">
        <f t="shared" si="24"/>
        <v>12484242992</v>
      </c>
      <c r="Q51" s="16">
        <f>SUM(Q41:Q50)</f>
        <v>12053262427</v>
      </c>
      <c r="R51" s="16">
        <f t="shared" ref="R51:V51" si="25">SUM(R41:R50)</f>
        <v>0</v>
      </c>
      <c r="S51" s="16">
        <f t="shared" si="25"/>
        <v>0</v>
      </c>
      <c r="T51" s="16">
        <f t="shared" si="25"/>
        <v>0</v>
      </c>
      <c r="U51" s="16">
        <f t="shared" si="25"/>
        <v>0</v>
      </c>
      <c r="V51" s="16">
        <f t="shared" si="25"/>
        <v>12053262427</v>
      </c>
      <c r="W51" s="8"/>
      <c r="X51" s="6">
        <f>SUM(X41:X50)</f>
        <v>12053262427</v>
      </c>
      <c r="Y51" s="6"/>
      <c r="Z51" s="6">
        <f>SUM(Z41:Z50)</f>
        <v>12053262427</v>
      </c>
      <c r="AA51" s="6"/>
    </row>
    <row r="52" spans="1:29" x14ac:dyDescent="0.25">
      <c r="A52" s="10"/>
      <c r="B52" s="11"/>
      <c r="C52" s="10"/>
      <c r="D52" s="10"/>
      <c r="E52" s="10"/>
      <c r="F52" s="11"/>
      <c r="G52" s="11"/>
      <c r="H52" s="11"/>
      <c r="I52" s="17" t="s">
        <v>61</v>
      </c>
      <c r="J52" s="11"/>
      <c r="K52" s="18">
        <f>K25+K29+K31+K33+K40+K51</f>
        <v>307035000001</v>
      </c>
      <c r="L52" s="18">
        <f>L25+L29+L31+L33+L40+L51</f>
        <v>14608544905</v>
      </c>
      <c r="M52" s="18"/>
      <c r="N52" s="18"/>
      <c r="O52" s="18">
        <f>O25+O29+O31+O33+O40+O51</f>
        <v>27560000000</v>
      </c>
      <c r="P52" s="18">
        <f>P25+P29+P31+P33+P40+P51</f>
        <v>418865148381</v>
      </c>
      <c r="Q52" s="18">
        <f t="shared" ref="Q52:V52" si="26">Q25+Q29+Q31+Q33+Q40+Q51</f>
        <v>161138536591.51611</v>
      </c>
      <c r="R52" s="18">
        <f t="shared" si="26"/>
        <v>0</v>
      </c>
      <c r="S52" s="18">
        <f t="shared" si="26"/>
        <v>36050000000</v>
      </c>
      <c r="T52" s="18">
        <f t="shared" si="26"/>
        <v>44385726000</v>
      </c>
      <c r="U52" s="18">
        <f t="shared" si="26"/>
        <v>33435500000</v>
      </c>
      <c r="V52" s="18">
        <f t="shared" si="26"/>
        <v>275009762591.51611</v>
      </c>
      <c r="X52" s="6">
        <f>+X51-X53</f>
        <v>0</v>
      </c>
      <c r="Y52" s="6"/>
      <c r="Z52" s="6"/>
      <c r="AA52" s="6"/>
    </row>
    <row r="53" spans="1:29" x14ac:dyDescent="0.25">
      <c r="A53" s="51"/>
      <c r="B53" s="52"/>
      <c r="C53" s="51"/>
      <c r="D53" s="51"/>
      <c r="E53" s="51"/>
      <c r="F53" s="52"/>
      <c r="G53" s="52"/>
      <c r="H53" s="52"/>
      <c r="I53" s="51"/>
      <c r="J53" s="52"/>
      <c r="K53" s="6"/>
      <c r="L53" s="6"/>
      <c r="M53" s="6"/>
      <c r="N53" s="6"/>
      <c r="O53" s="6"/>
      <c r="P53" s="6"/>
      <c r="Q53" s="6"/>
      <c r="R53" s="51"/>
      <c r="S53" s="51"/>
      <c r="T53" s="6"/>
      <c r="U53" s="51"/>
      <c r="V53" s="6"/>
      <c r="W53" s="51"/>
      <c r="X53" s="8">
        <v>12053262427</v>
      </c>
      <c r="Y53" s="6"/>
      <c r="Z53" s="6"/>
      <c r="AA53" s="6"/>
      <c r="AB53" s="51"/>
    </row>
    <row r="54" spans="1:29" x14ac:dyDescent="0.25">
      <c r="A54" s="51"/>
      <c r="B54" s="52"/>
      <c r="C54" s="51"/>
      <c r="D54" s="51"/>
      <c r="E54" s="53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4"/>
      <c r="Q54" s="6"/>
      <c r="R54" s="6"/>
      <c r="S54" s="6"/>
      <c r="T54" s="6"/>
      <c r="U54" s="6"/>
      <c r="V54" s="6"/>
      <c r="W54" s="51"/>
      <c r="X54" s="51"/>
      <c r="Y54" s="8"/>
      <c r="Z54" s="51"/>
      <c r="AA54" s="51"/>
      <c r="AB54" s="51"/>
    </row>
    <row r="55" spans="1:29" x14ac:dyDescent="0.25">
      <c r="A55" s="51"/>
      <c r="B55" s="52"/>
      <c r="C55" s="51"/>
      <c r="D55" s="51"/>
      <c r="E55" s="51"/>
      <c r="F55" s="52"/>
      <c r="G55" s="52"/>
      <c r="H55" s="52"/>
      <c r="I55" s="51"/>
      <c r="J55" s="5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51"/>
      <c r="X55" s="51"/>
      <c r="Y55" s="51"/>
      <c r="Z55" s="51"/>
      <c r="AA55" s="51"/>
      <c r="AB55" s="51"/>
    </row>
    <row r="56" spans="1:29" x14ac:dyDescent="0.25">
      <c r="B56" s="2"/>
      <c r="F56" s="2"/>
      <c r="G56" s="2"/>
      <c r="H56" s="2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9" x14ac:dyDescent="0.25">
      <c r="B57" s="2"/>
      <c r="F57" s="2"/>
      <c r="G57" s="2"/>
      <c r="H57" s="2"/>
      <c r="J57" s="2"/>
      <c r="K57" s="6"/>
      <c r="L57" s="6"/>
      <c r="M57" s="6"/>
      <c r="N57" s="6"/>
      <c r="O57" s="6"/>
      <c r="P57" s="6"/>
      <c r="Q57" s="6"/>
    </row>
    <row r="58" spans="1:29" x14ac:dyDescent="0.25">
      <c r="B58" s="2"/>
      <c r="F58" s="2"/>
      <c r="G58" s="2"/>
      <c r="H58" s="2"/>
      <c r="K58" s="6"/>
      <c r="L58" s="6"/>
      <c r="M58" s="6"/>
      <c r="N58" s="6"/>
      <c r="O58" s="6"/>
      <c r="P58" s="6"/>
      <c r="Q58" s="6"/>
    </row>
    <row r="59" spans="1:29" x14ac:dyDescent="0.25">
      <c r="K59" s="6"/>
      <c r="L59" s="6"/>
      <c r="M59" s="6"/>
      <c r="N59" s="6"/>
      <c r="O59" s="6"/>
      <c r="P59" s="6"/>
      <c r="Q59" s="6"/>
    </row>
    <row r="60" spans="1:29" x14ac:dyDescent="0.25">
      <c r="K60" s="6"/>
      <c r="L60" s="6"/>
      <c r="M60" s="6"/>
      <c r="N60" s="6"/>
      <c r="O60" s="6"/>
      <c r="P60" s="6"/>
      <c r="Q60" s="6"/>
      <c r="R60" s="7"/>
    </row>
    <row r="61" spans="1:29" x14ac:dyDescent="0.25">
      <c r="K61" s="6"/>
      <c r="L61" s="6"/>
      <c r="M61" s="6"/>
      <c r="N61" s="6"/>
      <c r="O61" s="6"/>
      <c r="P61" s="6"/>
      <c r="Q61" s="6"/>
    </row>
    <row r="62" spans="1:29" x14ac:dyDescent="0.25">
      <c r="J62" s="2"/>
      <c r="K62" s="2"/>
      <c r="L62" s="2"/>
      <c r="M62" s="2"/>
      <c r="N62" s="2"/>
      <c r="O62" s="2"/>
      <c r="P62" s="2"/>
      <c r="Q62" s="6"/>
    </row>
    <row r="63" spans="1:29" x14ac:dyDescent="0.25">
      <c r="I63" s="3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29" x14ac:dyDescent="0.25">
      <c r="I64" s="3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9:19" x14ac:dyDescent="0.25">
      <c r="I65" s="3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9:19" x14ac:dyDescent="0.25">
      <c r="I66" s="3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9:19" x14ac:dyDescent="0.25"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9:19" x14ac:dyDescent="0.25"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9:19" x14ac:dyDescent="0.25"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9:19" x14ac:dyDescent="0.25">
      <c r="K70" s="6"/>
      <c r="L70" s="6"/>
      <c r="M70" s="6"/>
      <c r="N70" s="6"/>
      <c r="O70" s="6"/>
      <c r="P70" s="6"/>
      <c r="Q70" s="6"/>
    </row>
    <row r="71" spans="9:19" x14ac:dyDescent="0.25">
      <c r="K71" s="6"/>
      <c r="L71" s="6"/>
      <c r="M71" s="6"/>
      <c r="N71" s="6"/>
      <c r="O71" s="6"/>
      <c r="P71" s="6"/>
      <c r="Q71" s="6"/>
    </row>
    <row r="72" spans="9:19" x14ac:dyDescent="0.25">
      <c r="K72" s="6"/>
      <c r="L72" s="6"/>
      <c r="M72" s="6"/>
      <c r="N72" s="6"/>
      <c r="O72" s="6"/>
      <c r="P72" s="6"/>
      <c r="Q72" s="6"/>
    </row>
    <row r="73" spans="9:19" x14ac:dyDescent="0.25">
      <c r="K73" s="6"/>
      <c r="L73" s="6"/>
      <c r="M73" s="6"/>
      <c r="N73" s="6"/>
      <c r="O73" s="6"/>
      <c r="P73" s="6"/>
      <c r="Q73" s="6"/>
    </row>
    <row r="74" spans="9:19" x14ac:dyDescent="0.25">
      <c r="K74" s="6"/>
      <c r="L74" s="6"/>
      <c r="M74" s="6"/>
      <c r="N74" s="6"/>
      <c r="O74" s="6"/>
      <c r="P74" s="6"/>
      <c r="Q74" s="6"/>
    </row>
    <row r="75" spans="9:19" x14ac:dyDescent="0.25">
      <c r="K75" s="6"/>
      <c r="L75" s="6"/>
      <c r="M75" s="6"/>
      <c r="N75" s="6"/>
      <c r="O75" s="6"/>
      <c r="P75" s="6"/>
      <c r="Q75" s="6"/>
    </row>
    <row r="76" spans="9:19" x14ac:dyDescent="0.25">
      <c r="K76" s="6"/>
      <c r="L76" s="6"/>
      <c r="M76" s="6"/>
      <c r="N76" s="6"/>
      <c r="O76" s="6"/>
      <c r="P76" s="6"/>
      <c r="Q76" s="6"/>
    </row>
    <row r="77" spans="9:19" x14ac:dyDescent="0.25">
      <c r="K77" s="6"/>
      <c r="L77" s="6"/>
      <c r="M77" s="6"/>
      <c r="N77" s="6"/>
      <c r="O77" s="6"/>
      <c r="P77" s="6"/>
      <c r="Q77" s="6"/>
    </row>
    <row r="78" spans="9:19" x14ac:dyDescent="0.25">
      <c r="K78" s="6"/>
      <c r="L78" s="6"/>
      <c r="M78" s="6"/>
      <c r="N78" s="6"/>
      <c r="O78" s="6"/>
      <c r="P78" s="6"/>
      <c r="Q78" s="6"/>
    </row>
    <row r="79" spans="9:19" x14ac:dyDescent="0.25">
      <c r="K79" s="6"/>
      <c r="L79" s="6"/>
      <c r="M79" s="6"/>
      <c r="N79" s="6"/>
      <c r="O79" s="6"/>
      <c r="P79" s="6"/>
      <c r="Q79" s="6"/>
    </row>
    <row r="80" spans="9:19" x14ac:dyDescent="0.25">
      <c r="K80" s="6"/>
      <c r="L80" s="6"/>
      <c r="M80" s="6"/>
      <c r="N80" s="6"/>
      <c r="O80" s="6"/>
      <c r="P80" s="6"/>
      <c r="Q80" s="6"/>
    </row>
    <row r="81" spans="11:17" x14ac:dyDescent="0.25">
      <c r="K81" s="6"/>
      <c r="L81" s="6"/>
      <c r="M81" s="6"/>
      <c r="N81" s="6"/>
      <c r="O81" s="6"/>
      <c r="P81" s="6"/>
      <c r="Q81" s="6"/>
    </row>
    <row r="82" spans="11:17" x14ac:dyDescent="0.25">
      <c r="K82" s="6"/>
      <c r="L82" s="6"/>
      <c r="M82" s="6"/>
      <c r="N82" s="6"/>
      <c r="O82" s="6"/>
      <c r="P82" s="6"/>
      <c r="Q82" s="6"/>
    </row>
    <row r="83" spans="11:17" x14ac:dyDescent="0.25">
      <c r="K83" s="6"/>
      <c r="L83" s="6"/>
      <c r="M83" s="6"/>
      <c r="N83" s="6"/>
      <c r="O83" s="6"/>
      <c r="P83" s="6"/>
      <c r="Q83" s="6"/>
    </row>
  </sheetData>
  <mergeCells count="14">
    <mergeCell ref="F2:F3"/>
    <mergeCell ref="A2:A3"/>
    <mergeCell ref="B2:B3"/>
    <mergeCell ref="C2:C3"/>
    <mergeCell ref="D2:D3"/>
    <mergeCell ref="E2:E3"/>
    <mergeCell ref="Q2:U2"/>
    <mergeCell ref="V2:V3"/>
    <mergeCell ref="G2:G3"/>
    <mergeCell ref="H2:H3"/>
    <mergeCell ref="I2:I3"/>
    <mergeCell ref="J2:J3"/>
    <mergeCell ref="K2:O2"/>
    <mergeCell ref="P2:P3"/>
  </mergeCells>
  <printOptions horizontalCentered="1"/>
  <pageMargins left="0.51181102362204722" right="0.51181102362204722" top="0.55118110236220474" bottom="0.51181102362204722" header="0.39370078740157483" footer="0.39370078740157483"/>
  <pageSetup paperSize="14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83"/>
  <sheetViews>
    <sheetView tabSelected="1" topLeftCell="D1" workbookViewId="0">
      <pane xSplit="1" ySplit="3" topLeftCell="E4" activePane="bottomRight" state="frozen"/>
      <selection activeCell="D1" sqref="D1"/>
      <selection pane="topRight" activeCell="E1" sqref="E1"/>
      <selection pane="bottomLeft" activeCell="D4" sqref="D4"/>
      <selection pane="bottomRight" activeCell="I12" sqref="I12"/>
    </sheetView>
  </sheetViews>
  <sheetFormatPr baseColWidth="10" defaultRowHeight="15" x14ac:dyDescent="0.25"/>
  <cols>
    <col min="1" max="1" width="15.28515625" style="4" customWidth="1"/>
    <col min="2" max="2" width="11.42578125" style="4" customWidth="1"/>
    <col min="3" max="3" width="23.7109375" style="4" customWidth="1"/>
    <col min="4" max="5" width="13.7109375" style="4" customWidth="1"/>
    <col min="6" max="8" width="7.7109375" style="4" customWidth="1"/>
    <col min="9" max="9" width="72.7109375" style="4" customWidth="1"/>
    <col min="10" max="10" width="9.7109375" style="4" customWidth="1"/>
    <col min="11" max="11" width="13.42578125" style="4" customWidth="1"/>
    <col min="12" max="14" width="12.5703125" style="4" customWidth="1"/>
    <col min="15" max="15" width="12.85546875" style="4" customWidth="1"/>
    <col min="16" max="16" width="13.7109375" style="4" customWidth="1"/>
    <col min="17" max="17" width="13.5703125" style="4" customWidth="1"/>
    <col min="18" max="20" width="12.85546875" style="4" customWidth="1"/>
    <col min="21" max="21" width="12.5703125" style="4" customWidth="1"/>
    <col min="22" max="22" width="13.5703125" style="4" customWidth="1"/>
    <col min="23" max="16384" width="11.42578125" style="4"/>
  </cols>
  <sheetData>
    <row r="1" spans="1:26" ht="24.95" customHeight="1" x14ac:dyDescent="0.25">
      <c r="I1" s="50" t="s">
        <v>110</v>
      </c>
    </row>
    <row r="2" spans="1:26" ht="18" customHeight="1" x14ac:dyDescent="0.25">
      <c r="A2" s="105" t="s">
        <v>0</v>
      </c>
      <c r="B2" s="98" t="s">
        <v>1</v>
      </c>
      <c r="C2" s="107" t="s">
        <v>2</v>
      </c>
      <c r="D2" s="107" t="s">
        <v>3</v>
      </c>
      <c r="E2" s="107" t="s">
        <v>99</v>
      </c>
      <c r="F2" s="98" t="s">
        <v>4</v>
      </c>
      <c r="G2" s="98" t="s">
        <v>5</v>
      </c>
      <c r="H2" s="98" t="s">
        <v>6</v>
      </c>
      <c r="I2" s="100" t="s">
        <v>7</v>
      </c>
      <c r="J2" s="98" t="s">
        <v>8</v>
      </c>
      <c r="K2" s="102" t="s">
        <v>104</v>
      </c>
      <c r="L2" s="103"/>
      <c r="M2" s="103"/>
      <c r="N2" s="103"/>
      <c r="O2" s="104"/>
      <c r="P2" s="98" t="s">
        <v>103</v>
      </c>
      <c r="Q2" s="93" t="s">
        <v>102</v>
      </c>
      <c r="R2" s="94"/>
      <c r="S2" s="94"/>
      <c r="T2" s="94"/>
      <c r="U2" s="95"/>
      <c r="V2" s="96" t="s">
        <v>101</v>
      </c>
      <c r="W2" s="8"/>
      <c r="X2" s="8"/>
      <c r="Y2" s="8"/>
      <c r="Z2" s="8"/>
    </row>
    <row r="3" spans="1:26" ht="18" customHeight="1" x14ac:dyDescent="0.25">
      <c r="A3" s="106"/>
      <c r="B3" s="99"/>
      <c r="C3" s="108"/>
      <c r="D3" s="108"/>
      <c r="E3" s="108"/>
      <c r="F3" s="99"/>
      <c r="G3" s="99"/>
      <c r="H3" s="99"/>
      <c r="I3" s="101"/>
      <c r="J3" s="99"/>
      <c r="K3" s="19" t="s">
        <v>105</v>
      </c>
      <c r="L3" s="19" t="s">
        <v>10</v>
      </c>
      <c r="M3" s="19" t="s">
        <v>11</v>
      </c>
      <c r="N3" s="19" t="s">
        <v>12</v>
      </c>
      <c r="O3" s="19" t="s">
        <v>13</v>
      </c>
      <c r="P3" s="99"/>
      <c r="Q3" s="20" t="s">
        <v>9</v>
      </c>
      <c r="R3" s="20" t="s">
        <v>10</v>
      </c>
      <c r="S3" s="20" t="s">
        <v>11</v>
      </c>
      <c r="T3" s="20" t="s">
        <v>12</v>
      </c>
      <c r="U3" s="20" t="s">
        <v>13</v>
      </c>
      <c r="V3" s="97"/>
      <c r="W3" s="9"/>
      <c r="X3" s="9"/>
      <c r="Y3" s="8"/>
      <c r="Z3" s="8"/>
    </row>
    <row r="4" spans="1:26" ht="15" customHeight="1" x14ac:dyDescent="0.25">
      <c r="A4" s="21" t="s">
        <v>14</v>
      </c>
      <c r="B4" s="22">
        <v>320101</v>
      </c>
      <c r="C4" s="21" t="s">
        <v>15</v>
      </c>
      <c r="D4" s="23" t="s">
        <v>24</v>
      </c>
      <c r="E4" s="24">
        <v>2015011000181</v>
      </c>
      <c r="F4" s="57">
        <v>520</v>
      </c>
      <c r="G4" s="57">
        <v>904</v>
      </c>
      <c r="H4" s="41">
        <v>3</v>
      </c>
      <c r="I4" s="66" t="s">
        <v>62</v>
      </c>
      <c r="J4" s="22" t="s">
        <v>17</v>
      </c>
      <c r="K4" s="26">
        <v>0</v>
      </c>
      <c r="L4" s="26">
        <v>4501000000</v>
      </c>
      <c r="M4" s="26"/>
      <c r="N4" s="26"/>
      <c r="O4" s="26"/>
      <c r="P4" s="26">
        <f>SUM(K4:O4)</f>
        <v>4501000000</v>
      </c>
      <c r="Q4" s="26">
        <v>0</v>
      </c>
      <c r="R4" s="26"/>
      <c r="S4" s="26"/>
      <c r="T4" s="26"/>
      <c r="U4" s="26"/>
      <c r="V4" s="26">
        <f>SUM(Q4:U4)</f>
        <v>0</v>
      </c>
      <c r="W4" s="8"/>
      <c r="X4" s="8"/>
      <c r="Y4" s="8"/>
      <c r="Z4" s="8"/>
    </row>
    <row r="5" spans="1:26" ht="15" customHeight="1" x14ac:dyDescent="0.25">
      <c r="A5" s="27" t="s">
        <v>14</v>
      </c>
      <c r="B5" s="28">
        <v>320101</v>
      </c>
      <c r="C5" s="27" t="s">
        <v>15</v>
      </c>
      <c r="D5" s="29" t="s">
        <v>24</v>
      </c>
      <c r="E5" s="30">
        <v>1150024400000</v>
      </c>
      <c r="F5" s="57">
        <v>520</v>
      </c>
      <c r="G5" s="57">
        <v>904</v>
      </c>
      <c r="H5" s="41">
        <v>1</v>
      </c>
      <c r="I5" s="67" t="s">
        <v>25</v>
      </c>
      <c r="J5" s="28" t="s">
        <v>17</v>
      </c>
      <c r="K5" s="33">
        <v>5163000000</v>
      </c>
      <c r="L5" s="33">
        <v>0</v>
      </c>
      <c r="M5" s="33"/>
      <c r="N5" s="33"/>
      <c r="O5" s="33"/>
      <c r="P5" s="33">
        <f>SUM(K5:O5)</f>
        <v>5163000000</v>
      </c>
      <c r="Q5" s="33">
        <v>4788000000</v>
      </c>
      <c r="R5" s="33"/>
      <c r="S5" s="33"/>
      <c r="T5" s="33"/>
      <c r="U5" s="33"/>
      <c r="V5" s="33">
        <f>SUM(Q5:U5)</f>
        <v>4788000000</v>
      </c>
      <c r="W5" s="8"/>
      <c r="X5" s="8"/>
      <c r="Y5" s="8"/>
      <c r="Z5" s="8"/>
    </row>
    <row r="6" spans="1:26" ht="15" customHeight="1" x14ac:dyDescent="0.25">
      <c r="A6" s="27" t="s">
        <v>14</v>
      </c>
      <c r="B6" s="28">
        <v>320101</v>
      </c>
      <c r="C6" s="27" t="s">
        <v>15</v>
      </c>
      <c r="D6" s="29" t="s">
        <v>95</v>
      </c>
      <c r="E6" s="30">
        <v>2011011000401</v>
      </c>
      <c r="F6" s="57">
        <v>520</v>
      </c>
      <c r="G6" s="57">
        <v>900</v>
      </c>
      <c r="H6" s="41">
        <v>81</v>
      </c>
      <c r="I6" s="67" t="s">
        <v>18</v>
      </c>
      <c r="J6" s="28" t="s">
        <v>17</v>
      </c>
      <c r="K6" s="33">
        <v>1395000000</v>
      </c>
      <c r="L6" s="33">
        <v>0</v>
      </c>
      <c r="M6" s="33"/>
      <c r="N6" s="33"/>
      <c r="O6" s="33"/>
      <c r="P6" s="33">
        <f t="shared" ref="P6:P24" si="0">SUM(K6:O6)</f>
        <v>1395000000</v>
      </c>
      <c r="Q6" s="33">
        <v>1293000000</v>
      </c>
      <c r="R6" s="33"/>
      <c r="S6" s="33"/>
      <c r="T6" s="33"/>
      <c r="U6" s="33"/>
      <c r="V6" s="33">
        <f t="shared" ref="V6:V24" si="1">SUM(Q6:U6)</f>
        <v>1293000000</v>
      </c>
      <c r="W6" s="8"/>
      <c r="X6" s="8"/>
      <c r="Y6" s="8"/>
      <c r="Z6" s="8"/>
    </row>
    <row r="7" spans="1:26" ht="15" customHeight="1" x14ac:dyDescent="0.25">
      <c r="A7" s="27" t="s">
        <v>14</v>
      </c>
      <c r="B7" s="28">
        <v>320101</v>
      </c>
      <c r="C7" s="27" t="s">
        <v>15</v>
      </c>
      <c r="D7" s="29" t="s">
        <v>96</v>
      </c>
      <c r="E7" s="30">
        <v>2014011000408</v>
      </c>
      <c r="F7" s="57">
        <v>520</v>
      </c>
      <c r="G7" s="57">
        <v>900</v>
      </c>
      <c r="H7" s="41">
        <v>100</v>
      </c>
      <c r="I7" s="67" t="s">
        <v>63</v>
      </c>
      <c r="J7" s="28" t="s">
        <v>17</v>
      </c>
      <c r="K7" s="33">
        <v>5119000000</v>
      </c>
      <c r="L7" s="33">
        <v>0</v>
      </c>
      <c r="M7" s="33"/>
      <c r="N7" s="33"/>
      <c r="O7" s="33"/>
      <c r="P7" s="33">
        <f t="shared" si="0"/>
        <v>5119000000</v>
      </c>
      <c r="Q7" s="33">
        <v>4747000000</v>
      </c>
      <c r="R7" s="33"/>
      <c r="S7" s="33"/>
      <c r="T7" s="33"/>
      <c r="U7" s="33"/>
      <c r="V7" s="33">
        <f t="shared" si="1"/>
        <v>4747000000</v>
      </c>
      <c r="W7" s="8"/>
      <c r="X7" s="8"/>
      <c r="Y7" s="8"/>
      <c r="Z7" s="8"/>
    </row>
    <row r="8" spans="1:26" ht="15" customHeight="1" x14ac:dyDescent="0.25">
      <c r="A8" s="27" t="s">
        <v>14</v>
      </c>
      <c r="B8" s="28">
        <v>320101</v>
      </c>
      <c r="C8" s="27" t="s">
        <v>15</v>
      </c>
      <c r="D8" s="29" t="s">
        <v>83</v>
      </c>
      <c r="E8" s="30">
        <v>2012011000332</v>
      </c>
      <c r="F8" s="57">
        <v>520</v>
      </c>
      <c r="G8" s="57">
        <v>900</v>
      </c>
      <c r="H8" s="41">
        <v>83</v>
      </c>
      <c r="I8" s="67" t="s">
        <v>19</v>
      </c>
      <c r="J8" s="28" t="s">
        <v>17</v>
      </c>
      <c r="K8" s="33">
        <f>4956000000-K19</f>
        <v>2456000000</v>
      </c>
      <c r="L8" s="33">
        <v>0</v>
      </c>
      <c r="M8" s="33"/>
      <c r="N8" s="33"/>
      <c r="O8" s="33"/>
      <c r="P8" s="33">
        <f t="shared" si="0"/>
        <v>2456000000</v>
      </c>
      <c r="Q8" s="33">
        <f>2270000000+4000000000</f>
        <v>6270000000</v>
      </c>
      <c r="R8" s="33"/>
      <c r="S8" s="33"/>
      <c r="T8" s="33"/>
      <c r="U8" s="33"/>
      <c r="V8" s="33">
        <f t="shared" si="1"/>
        <v>6270000000</v>
      </c>
      <c r="W8" s="8"/>
      <c r="X8" s="8"/>
      <c r="Y8" s="8"/>
      <c r="Z8" s="8"/>
    </row>
    <row r="9" spans="1:26" ht="15" customHeight="1" x14ac:dyDescent="0.25">
      <c r="A9" s="27" t="s">
        <v>14</v>
      </c>
      <c r="B9" s="28">
        <v>320101</v>
      </c>
      <c r="C9" s="31" t="s">
        <v>15</v>
      </c>
      <c r="D9" s="29" t="s">
        <v>86</v>
      </c>
      <c r="E9" s="30">
        <v>2015011000167</v>
      </c>
      <c r="F9" s="57">
        <v>520</v>
      </c>
      <c r="G9" s="57">
        <v>900</v>
      </c>
      <c r="H9" s="41">
        <v>102</v>
      </c>
      <c r="I9" s="67" t="s">
        <v>64</v>
      </c>
      <c r="J9" s="28" t="s">
        <v>17</v>
      </c>
      <c r="K9" s="33">
        <v>1142000000</v>
      </c>
      <c r="L9" s="33">
        <v>2819238238</v>
      </c>
      <c r="M9" s="33"/>
      <c r="N9" s="33"/>
      <c r="O9" s="33"/>
      <c r="P9" s="33">
        <f t="shared" si="0"/>
        <v>3961238238</v>
      </c>
      <c r="Q9" s="33">
        <f>1059000000+500000000</f>
        <v>1559000000</v>
      </c>
      <c r="R9" s="33"/>
      <c r="S9" s="33"/>
      <c r="T9" s="33"/>
      <c r="U9" s="33"/>
      <c r="V9" s="33">
        <f t="shared" si="1"/>
        <v>1559000000</v>
      </c>
      <c r="W9" s="8"/>
      <c r="X9" s="8"/>
      <c r="Y9" s="8"/>
      <c r="Z9" s="8"/>
    </row>
    <row r="10" spans="1:26" ht="15" customHeight="1" x14ac:dyDescent="0.25">
      <c r="A10" s="27" t="s">
        <v>14</v>
      </c>
      <c r="B10" s="28">
        <v>320101</v>
      </c>
      <c r="C10" s="31" t="s">
        <v>15</v>
      </c>
      <c r="D10" s="29" t="s">
        <v>85</v>
      </c>
      <c r="E10" s="30">
        <v>2012011000336</v>
      </c>
      <c r="F10" s="57">
        <v>520</v>
      </c>
      <c r="G10" s="57">
        <v>900</v>
      </c>
      <c r="H10" s="41">
        <v>87</v>
      </c>
      <c r="I10" s="67" t="s">
        <v>21</v>
      </c>
      <c r="J10" s="28" t="s">
        <v>17</v>
      </c>
      <c r="K10" s="33">
        <v>2974000000</v>
      </c>
      <c r="L10" s="33"/>
      <c r="M10" s="33"/>
      <c r="N10" s="33"/>
      <c r="O10" s="33"/>
      <c r="P10" s="33">
        <f t="shared" si="0"/>
        <v>2974000000</v>
      </c>
      <c r="Q10" s="33">
        <v>2700000000</v>
      </c>
      <c r="R10" s="33"/>
      <c r="S10" s="33"/>
      <c r="T10" s="33"/>
      <c r="U10" s="33"/>
      <c r="V10" s="33">
        <f t="shared" si="1"/>
        <v>2700000000</v>
      </c>
      <c r="W10" s="8"/>
      <c r="X10" s="8"/>
      <c r="Y10" s="8"/>
      <c r="Z10" s="8"/>
    </row>
    <row r="11" spans="1:26" ht="15" customHeight="1" x14ac:dyDescent="0.25">
      <c r="A11" s="27" t="s">
        <v>14</v>
      </c>
      <c r="B11" s="28">
        <v>320101</v>
      </c>
      <c r="C11" s="31" t="s">
        <v>15</v>
      </c>
      <c r="D11" s="29" t="s">
        <v>85</v>
      </c>
      <c r="E11" s="30">
        <v>2015011000277</v>
      </c>
      <c r="F11" s="41">
        <v>630</v>
      </c>
      <c r="G11" s="57">
        <v>900</v>
      </c>
      <c r="H11" s="41">
        <v>18</v>
      </c>
      <c r="I11" s="67" t="s">
        <v>65</v>
      </c>
      <c r="J11" s="28" t="s">
        <v>17</v>
      </c>
      <c r="K11" s="33">
        <v>0</v>
      </c>
      <c r="L11" s="33">
        <v>0</v>
      </c>
      <c r="M11" s="33">
        <v>35000000000</v>
      </c>
      <c r="N11" s="33"/>
      <c r="O11" s="33"/>
      <c r="P11" s="33">
        <f t="shared" si="0"/>
        <v>35000000000</v>
      </c>
      <c r="Q11" s="33">
        <v>0</v>
      </c>
      <c r="R11" s="33"/>
      <c r="S11" s="32">
        <v>36050000000</v>
      </c>
      <c r="T11" s="33"/>
      <c r="U11" s="33"/>
      <c r="V11" s="33">
        <f t="shared" si="1"/>
        <v>36050000000</v>
      </c>
      <c r="W11" s="8"/>
      <c r="X11" s="8"/>
      <c r="Y11" s="8"/>
      <c r="Z11" s="8"/>
    </row>
    <row r="12" spans="1:26" ht="15" customHeight="1" x14ac:dyDescent="0.25">
      <c r="A12" s="27" t="s">
        <v>14</v>
      </c>
      <c r="B12" s="28">
        <v>320101</v>
      </c>
      <c r="C12" s="31" t="s">
        <v>15</v>
      </c>
      <c r="D12" s="29" t="s">
        <v>87</v>
      </c>
      <c r="E12" s="30">
        <v>2015011000252</v>
      </c>
      <c r="F12" s="57">
        <v>520</v>
      </c>
      <c r="G12" s="57">
        <v>900</v>
      </c>
      <c r="H12" s="41">
        <v>104</v>
      </c>
      <c r="I12" s="67" t="s">
        <v>84</v>
      </c>
      <c r="J12" s="28" t="s">
        <v>17</v>
      </c>
      <c r="K12" s="33">
        <v>1387000000</v>
      </c>
      <c r="L12" s="33">
        <v>0</v>
      </c>
      <c r="M12" s="33"/>
      <c r="N12" s="33"/>
      <c r="O12" s="33"/>
      <c r="P12" s="33">
        <f t="shared" si="0"/>
        <v>1387000000</v>
      </c>
      <c r="Q12" s="33">
        <v>1285000000</v>
      </c>
      <c r="R12" s="33"/>
      <c r="S12" s="33"/>
      <c r="T12" s="33"/>
      <c r="U12" s="33"/>
      <c r="V12" s="33">
        <f t="shared" si="1"/>
        <v>1285000000</v>
      </c>
      <c r="W12" s="8"/>
      <c r="X12" s="8"/>
      <c r="Y12" s="8"/>
      <c r="Z12" s="8"/>
    </row>
    <row r="13" spans="1:26" ht="15" customHeight="1" x14ac:dyDescent="0.25">
      <c r="A13" s="27" t="s">
        <v>14</v>
      </c>
      <c r="B13" s="28">
        <v>320101</v>
      </c>
      <c r="C13" s="31" t="s">
        <v>15</v>
      </c>
      <c r="D13" s="29" t="s">
        <v>22</v>
      </c>
      <c r="E13" s="30">
        <v>2015011000272</v>
      </c>
      <c r="F13" s="57">
        <v>520</v>
      </c>
      <c r="G13" s="57">
        <v>900</v>
      </c>
      <c r="H13" s="41">
        <v>106</v>
      </c>
      <c r="I13" s="67" t="s">
        <v>113</v>
      </c>
      <c r="J13" s="28" t="s">
        <v>17</v>
      </c>
      <c r="K13" s="33">
        <v>6225000000</v>
      </c>
      <c r="L13" s="33">
        <v>0</v>
      </c>
      <c r="M13" s="33"/>
      <c r="N13" s="33"/>
      <c r="O13" s="33"/>
      <c r="P13" s="33">
        <f t="shared" si="0"/>
        <v>6225000000</v>
      </c>
      <c r="Q13" s="33">
        <v>5755000000</v>
      </c>
      <c r="R13" s="33"/>
      <c r="S13" s="33"/>
      <c r="T13" s="33"/>
      <c r="U13" s="33"/>
      <c r="V13" s="33">
        <f t="shared" si="1"/>
        <v>5755000000</v>
      </c>
      <c r="W13" s="8"/>
      <c r="X13" s="8"/>
      <c r="Y13" s="8"/>
      <c r="Z13" s="8"/>
    </row>
    <row r="14" spans="1:26" ht="15" customHeight="1" x14ac:dyDescent="0.25">
      <c r="A14" s="27" t="s">
        <v>14</v>
      </c>
      <c r="B14" s="28">
        <v>320101</v>
      </c>
      <c r="C14" s="31" t="s">
        <v>15</v>
      </c>
      <c r="D14" s="29" t="s">
        <v>97</v>
      </c>
      <c r="E14" s="30">
        <v>2013011000248</v>
      </c>
      <c r="F14" s="57">
        <v>520</v>
      </c>
      <c r="G14" s="57">
        <v>900</v>
      </c>
      <c r="H14" s="41">
        <v>93</v>
      </c>
      <c r="I14" s="67" t="s">
        <v>67</v>
      </c>
      <c r="J14" s="28" t="s">
        <v>17</v>
      </c>
      <c r="K14" s="33">
        <v>2039000000</v>
      </c>
      <c r="L14" s="33">
        <v>0</v>
      </c>
      <c r="M14" s="33"/>
      <c r="N14" s="33"/>
      <c r="O14" s="33"/>
      <c r="P14" s="33">
        <f t="shared" si="0"/>
        <v>2039000000</v>
      </c>
      <c r="Q14" s="33">
        <v>1850600981</v>
      </c>
      <c r="R14" s="33"/>
      <c r="S14" s="33"/>
      <c r="T14" s="33"/>
      <c r="U14" s="33"/>
      <c r="V14" s="33">
        <f t="shared" si="1"/>
        <v>1850600981</v>
      </c>
      <c r="W14" s="8"/>
      <c r="X14" s="8"/>
      <c r="Y14" s="8"/>
      <c r="Z14" s="8"/>
    </row>
    <row r="15" spans="1:26" ht="15" customHeight="1" x14ac:dyDescent="0.25">
      <c r="A15" s="27" t="s">
        <v>14</v>
      </c>
      <c r="B15" s="28">
        <v>320101</v>
      </c>
      <c r="C15" s="27" t="s">
        <v>15</v>
      </c>
      <c r="D15" s="29" t="s">
        <v>16</v>
      </c>
      <c r="E15" s="30">
        <v>2015011000234</v>
      </c>
      <c r="F15" s="57">
        <v>520</v>
      </c>
      <c r="G15" s="57">
        <v>900</v>
      </c>
      <c r="H15" s="41">
        <v>103</v>
      </c>
      <c r="I15" s="67" t="s">
        <v>68</v>
      </c>
      <c r="J15" s="28" t="s">
        <v>17</v>
      </c>
      <c r="K15" s="33">
        <f>5863202116+2457797884</f>
        <v>8321000000</v>
      </c>
      <c r="L15" s="33">
        <v>0</v>
      </c>
      <c r="M15" s="33"/>
      <c r="N15" s="33"/>
      <c r="O15" s="33"/>
      <c r="P15" s="33">
        <f t="shared" si="0"/>
        <v>8321000000</v>
      </c>
      <c r="Q15" s="33">
        <v>7700000000</v>
      </c>
      <c r="R15" s="33"/>
      <c r="S15" s="33"/>
      <c r="T15" s="33"/>
      <c r="U15" s="33"/>
      <c r="V15" s="33">
        <f t="shared" si="1"/>
        <v>7700000000</v>
      </c>
      <c r="W15" s="8"/>
      <c r="X15" s="8"/>
      <c r="Y15" s="8"/>
      <c r="Z15" s="8"/>
    </row>
    <row r="16" spans="1:26" ht="15" customHeight="1" x14ac:dyDescent="0.25">
      <c r="A16" s="27" t="s">
        <v>14</v>
      </c>
      <c r="B16" s="28">
        <v>320101</v>
      </c>
      <c r="C16" s="27" t="s">
        <v>15</v>
      </c>
      <c r="D16" s="29" t="s">
        <v>26</v>
      </c>
      <c r="E16" s="30">
        <v>2011011000399</v>
      </c>
      <c r="F16" s="57">
        <v>520</v>
      </c>
      <c r="G16" s="57">
        <v>906</v>
      </c>
      <c r="H16" s="41">
        <v>7</v>
      </c>
      <c r="I16" s="67" t="s">
        <v>27</v>
      </c>
      <c r="J16" s="28" t="s">
        <v>17</v>
      </c>
      <c r="K16" s="33">
        <v>5220000000</v>
      </c>
      <c r="L16" s="33">
        <v>0</v>
      </c>
      <c r="M16" s="33"/>
      <c r="N16" s="33"/>
      <c r="O16" s="33"/>
      <c r="P16" s="33">
        <f t="shared" si="0"/>
        <v>5220000000</v>
      </c>
      <c r="Q16" s="33">
        <v>4800000000</v>
      </c>
      <c r="R16" s="33"/>
      <c r="S16" s="33"/>
      <c r="T16" s="33"/>
      <c r="U16" s="33"/>
      <c r="V16" s="33">
        <f t="shared" si="1"/>
        <v>4800000000</v>
      </c>
      <c r="W16" s="8"/>
      <c r="X16" s="8"/>
      <c r="Y16" s="8"/>
      <c r="Z16" s="8"/>
    </row>
    <row r="17" spans="1:26" ht="15" customHeight="1" x14ac:dyDescent="0.25">
      <c r="A17" s="27" t="s">
        <v>14</v>
      </c>
      <c r="B17" s="28">
        <v>320101</v>
      </c>
      <c r="C17" s="27" t="s">
        <v>15</v>
      </c>
      <c r="D17" s="29" t="s">
        <v>23</v>
      </c>
      <c r="E17" s="30">
        <v>2014011000256</v>
      </c>
      <c r="F17" s="57">
        <v>520</v>
      </c>
      <c r="G17" s="57">
        <v>906</v>
      </c>
      <c r="H17" s="41">
        <v>12</v>
      </c>
      <c r="I17" s="67" t="s">
        <v>100</v>
      </c>
      <c r="J17" s="28" t="s">
        <v>17</v>
      </c>
      <c r="K17" s="33">
        <v>7095000000</v>
      </c>
      <c r="L17" s="33">
        <v>1891440000</v>
      </c>
      <c r="M17" s="33"/>
      <c r="N17" s="33"/>
      <c r="O17" s="33"/>
      <c r="P17" s="33">
        <f t="shared" si="0"/>
        <v>8986440000</v>
      </c>
      <c r="Q17" s="33">
        <v>6580000000</v>
      </c>
      <c r="R17" s="33"/>
      <c r="S17" s="33"/>
      <c r="T17" s="33"/>
      <c r="U17" s="33"/>
      <c r="V17" s="33">
        <f t="shared" si="1"/>
        <v>6580000000</v>
      </c>
      <c r="W17" s="8"/>
      <c r="X17" s="8"/>
      <c r="Y17" s="8"/>
      <c r="Z17" s="8"/>
    </row>
    <row r="18" spans="1:26" ht="15" customHeight="1" x14ac:dyDescent="0.25">
      <c r="A18" s="27" t="s">
        <v>14</v>
      </c>
      <c r="B18" s="28">
        <v>320101</v>
      </c>
      <c r="C18" s="27" t="s">
        <v>15</v>
      </c>
      <c r="D18" s="29" t="s">
        <v>88</v>
      </c>
      <c r="E18" s="30">
        <v>2015011000253</v>
      </c>
      <c r="F18" s="57">
        <v>520</v>
      </c>
      <c r="G18" s="57">
        <v>900</v>
      </c>
      <c r="H18" s="41">
        <v>105</v>
      </c>
      <c r="I18" s="67" t="s">
        <v>71</v>
      </c>
      <c r="J18" s="28" t="s">
        <v>17</v>
      </c>
      <c r="K18" s="33">
        <v>1000384263</v>
      </c>
      <c r="L18" s="33">
        <v>0</v>
      </c>
      <c r="M18" s="33"/>
      <c r="N18" s="33"/>
      <c r="O18" s="33"/>
      <c r="P18" s="33">
        <f t="shared" si="0"/>
        <v>1000384263</v>
      </c>
      <c r="Q18" s="33">
        <f>930000000+250000000</f>
        <v>1180000000</v>
      </c>
      <c r="R18" s="33"/>
      <c r="S18" s="33"/>
      <c r="T18" s="33"/>
      <c r="U18" s="33"/>
      <c r="V18" s="33">
        <f t="shared" si="1"/>
        <v>1180000000</v>
      </c>
      <c r="W18" s="8"/>
      <c r="X18" s="8"/>
      <c r="Y18" s="8"/>
      <c r="Z18" s="8"/>
    </row>
    <row r="19" spans="1:26" ht="15" customHeight="1" x14ac:dyDescent="0.25">
      <c r="A19" s="27" t="s">
        <v>14</v>
      </c>
      <c r="B19" s="28">
        <v>320101</v>
      </c>
      <c r="C19" s="27" t="s">
        <v>15</v>
      </c>
      <c r="D19" s="29" t="s">
        <v>108</v>
      </c>
      <c r="E19" s="30">
        <v>2016011000194</v>
      </c>
      <c r="F19" s="41"/>
      <c r="G19" s="41"/>
      <c r="H19" s="41"/>
      <c r="I19" s="67" t="s">
        <v>114</v>
      </c>
      <c r="J19" s="28" t="s">
        <v>17</v>
      </c>
      <c r="K19" s="33">
        <v>2500000000</v>
      </c>
      <c r="L19" s="33">
        <v>0</v>
      </c>
      <c r="M19" s="33"/>
      <c r="N19" s="33"/>
      <c r="O19" s="33"/>
      <c r="P19" s="33">
        <f t="shared" si="0"/>
        <v>2500000000</v>
      </c>
      <c r="Q19" s="33">
        <v>2300000000</v>
      </c>
      <c r="R19" s="33"/>
      <c r="S19" s="33"/>
      <c r="T19" s="33"/>
      <c r="U19" s="33"/>
      <c r="V19" s="33">
        <f t="shared" si="1"/>
        <v>2300000000</v>
      </c>
      <c r="W19" s="8"/>
      <c r="X19" s="8"/>
      <c r="Y19" s="8"/>
      <c r="Z19" s="8"/>
    </row>
    <row r="20" spans="1:26" ht="15" customHeight="1" x14ac:dyDescent="0.25">
      <c r="A20" s="27" t="s">
        <v>14</v>
      </c>
      <c r="B20" s="28">
        <v>320101</v>
      </c>
      <c r="C20" s="27" t="s">
        <v>15</v>
      </c>
      <c r="D20" s="29" t="s">
        <v>22</v>
      </c>
      <c r="E20" s="30" t="s">
        <v>112</v>
      </c>
      <c r="F20" s="41"/>
      <c r="G20" s="41"/>
      <c r="H20" s="41"/>
      <c r="I20" s="67" t="s">
        <v>109</v>
      </c>
      <c r="J20" s="28" t="s">
        <v>17</v>
      </c>
      <c r="K20" s="33">
        <v>0</v>
      </c>
      <c r="L20" s="33">
        <v>0</v>
      </c>
      <c r="M20" s="33"/>
      <c r="N20" s="33"/>
      <c r="O20" s="33"/>
      <c r="P20" s="33">
        <f t="shared" si="0"/>
        <v>0</v>
      </c>
      <c r="Q20" s="33">
        <v>4000000000</v>
      </c>
      <c r="R20" s="33"/>
      <c r="S20" s="33"/>
      <c r="T20" s="33"/>
      <c r="U20" s="33"/>
      <c r="V20" s="33">
        <f t="shared" si="1"/>
        <v>4000000000</v>
      </c>
      <c r="W20" s="8"/>
      <c r="X20" s="8"/>
      <c r="Y20" s="8"/>
      <c r="Z20" s="8"/>
    </row>
    <row r="21" spans="1:26" ht="15" customHeight="1" x14ac:dyDescent="0.25">
      <c r="A21" s="27" t="s">
        <v>14</v>
      </c>
      <c r="B21" s="28">
        <v>320101</v>
      </c>
      <c r="C21" s="27" t="s">
        <v>15</v>
      </c>
      <c r="D21" s="29" t="s">
        <v>28</v>
      </c>
      <c r="E21" s="30">
        <v>2015011000223</v>
      </c>
      <c r="F21" s="41">
        <v>670</v>
      </c>
      <c r="G21" s="57">
        <v>900</v>
      </c>
      <c r="H21" s="41">
        <v>11</v>
      </c>
      <c r="I21" s="67" t="s">
        <v>72</v>
      </c>
      <c r="J21" s="28" t="s">
        <v>17</v>
      </c>
      <c r="K21" s="33">
        <v>7262000000</v>
      </c>
      <c r="L21" s="33"/>
      <c r="M21" s="33"/>
      <c r="N21" s="33"/>
      <c r="O21" s="33"/>
      <c r="P21" s="33">
        <f t="shared" si="0"/>
        <v>7262000000</v>
      </c>
      <c r="Q21" s="33">
        <v>7027700000</v>
      </c>
      <c r="R21" s="33"/>
      <c r="S21" s="33"/>
      <c r="T21" s="33"/>
      <c r="U21" s="33"/>
      <c r="V21" s="33">
        <f t="shared" si="1"/>
        <v>7027700000</v>
      </c>
      <c r="W21" s="8"/>
      <c r="X21" s="8"/>
      <c r="Y21" s="8"/>
      <c r="Z21" s="8"/>
    </row>
    <row r="22" spans="1:26" ht="15" customHeight="1" x14ac:dyDescent="0.25">
      <c r="A22" s="27" t="s">
        <v>14</v>
      </c>
      <c r="B22" s="28">
        <v>320101</v>
      </c>
      <c r="C22" s="27" t="s">
        <v>15</v>
      </c>
      <c r="D22" s="29" t="s">
        <v>29</v>
      </c>
      <c r="E22" s="30">
        <v>2014011000405</v>
      </c>
      <c r="F22" s="41">
        <v>670</v>
      </c>
      <c r="G22" s="57">
        <v>900</v>
      </c>
      <c r="H22" s="41">
        <v>9</v>
      </c>
      <c r="I22" s="67" t="s">
        <v>90</v>
      </c>
      <c r="J22" s="28" t="s">
        <v>17</v>
      </c>
      <c r="K22" s="33">
        <v>8465500000</v>
      </c>
      <c r="L22" s="33">
        <v>0</v>
      </c>
      <c r="M22" s="33"/>
      <c r="N22" s="33"/>
      <c r="O22" s="33"/>
      <c r="P22" s="33">
        <f t="shared" si="0"/>
        <v>8465500000</v>
      </c>
      <c r="Q22" s="33">
        <v>8192400000</v>
      </c>
      <c r="R22" s="33"/>
      <c r="S22" s="33"/>
      <c r="T22" s="33"/>
      <c r="U22" s="33"/>
      <c r="V22" s="33">
        <f t="shared" si="1"/>
        <v>8192400000</v>
      </c>
      <c r="W22" s="8"/>
      <c r="X22" s="8"/>
      <c r="Y22" s="8"/>
      <c r="Z22" s="8"/>
    </row>
    <row r="23" spans="1:26" ht="15" customHeight="1" x14ac:dyDescent="0.25">
      <c r="A23" s="27" t="s">
        <v>14</v>
      </c>
      <c r="B23" s="28">
        <v>320101</v>
      </c>
      <c r="C23" s="27" t="s">
        <v>15</v>
      </c>
      <c r="D23" s="29" t="s">
        <v>30</v>
      </c>
      <c r="E23" s="30">
        <v>2015011000280</v>
      </c>
      <c r="F23" s="41">
        <v>670</v>
      </c>
      <c r="G23" s="57">
        <v>900</v>
      </c>
      <c r="H23" s="41">
        <v>13</v>
      </c>
      <c r="I23" s="67" t="s">
        <v>73</v>
      </c>
      <c r="J23" s="28" t="s">
        <v>17</v>
      </c>
      <c r="K23" s="33">
        <v>5262000000</v>
      </c>
      <c r="L23" s="33">
        <v>0</v>
      </c>
      <c r="M23" s="33"/>
      <c r="N23" s="33"/>
      <c r="O23" s="33"/>
      <c r="P23" s="33">
        <f t="shared" si="0"/>
        <v>5262000000</v>
      </c>
      <c r="Q23" s="33">
        <v>5092399999.5161304</v>
      </c>
      <c r="R23" s="33"/>
      <c r="S23" s="33"/>
      <c r="T23" s="33"/>
      <c r="U23" s="33"/>
      <c r="V23" s="33">
        <f t="shared" si="1"/>
        <v>5092399999.5161304</v>
      </c>
      <c r="W23" s="8"/>
      <c r="X23" s="8"/>
      <c r="Y23" s="8"/>
      <c r="Z23" s="8"/>
    </row>
    <row r="24" spans="1:26" ht="15" customHeight="1" x14ac:dyDescent="0.25">
      <c r="A24" s="34" t="s">
        <v>14</v>
      </c>
      <c r="B24" s="35">
        <v>320101</v>
      </c>
      <c r="C24" s="34" t="s">
        <v>15</v>
      </c>
      <c r="D24" s="36" t="s">
        <v>89</v>
      </c>
      <c r="E24" s="37">
        <v>2015011000229</v>
      </c>
      <c r="F24" s="56">
        <v>670</v>
      </c>
      <c r="G24" s="57">
        <v>900</v>
      </c>
      <c r="H24" s="56">
        <v>12</v>
      </c>
      <c r="I24" s="68" t="s">
        <v>91</v>
      </c>
      <c r="J24" s="35" t="s">
        <v>17</v>
      </c>
      <c r="K24" s="39">
        <v>10010500000</v>
      </c>
      <c r="L24" s="39">
        <v>0</v>
      </c>
      <c r="M24" s="39"/>
      <c r="N24" s="39"/>
      <c r="O24" s="39"/>
      <c r="P24" s="39">
        <f t="shared" si="0"/>
        <v>10010500000</v>
      </c>
      <c r="Q24" s="39">
        <v>9687500000</v>
      </c>
      <c r="R24" s="39"/>
      <c r="S24" s="39"/>
      <c r="T24" s="39"/>
      <c r="U24" s="39"/>
      <c r="V24" s="39">
        <f t="shared" si="1"/>
        <v>9687500000</v>
      </c>
      <c r="W24" s="8"/>
      <c r="X24" s="8"/>
      <c r="Y24" s="8"/>
      <c r="Z24" s="8"/>
    </row>
    <row r="25" spans="1:26" ht="18" customHeight="1" x14ac:dyDescent="0.25">
      <c r="A25" s="43"/>
      <c r="B25" s="44"/>
      <c r="C25" s="44"/>
      <c r="D25" s="44"/>
      <c r="E25" s="44"/>
      <c r="F25" s="44"/>
      <c r="G25" s="44"/>
      <c r="H25" s="44"/>
      <c r="I25" s="84" t="s">
        <v>31</v>
      </c>
      <c r="J25" s="44"/>
      <c r="K25" s="46">
        <f t="shared" ref="K25:P25" si="2">SUM(K4:K24)</f>
        <v>83036384263</v>
      </c>
      <c r="L25" s="46">
        <f t="shared" si="2"/>
        <v>9211678238</v>
      </c>
      <c r="M25" s="46"/>
      <c r="N25" s="46"/>
      <c r="O25" s="46">
        <f t="shared" si="2"/>
        <v>0</v>
      </c>
      <c r="P25" s="48">
        <f t="shared" si="2"/>
        <v>127248062501</v>
      </c>
      <c r="Q25" s="15">
        <f>SUM(Q4:Q24)</f>
        <v>86807600980.516129</v>
      </c>
      <c r="R25" s="15">
        <f t="shared" ref="R25:V25" si="3">SUM(R4:R24)</f>
        <v>0</v>
      </c>
      <c r="S25" s="15">
        <f t="shared" si="3"/>
        <v>36050000000</v>
      </c>
      <c r="T25" s="15">
        <f t="shared" si="3"/>
        <v>0</v>
      </c>
      <c r="U25" s="15">
        <f t="shared" si="3"/>
        <v>0</v>
      </c>
      <c r="V25" s="15">
        <f t="shared" si="3"/>
        <v>122857600980.51613</v>
      </c>
      <c r="W25" s="6"/>
      <c r="X25" s="8"/>
      <c r="Y25" s="8"/>
      <c r="Z25" s="8"/>
    </row>
    <row r="26" spans="1:26" ht="15" customHeight="1" x14ac:dyDescent="0.25">
      <c r="A26" s="21" t="s">
        <v>14</v>
      </c>
      <c r="B26" s="22">
        <v>320102</v>
      </c>
      <c r="C26" s="21" t="s">
        <v>32</v>
      </c>
      <c r="D26" s="23" t="s">
        <v>92</v>
      </c>
      <c r="E26" s="91">
        <v>2015011000283</v>
      </c>
      <c r="F26" s="57">
        <v>520</v>
      </c>
      <c r="G26" s="57">
        <v>900</v>
      </c>
      <c r="H26" s="41">
        <v>57</v>
      </c>
      <c r="I26" s="66" t="s">
        <v>74</v>
      </c>
      <c r="J26" s="22" t="s">
        <v>17</v>
      </c>
      <c r="K26" s="26">
        <f>23717685595+7718201587</f>
        <v>31435887182</v>
      </c>
      <c r="L26" s="26">
        <v>5396866667</v>
      </c>
      <c r="M26" s="26"/>
      <c r="N26" s="26"/>
      <c r="O26" s="26"/>
      <c r="P26" s="26">
        <f>SUM(K26:O26)</f>
        <v>36832753849</v>
      </c>
      <c r="Q26" s="26">
        <v>30948886453</v>
      </c>
      <c r="R26" s="26"/>
      <c r="S26" s="26"/>
      <c r="T26" s="26"/>
      <c r="U26" s="26"/>
      <c r="V26" s="26">
        <f>SUM(Q26:U26)</f>
        <v>30948886453</v>
      </c>
      <c r="W26" s="6"/>
      <c r="X26" s="8"/>
      <c r="Y26" s="8"/>
      <c r="Z26" s="8"/>
    </row>
    <row r="27" spans="1:26" ht="15" customHeight="1" x14ac:dyDescent="0.25">
      <c r="A27" s="27" t="s">
        <v>14</v>
      </c>
      <c r="B27" s="28">
        <v>320102</v>
      </c>
      <c r="C27" s="27" t="s">
        <v>32</v>
      </c>
      <c r="D27" s="29" t="s">
        <v>92</v>
      </c>
      <c r="E27" s="30">
        <v>2016011000111</v>
      </c>
      <c r="F27" s="41"/>
      <c r="G27" s="41"/>
      <c r="H27" s="41"/>
      <c r="I27" s="67" t="s">
        <v>115</v>
      </c>
      <c r="J27" s="28" t="s">
        <v>17</v>
      </c>
      <c r="K27" s="33">
        <v>898791750</v>
      </c>
      <c r="L27" s="33">
        <v>0</v>
      </c>
      <c r="M27" s="33"/>
      <c r="N27" s="33"/>
      <c r="O27" s="33"/>
      <c r="P27" s="33">
        <f>SUM(K27:O27)</f>
        <v>898791750</v>
      </c>
      <c r="Q27" s="33">
        <v>7000000000</v>
      </c>
      <c r="R27" s="33"/>
      <c r="S27" s="33"/>
      <c r="T27" s="33"/>
      <c r="U27" s="33"/>
      <c r="V27" s="33">
        <f>SUM(Q27:U27)</f>
        <v>7000000000</v>
      </c>
      <c r="W27" s="6"/>
      <c r="X27" s="8"/>
      <c r="Y27" s="8"/>
      <c r="Z27" s="8"/>
    </row>
    <row r="28" spans="1:26" ht="15" customHeight="1" x14ac:dyDescent="0.25">
      <c r="A28" s="34" t="s">
        <v>14</v>
      </c>
      <c r="B28" s="35">
        <v>320102</v>
      </c>
      <c r="C28" s="34" t="s">
        <v>32</v>
      </c>
      <c r="D28" s="36" t="s">
        <v>92</v>
      </c>
      <c r="E28" s="37">
        <v>2014011000305</v>
      </c>
      <c r="F28" s="35">
        <v>670</v>
      </c>
      <c r="G28" s="57">
        <v>900</v>
      </c>
      <c r="H28" s="35">
        <v>1</v>
      </c>
      <c r="I28" s="68" t="s">
        <v>107</v>
      </c>
      <c r="J28" s="35" t="s">
        <v>17</v>
      </c>
      <c r="K28" s="39">
        <v>1884210000</v>
      </c>
      <c r="L28" s="39">
        <v>0</v>
      </c>
      <c r="M28" s="39"/>
      <c r="N28" s="39"/>
      <c r="O28" s="39"/>
      <c r="P28" s="33">
        <f t="shared" ref="P28" si="4">SUM(K28:O28)</f>
        <v>1884210000</v>
      </c>
      <c r="Q28" s="39">
        <v>300000000</v>
      </c>
      <c r="R28" s="39"/>
      <c r="S28" s="39"/>
      <c r="T28" s="39"/>
      <c r="U28" s="39"/>
      <c r="V28" s="33">
        <f t="shared" ref="V28" si="5">SUM(Q28:U28)</f>
        <v>300000000</v>
      </c>
      <c r="W28" s="6"/>
      <c r="X28" s="8"/>
      <c r="Y28" s="8"/>
      <c r="Z28" s="8"/>
    </row>
    <row r="29" spans="1:26" ht="18" customHeight="1" x14ac:dyDescent="0.25">
      <c r="A29" s="43"/>
      <c r="B29" s="44"/>
      <c r="C29" s="44"/>
      <c r="D29" s="44"/>
      <c r="E29" s="44"/>
      <c r="F29" s="44"/>
      <c r="G29" s="44"/>
      <c r="H29" s="44"/>
      <c r="I29" s="84" t="s">
        <v>106</v>
      </c>
      <c r="J29" s="44"/>
      <c r="K29" s="46">
        <f>SUM(K26:K28)</f>
        <v>34218888932</v>
      </c>
      <c r="L29" s="46">
        <f t="shared" ref="L29:O29" si="6">SUM(L26:L28)</f>
        <v>5396866667</v>
      </c>
      <c r="M29" s="46">
        <f t="shared" si="6"/>
        <v>0</v>
      </c>
      <c r="N29" s="46">
        <f t="shared" si="6"/>
        <v>0</v>
      </c>
      <c r="O29" s="46">
        <f t="shared" si="6"/>
        <v>0</v>
      </c>
      <c r="P29" s="48">
        <f>SUM(P26:P28)</f>
        <v>39615755599</v>
      </c>
      <c r="Q29" s="15">
        <f>SUM(Q26:Q28)</f>
        <v>38248886453</v>
      </c>
      <c r="R29" s="15">
        <f t="shared" ref="R29:V29" si="7">SUM(R26:R28)</f>
        <v>0</v>
      </c>
      <c r="S29" s="15">
        <f t="shared" si="7"/>
        <v>0</v>
      </c>
      <c r="T29" s="15">
        <f t="shared" si="7"/>
        <v>0</v>
      </c>
      <c r="U29" s="15">
        <f t="shared" si="7"/>
        <v>0</v>
      </c>
      <c r="V29" s="15">
        <f t="shared" si="7"/>
        <v>38248886453</v>
      </c>
      <c r="W29" s="6"/>
      <c r="X29" s="8"/>
      <c r="Y29" s="8"/>
      <c r="Z29" s="8"/>
    </row>
    <row r="30" spans="1:26" ht="15" customHeight="1" x14ac:dyDescent="0.25">
      <c r="A30" s="31" t="s">
        <v>14</v>
      </c>
      <c r="B30" s="41">
        <v>320104</v>
      </c>
      <c r="C30" s="31" t="s">
        <v>93</v>
      </c>
      <c r="D30" s="42" t="s">
        <v>33</v>
      </c>
      <c r="E30" s="30">
        <v>2016011000274</v>
      </c>
      <c r="F30" s="57"/>
      <c r="G30" s="57"/>
      <c r="H30" s="41"/>
      <c r="I30" s="67" t="s">
        <v>116</v>
      </c>
      <c r="J30" s="41" t="s">
        <v>17</v>
      </c>
      <c r="K30" s="33">
        <v>3443520031</v>
      </c>
      <c r="L30" s="33"/>
      <c r="M30" s="33"/>
      <c r="N30" s="33"/>
      <c r="O30" s="33"/>
      <c r="P30" s="33">
        <f t="shared" ref="P30" si="8">SUM(K30:O30)</f>
        <v>3443520031</v>
      </c>
      <c r="Q30" s="33">
        <v>3324707674</v>
      </c>
      <c r="R30" s="33"/>
      <c r="S30" s="33"/>
      <c r="T30" s="33"/>
      <c r="U30" s="33"/>
      <c r="V30" s="33">
        <f t="shared" ref="V30" si="9">SUM(Q30:U30)</f>
        <v>3324707674</v>
      </c>
      <c r="W30" s="6"/>
    </row>
    <row r="31" spans="1:26" ht="18" customHeight="1" x14ac:dyDescent="0.25">
      <c r="A31" s="43"/>
      <c r="B31" s="44"/>
      <c r="C31" s="44"/>
      <c r="D31" s="44"/>
      <c r="E31" s="44"/>
      <c r="F31" s="44"/>
      <c r="G31" s="44"/>
      <c r="H31" s="44"/>
      <c r="I31" s="84" t="s">
        <v>37</v>
      </c>
      <c r="J31" s="44"/>
      <c r="K31" s="46">
        <f t="shared" ref="K31:O31" si="10">K30</f>
        <v>3443520031</v>
      </c>
      <c r="L31" s="46">
        <f t="shared" si="10"/>
        <v>0</v>
      </c>
      <c r="M31" s="46">
        <f t="shared" si="10"/>
        <v>0</v>
      </c>
      <c r="N31" s="46">
        <f t="shared" si="10"/>
        <v>0</v>
      </c>
      <c r="O31" s="46">
        <f t="shared" si="10"/>
        <v>0</v>
      </c>
      <c r="P31" s="48">
        <f>P30</f>
        <v>3443520031</v>
      </c>
      <c r="Q31" s="15">
        <f>Q30</f>
        <v>3324707674</v>
      </c>
      <c r="R31" s="15">
        <f t="shared" ref="R31:V31" si="11">R30</f>
        <v>0</v>
      </c>
      <c r="S31" s="15">
        <f t="shared" si="11"/>
        <v>0</v>
      </c>
      <c r="T31" s="15">
        <f t="shared" si="11"/>
        <v>0</v>
      </c>
      <c r="U31" s="15">
        <f t="shared" si="11"/>
        <v>0</v>
      </c>
      <c r="V31" s="15">
        <f t="shared" si="11"/>
        <v>3324707674</v>
      </c>
      <c r="W31" s="6"/>
    </row>
    <row r="32" spans="1:26" ht="15" customHeight="1" x14ac:dyDescent="0.25">
      <c r="A32" s="10" t="s">
        <v>14</v>
      </c>
      <c r="B32" s="11">
        <v>320200</v>
      </c>
      <c r="C32" s="10" t="s">
        <v>38</v>
      </c>
      <c r="D32" s="12" t="s">
        <v>39</v>
      </c>
      <c r="E32" s="13">
        <v>2013011000334</v>
      </c>
      <c r="F32" s="60">
        <v>520</v>
      </c>
      <c r="G32" s="60">
        <v>900</v>
      </c>
      <c r="H32" s="11">
        <v>6</v>
      </c>
      <c r="I32" s="67" t="s">
        <v>76</v>
      </c>
      <c r="J32" s="11" t="s">
        <v>17</v>
      </c>
      <c r="K32" s="14">
        <f>16178999115+5264964668</f>
        <v>21443963783</v>
      </c>
      <c r="L32" s="14"/>
      <c r="M32" s="14"/>
      <c r="N32" s="14">
        <v>3022603475</v>
      </c>
      <c r="O32" s="14"/>
      <c r="P32" s="14">
        <f>SUM(K32:O32)</f>
        <v>24466567258</v>
      </c>
      <c r="Q32" s="14">
        <v>20704079057</v>
      </c>
      <c r="R32" s="14"/>
      <c r="S32" s="14"/>
      <c r="T32" s="14">
        <v>3574609000</v>
      </c>
      <c r="U32" s="14">
        <v>2735617000</v>
      </c>
      <c r="V32" s="14">
        <f>SUM(Q32:U32)</f>
        <v>27014305057</v>
      </c>
      <c r="W32" s="6"/>
    </row>
    <row r="33" spans="1:25" ht="18" customHeight="1" x14ac:dyDescent="0.25">
      <c r="A33" s="43"/>
      <c r="B33" s="44"/>
      <c r="C33" s="44"/>
      <c r="D33" s="44"/>
      <c r="E33" s="44"/>
      <c r="F33" s="44"/>
      <c r="G33" s="44"/>
      <c r="H33" s="44"/>
      <c r="I33" s="45" t="s">
        <v>40</v>
      </c>
      <c r="J33" s="44"/>
      <c r="K33" s="46">
        <f t="shared" ref="K33:P33" si="12">K32</f>
        <v>21443963783</v>
      </c>
      <c r="L33" s="46">
        <f t="shared" si="12"/>
        <v>0</v>
      </c>
      <c r="M33" s="46"/>
      <c r="N33" s="46"/>
      <c r="O33" s="46">
        <f t="shared" si="12"/>
        <v>0</v>
      </c>
      <c r="P33" s="48">
        <f t="shared" si="12"/>
        <v>24466567258</v>
      </c>
      <c r="Q33" s="15">
        <f t="shared" ref="Q33:S33" si="13">Q32</f>
        <v>20704079057</v>
      </c>
      <c r="R33" s="15">
        <f t="shared" si="13"/>
        <v>0</v>
      </c>
      <c r="S33" s="15">
        <f t="shared" si="13"/>
        <v>0</v>
      </c>
      <c r="T33" s="15">
        <f>T32</f>
        <v>3574609000</v>
      </c>
      <c r="U33" s="15">
        <f t="shared" ref="U33:V33" si="14">U32</f>
        <v>2735617000</v>
      </c>
      <c r="V33" s="15">
        <f t="shared" si="14"/>
        <v>27014305057</v>
      </c>
      <c r="W33" s="6"/>
    </row>
    <row r="34" spans="1:25" ht="15" customHeight="1" x14ac:dyDescent="0.25">
      <c r="A34" s="21" t="s">
        <v>14</v>
      </c>
      <c r="B34" s="22">
        <v>320401</v>
      </c>
      <c r="C34" s="21" t="s">
        <v>34</v>
      </c>
      <c r="D34" s="23" t="s">
        <v>33</v>
      </c>
      <c r="E34" s="24">
        <v>1150005320000</v>
      </c>
      <c r="F34" s="58">
        <v>520</v>
      </c>
      <c r="G34" s="58">
        <v>900</v>
      </c>
      <c r="H34" s="22">
        <v>5</v>
      </c>
      <c r="I34" s="25" t="s">
        <v>35</v>
      </c>
      <c r="J34" s="22" t="s">
        <v>36</v>
      </c>
      <c r="K34" s="26">
        <v>2408000000</v>
      </c>
      <c r="L34" s="26"/>
      <c r="M34" s="26"/>
      <c r="N34" s="26">
        <v>22310575000</v>
      </c>
      <c r="O34" s="26">
        <v>21545000000</v>
      </c>
      <c r="P34" s="26">
        <f>SUM(K34:O34)</f>
        <v>46263575000</v>
      </c>
      <c r="Q34" s="26">
        <v>0</v>
      </c>
      <c r="R34" s="26"/>
      <c r="S34" s="26"/>
      <c r="T34" s="61">
        <v>14834500000</v>
      </c>
      <c r="U34" s="61">
        <v>34834500000</v>
      </c>
      <c r="V34" s="26">
        <f>SUM(Q34:U34)</f>
        <v>49669000000</v>
      </c>
      <c r="W34" s="6"/>
    </row>
    <row r="35" spans="1:25" ht="15" customHeight="1" x14ac:dyDescent="0.25">
      <c r="A35" s="27" t="s">
        <v>14</v>
      </c>
      <c r="B35" s="28">
        <v>320401</v>
      </c>
      <c r="C35" s="27" t="s">
        <v>34</v>
      </c>
      <c r="D35" s="29" t="s">
        <v>23</v>
      </c>
      <c r="E35" s="30">
        <v>2015011000262</v>
      </c>
      <c r="F35" s="57">
        <v>670</v>
      </c>
      <c r="G35" s="57">
        <v>900</v>
      </c>
      <c r="H35" s="28">
        <v>2</v>
      </c>
      <c r="I35" s="31" t="s">
        <v>70</v>
      </c>
      <c r="J35" s="28" t="s">
        <v>36</v>
      </c>
      <c r="K35" s="33">
        <v>0</v>
      </c>
      <c r="L35" s="33"/>
      <c r="M35" s="33"/>
      <c r="N35" s="33">
        <v>128695000</v>
      </c>
      <c r="O35" s="33">
        <v>2200000000</v>
      </c>
      <c r="P35" s="33">
        <f t="shared" ref="P35:P38" si="15">SUM(K35:O35)</f>
        <v>2328695000</v>
      </c>
      <c r="Q35" s="33">
        <v>0</v>
      </c>
      <c r="R35" s="33"/>
      <c r="S35" s="33"/>
      <c r="T35" s="33">
        <v>0</v>
      </c>
      <c r="U35" s="33">
        <v>4447000000</v>
      </c>
      <c r="V35" s="33">
        <f t="shared" ref="V35:V38" si="16">SUM(Q35:U35)</f>
        <v>4447000000</v>
      </c>
      <c r="W35" s="6"/>
    </row>
    <row r="36" spans="1:25" ht="15" customHeight="1" x14ac:dyDescent="0.25">
      <c r="A36" s="27" t="s">
        <v>14</v>
      </c>
      <c r="B36" s="28">
        <v>320401</v>
      </c>
      <c r="C36" s="27" t="s">
        <v>34</v>
      </c>
      <c r="D36" s="29" t="s">
        <v>23</v>
      </c>
      <c r="E36" s="30">
        <v>2015011000267</v>
      </c>
      <c r="F36" s="57">
        <v>520</v>
      </c>
      <c r="G36" s="57">
        <v>906</v>
      </c>
      <c r="H36" s="28">
        <v>7</v>
      </c>
      <c r="I36" s="31" t="s">
        <v>69</v>
      </c>
      <c r="J36" s="28" t="s">
        <v>36</v>
      </c>
      <c r="K36" s="33">
        <v>0</v>
      </c>
      <c r="L36" s="33"/>
      <c r="M36" s="33"/>
      <c r="N36" s="33">
        <v>200000000</v>
      </c>
      <c r="O36" s="33">
        <v>300000000</v>
      </c>
      <c r="P36" s="33">
        <f t="shared" si="15"/>
        <v>500000000</v>
      </c>
      <c r="Q36" s="33">
        <v>0</v>
      </c>
      <c r="R36" s="33"/>
      <c r="S36" s="33"/>
      <c r="T36" s="33">
        <f>(500+8+300)*1000000</f>
        <v>808000000</v>
      </c>
      <c r="U36" s="33">
        <f>1447000000-500000000-300000000-8000000</f>
        <v>639000000</v>
      </c>
      <c r="V36" s="33">
        <f t="shared" si="16"/>
        <v>1447000000</v>
      </c>
      <c r="W36" s="6"/>
    </row>
    <row r="37" spans="1:25" ht="15" customHeight="1" x14ac:dyDescent="0.25">
      <c r="A37" s="27" t="s">
        <v>14</v>
      </c>
      <c r="B37" s="28">
        <v>320401</v>
      </c>
      <c r="C37" s="27" t="s">
        <v>34</v>
      </c>
      <c r="D37" s="29" t="s">
        <v>92</v>
      </c>
      <c r="E37" s="30">
        <v>2015011000283</v>
      </c>
      <c r="F37" s="57">
        <v>520</v>
      </c>
      <c r="G37" s="57">
        <v>900</v>
      </c>
      <c r="H37" s="28">
        <v>19</v>
      </c>
      <c r="I37" s="31" t="s">
        <v>74</v>
      </c>
      <c r="J37" s="28" t="s">
        <v>36</v>
      </c>
      <c r="K37" s="33">
        <v>0</v>
      </c>
      <c r="L37" s="33"/>
      <c r="M37" s="33"/>
      <c r="N37" s="33">
        <v>7699730000</v>
      </c>
      <c r="O37" s="33">
        <v>3415000000</v>
      </c>
      <c r="P37" s="33">
        <f t="shared" si="15"/>
        <v>11114730000</v>
      </c>
      <c r="Q37" s="33">
        <v>0</v>
      </c>
      <c r="R37" s="33"/>
      <c r="S37" s="33"/>
      <c r="T37" s="33">
        <v>7476000000</v>
      </c>
      <c r="U37" s="33">
        <v>6500000000</v>
      </c>
      <c r="V37" s="33">
        <f t="shared" si="16"/>
        <v>13976000000</v>
      </c>
      <c r="W37" s="6"/>
    </row>
    <row r="38" spans="1:25" ht="15" customHeight="1" x14ac:dyDescent="0.25">
      <c r="A38" s="27" t="s">
        <v>14</v>
      </c>
      <c r="B38" s="28">
        <v>320401</v>
      </c>
      <c r="C38" s="27" t="s">
        <v>34</v>
      </c>
      <c r="D38" s="29" t="s">
        <v>92</v>
      </c>
      <c r="E38" s="30">
        <v>2015011000270</v>
      </c>
      <c r="F38" s="57">
        <v>520</v>
      </c>
      <c r="G38" s="41">
        <v>904</v>
      </c>
      <c r="H38" s="28">
        <v>3</v>
      </c>
      <c r="I38" s="31" t="s">
        <v>75</v>
      </c>
      <c r="J38" s="28" t="s">
        <v>36</v>
      </c>
      <c r="K38" s="33">
        <v>0</v>
      </c>
      <c r="L38" s="33"/>
      <c r="M38" s="33"/>
      <c r="N38" s="33">
        <v>1300000000</v>
      </c>
      <c r="O38" s="33">
        <v>100000000</v>
      </c>
      <c r="P38" s="33">
        <f t="shared" si="15"/>
        <v>1400000000</v>
      </c>
      <c r="Q38" s="33">
        <v>0</v>
      </c>
      <c r="R38" s="33"/>
      <c r="S38" s="33"/>
      <c r="T38" s="33">
        <v>972000000</v>
      </c>
      <c r="U38" s="33">
        <v>1000000000</v>
      </c>
      <c r="V38" s="33">
        <f t="shared" si="16"/>
        <v>1972000000</v>
      </c>
      <c r="W38" s="6"/>
    </row>
    <row r="39" spans="1:25" ht="15" customHeight="1" x14ac:dyDescent="0.25">
      <c r="A39" s="34" t="s">
        <v>14</v>
      </c>
      <c r="B39" s="35">
        <v>320401</v>
      </c>
      <c r="C39" s="34" t="s">
        <v>34</v>
      </c>
      <c r="D39" s="36" t="s">
        <v>20</v>
      </c>
      <c r="E39" s="37">
        <v>2015011000251</v>
      </c>
      <c r="F39" s="59">
        <v>670</v>
      </c>
      <c r="G39" s="59">
        <v>900</v>
      </c>
      <c r="H39" s="35">
        <v>3</v>
      </c>
      <c r="I39" s="38" t="s">
        <v>66</v>
      </c>
      <c r="J39" s="35" t="s">
        <v>17</v>
      </c>
      <c r="K39" s="39">
        <v>150000000000</v>
      </c>
      <c r="L39" s="39"/>
      <c r="M39" s="39"/>
      <c r="N39" s="39">
        <v>0</v>
      </c>
      <c r="O39" s="39">
        <v>0</v>
      </c>
      <c r="P39" s="39">
        <f>SUM(K39:O39)</f>
        <v>150000000000</v>
      </c>
      <c r="Q39" s="39">
        <v>0</v>
      </c>
      <c r="R39" s="39"/>
      <c r="S39" s="39"/>
      <c r="T39" s="39">
        <v>0</v>
      </c>
      <c r="U39" s="39">
        <v>0</v>
      </c>
      <c r="V39" s="39">
        <f>SUM(Q39:U39)</f>
        <v>0</v>
      </c>
      <c r="W39" s="6"/>
    </row>
    <row r="40" spans="1:25" ht="18" customHeight="1" x14ac:dyDescent="0.25">
      <c r="A40" s="43"/>
      <c r="B40" s="44"/>
      <c r="C40" s="44"/>
      <c r="D40" s="44"/>
      <c r="E40" s="44"/>
      <c r="F40" s="44"/>
      <c r="G40" s="44"/>
      <c r="H40" s="44"/>
      <c r="I40" s="84" t="s">
        <v>60</v>
      </c>
      <c r="J40" s="44"/>
      <c r="K40" s="46">
        <f t="shared" ref="K40:P40" si="17">SUM(K34:K39)</f>
        <v>152408000000</v>
      </c>
      <c r="L40" s="46">
        <f t="shared" si="17"/>
        <v>0</v>
      </c>
      <c r="M40" s="46"/>
      <c r="N40" s="46"/>
      <c r="O40" s="46">
        <f t="shared" si="17"/>
        <v>27560000000</v>
      </c>
      <c r="P40" s="48">
        <f t="shared" si="17"/>
        <v>211607000000</v>
      </c>
      <c r="Q40" s="15">
        <f>SUM(Q34:Q39)</f>
        <v>0</v>
      </c>
      <c r="R40" s="15">
        <f t="shared" ref="R40:V40" si="18">SUM(R34:R39)</f>
        <v>0</v>
      </c>
      <c r="S40" s="15">
        <f t="shared" si="18"/>
        <v>0</v>
      </c>
      <c r="T40" s="15">
        <f t="shared" si="18"/>
        <v>24090500000</v>
      </c>
      <c r="U40" s="15">
        <f t="shared" si="18"/>
        <v>47420500000</v>
      </c>
      <c r="V40" s="15">
        <f t="shared" si="18"/>
        <v>71511000000</v>
      </c>
      <c r="W40" s="6"/>
    </row>
    <row r="41" spans="1:25" ht="15" customHeight="1" x14ac:dyDescent="0.25">
      <c r="A41" s="21" t="s">
        <v>14</v>
      </c>
      <c r="B41" s="22">
        <v>321000</v>
      </c>
      <c r="C41" s="21" t="s">
        <v>41</v>
      </c>
      <c r="D41" s="23" t="s">
        <v>42</v>
      </c>
      <c r="E41" s="24">
        <v>2013011000034</v>
      </c>
      <c r="F41" s="22">
        <v>520</v>
      </c>
      <c r="G41" s="22">
        <v>900</v>
      </c>
      <c r="H41" s="22">
        <v>1</v>
      </c>
      <c r="I41" s="69" t="s">
        <v>43</v>
      </c>
      <c r="J41" s="22" t="s">
        <v>17</v>
      </c>
      <c r="K41" s="26">
        <v>1407000000</v>
      </c>
      <c r="L41" s="26"/>
      <c r="M41" s="26"/>
      <c r="N41" s="26"/>
      <c r="O41" s="26"/>
      <c r="P41" s="26">
        <f>SUM(K41:O41)</f>
        <v>1407000000</v>
      </c>
      <c r="Q41" s="26">
        <v>1358400000</v>
      </c>
      <c r="R41" s="26"/>
      <c r="S41" s="26"/>
      <c r="T41" s="26"/>
      <c r="U41" s="26"/>
      <c r="V41" s="26">
        <f>SUM(Q41:U41)</f>
        <v>1358400000</v>
      </c>
      <c r="W41" s="6"/>
      <c r="X41" s="6"/>
      <c r="Y41" s="7"/>
    </row>
    <row r="42" spans="1:25" ht="15" customHeight="1" x14ac:dyDescent="0.25">
      <c r="A42" s="27" t="s">
        <v>14</v>
      </c>
      <c r="B42" s="28">
        <v>321200</v>
      </c>
      <c r="C42" s="27" t="s">
        <v>44</v>
      </c>
      <c r="D42" s="29" t="s">
        <v>45</v>
      </c>
      <c r="E42" s="30">
        <v>2015011000102</v>
      </c>
      <c r="F42" s="65">
        <v>520</v>
      </c>
      <c r="G42" s="65">
        <v>900</v>
      </c>
      <c r="H42" s="65">
        <v>11</v>
      </c>
      <c r="I42" s="70" t="s">
        <v>77</v>
      </c>
      <c r="J42" s="28" t="s">
        <v>17</v>
      </c>
      <c r="K42" s="33">
        <v>2554000000</v>
      </c>
      <c r="L42" s="33"/>
      <c r="M42" s="33"/>
      <c r="N42" s="33"/>
      <c r="O42" s="33"/>
      <c r="P42" s="33">
        <f t="shared" ref="P42:P50" si="19">SUM(K42:O42)</f>
        <v>2554000000</v>
      </c>
      <c r="Q42" s="33">
        <v>2465800000</v>
      </c>
      <c r="R42" s="33"/>
      <c r="S42" s="33"/>
      <c r="T42" s="33"/>
      <c r="U42" s="33"/>
      <c r="V42" s="33">
        <f t="shared" ref="V42:V50" si="20">SUM(Q42:U42)</f>
        <v>2465800000</v>
      </c>
      <c r="W42" s="6"/>
      <c r="X42" s="6"/>
      <c r="Y42" s="7"/>
    </row>
    <row r="43" spans="1:25" ht="15" customHeight="1" x14ac:dyDescent="0.25">
      <c r="A43" s="27" t="s">
        <v>14</v>
      </c>
      <c r="B43" s="28">
        <v>322400</v>
      </c>
      <c r="C43" s="27" t="s">
        <v>46</v>
      </c>
      <c r="D43" s="29" t="s">
        <v>47</v>
      </c>
      <c r="E43" s="30">
        <v>2015011000256</v>
      </c>
      <c r="F43" s="28">
        <v>520</v>
      </c>
      <c r="G43" s="28">
        <v>900</v>
      </c>
      <c r="H43" s="28">
        <v>6</v>
      </c>
      <c r="I43" s="70" t="s">
        <v>78</v>
      </c>
      <c r="J43" s="28" t="s">
        <v>17</v>
      </c>
      <c r="K43" s="40">
        <v>1770000000</v>
      </c>
      <c r="L43" s="40"/>
      <c r="M43" s="40"/>
      <c r="N43" s="40"/>
      <c r="O43" s="40"/>
      <c r="P43" s="33">
        <f t="shared" si="19"/>
        <v>1770000000</v>
      </c>
      <c r="Q43" s="32">
        <v>1708900000</v>
      </c>
      <c r="R43" s="33"/>
      <c r="S43" s="33"/>
      <c r="T43" s="33"/>
      <c r="U43" s="33"/>
      <c r="V43" s="33">
        <f t="shared" si="20"/>
        <v>1708900000</v>
      </c>
      <c r="W43" s="6"/>
      <c r="X43" s="6"/>
      <c r="Y43" s="7"/>
    </row>
    <row r="44" spans="1:25" ht="15" customHeight="1" x14ac:dyDescent="0.25">
      <c r="A44" s="27" t="s">
        <v>14</v>
      </c>
      <c r="B44" s="28">
        <v>322400</v>
      </c>
      <c r="C44" s="27" t="s">
        <v>46</v>
      </c>
      <c r="D44" s="29" t="s">
        <v>47</v>
      </c>
      <c r="E44" s="30">
        <v>2015011000297</v>
      </c>
      <c r="F44" s="28">
        <v>520</v>
      </c>
      <c r="G44" s="28">
        <v>900</v>
      </c>
      <c r="H44" s="28">
        <v>7</v>
      </c>
      <c r="I44" s="70" t="s">
        <v>79</v>
      </c>
      <c r="J44" s="28" t="s">
        <v>17</v>
      </c>
      <c r="K44" s="40">
        <v>741000000</v>
      </c>
      <c r="L44" s="40"/>
      <c r="M44" s="40"/>
      <c r="N44" s="40"/>
      <c r="O44" s="40"/>
      <c r="P44" s="33">
        <f t="shared" si="19"/>
        <v>741000000</v>
      </c>
      <c r="Q44" s="32">
        <v>715400000</v>
      </c>
      <c r="R44" s="33"/>
      <c r="S44" s="33"/>
      <c r="T44" s="33"/>
      <c r="U44" s="33"/>
      <c r="V44" s="33">
        <f t="shared" si="20"/>
        <v>715400000</v>
      </c>
      <c r="W44" s="6"/>
      <c r="X44" s="6"/>
      <c r="Y44" s="7"/>
    </row>
    <row r="45" spans="1:25" ht="15" customHeight="1" x14ac:dyDescent="0.25">
      <c r="A45" s="27" t="s">
        <v>14</v>
      </c>
      <c r="B45" s="28">
        <v>322600</v>
      </c>
      <c r="C45" s="27" t="s">
        <v>48</v>
      </c>
      <c r="D45" s="29" t="s">
        <v>49</v>
      </c>
      <c r="E45" s="30">
        <v>2015011000071</v>
      </c>
      <c r="F45" s="28">
        <v>520</v>
      </c>
      <c r="G45" s="28">
        <v>906</v>
      </c>
      <c r="H45" s="28">
        <v>2</v>
      </c>
      <c r="I45" s="70" t="s">
        <v>80</v>
      </c>
      <c r="J45" s="28" t="s">
        <v>17</v>
      </c>
      <c r="K45" s="40">
        <v>763000000</v>
      </c>
      <c r="L45" s="40"/>
      <c r="M45" s="40"/>
      <c r="N45" s="40"/>
      <c r="O45" s="40"/>
      <c r="P45" s="33">
        <f t="shared" si="19"/>
        <v>763000000</v>
      </c>
      <c r="Q45" s="33">
        <v>736600000</v>
      </c>
      <c r="R45" s="33"/>
      <c r="S45" s="33"/>
      <c r="T45" s="33"/>
      <c r="U45" s="33"/>
      <c r="V45" s="33">
        <f t="shared" si="20"/>
        <v>736600000</v>
      </c>
      <c r="W45" s="6"/>
      <c r="X45" s="6"/>
      <c r="Y45" s="7"/>
    </row>
    <row r="46" spans="1:25" ht="15" customHeight="1" x14ac:dyDescent="0.25">
      <c r="A46" s="27" t="s">
        <v>14</v>
      </c>
      <c r="B46" s="28">
        <v>322700</v>
      </c>
      <c r="C46" s="27" t="s">
        <v>50</v>
      </c>
      <c r="D46" s="29" t="s">
        <v>51</v>
      </c>
      <c r="E46" s="30">
        <v>2015011000255</v>
      </c>
      <c r="F46" s="41">
        <v>113</v>
      </c>
      <c r="G46" s="41">
        <v>906</v>
      </c>
      <c r="H46" s="41">
        <v>1</v>
      </c>
      <c r="I46" s="67" t="s">
        <v>130</v>
      </c>
      <c r="J46" s="28" t="s">
        <v>17</v>
      </c>
      <c r="K46" s="40"/>
      <c r="L46" s="40"/>
      <c r="M46" s="40"/>
      <c r="N46" s="40"/>
      <c r="O46" s="40"/>
      <c r="P46" s="33">
        <v>481000000</v>
      </c>
      <c r="Q46" s="33"/>
      <c r="R46" s="33"/>
      <c r="S46" s="33"/>
      <c r="T46" s="33"/>
      <c r="U46" s="33"/>
      <c r="V46" s="33">
        <v>0</v>
      </c>
      <c r="W46" s="6"/>
      <c r="X46" s="6"/>
      <c r="Y46" s="7"/>
    </row>
    <row r="47" spans="1:25" ht="15" customHeight="1" x14ac:dyDescent="0.25">
      <c r="A47" s="27" t="s">
        <v>14</v>
      </c>
      <c r="B47" s="28">
        <v>322700</v>
      </c>
      <c r="C47" s="27" t="s">
        <v>94</v>
      </c>
      <c r="D47" s="29" t="s">
        <v>52</v>
      </c>
      <c r="E47" s="30">
        <v>2013011000278</v>
      </c>
      <c r="F47" s="28">
        <v>213</v>
      </c>
      <c r="G47" s="28">
        <v>906</v>
      </c>
      <c r="H47" s="28">
        <v>2</v>
      </c>
      <c r="I47" s="67" t="s">
        <v>81</v>
      </c>
      <c r="J47" s="28" t="s">
        <v>17</v>
      </c>
      <c r="K47" s="40">
        <v>213000000</v>
      </c>
      <c r="L47" s="40"/>
      <c r="M47" s="40"/>
      <c r="N47" s="40"/>
      <c r="O47" s="40"/>
      <c r="P47" s="33">
        <f t="shared" si="19"/>
        <v>213000000</v>
      </c>
      <c r="Q47" s="33">
        <v>205640000</v>
      </c>
      <c r="R47" s="33"/>
      <c r="S47" s="33"/>
      <c r="T47" s="33"/>
      <c r="U47" s="33"/>
      <c r="V47" s="33">
        <f t="shared" si="20"/>
        <v>205640000</v>
      </c>
      <c r="W47" s="6"/>
      <c r="X47" s="6"/>
      <c r="Y47" s="7"/>
    </row>
    <row r="48" spans="1:25" ht="15" customHeight="1" x14ac:dyDescent="0.25">
      <c r="A48" s="27" t="s">
        <v>14</v>
      </c>
      <c r="B48" s="28">
        <v>323100</v>
      </c>
      <c r="C48" s="27" t="s">
        <v>53</v>
      </c>
      <c r="D48" s="29" t="s">
        <v>54</v>
      </c>
      <c r="E48" s="30">
        <v>2016011000151</v>
      </c>
      <c r="F48" s="65"/>
      <c r="G48" s="65"/>
      <c r="H48" s="65"/>
      <c r="I48" s="67" t="s">
        <v>125</v>
      </c>
      <c r="J48" s="28" t="s">
        <v>17</v>
      </c>
      <c r="K48" s="33">
        <v>2680000000</v>
      </c>
      <c r="L48" s="33"/>
      <c r="M48" s="33"/>
      <c r="N48" s="33"/>
      <c r="O48" s="33"/>
      <c r="P48" s="33">
        <f t="shared" si="19"/>
        <v>2680000000</v>
      </c>
      <c r="Q48" s="32">
        <v>3051800000</v>
      </c>
      <c r="R48" s="33"/>
      <c r="S48" s="33"/>
      <c r="T48" s="33"/>
      <c r="U48" s="33"/>
      <c r="V48" s="33">
        <f t="shared" si="20"/>
        <v>3051800000</v>
      </c>
      <c r="W48" s="6"/>
      <c r="X48" s="6"/>
      <c r="Y48" s="7"/>
    </row>
    <row r="49" spans="1:25" ht="15" customHeight="1" x14ac:dyDescent="0.25">
      <c r="A49" s="27" t="s">
        <v>14</v>
      </c>
      <c r="B49" s="28">
        <v>323500</v>
      </c>
      <c r="C49" s="27" t="s">
        <v>56</v>
      </c>
      <c r="D49" s="29" t="s">
        <v>57</v>
      </c>
      <c r="E49" s="30">
        <v>2015011000271</v>
      </c>
      <c r="F49" s="28">
        <v>520</v>
      </c>
      <c r="G49" s="28">
        <v>904</v>
      </c>
      <c r="H49" s="28">
        <v>1</v>
      </c>
      <c r="I49" s="67" t="s">
        <v>82</v>
      </c>
      <c r="J49" s="28" t="s">
        <v>17</v>
      </c>
      <c r="K49" s="33">
        <v>1578000000</v>
      </c>
      <c r="L49" s="33"/>
      <c r="M49" s="33"/>
      <c r="N49" s="33"/>
      <c r="O49" s="33"/>
      <c r="P49" s="33">
        <f t="shared" si="19"/>
        <v>1578000000</v>
      </c>
      <c r="Q49" s="33">
        <v>1523500000</v>
      </c>
      <c r="R49" s="33"/>
      <c r="S49" s="33"/>
      <c r="T49" s="33"/>
      <c r="U49" s="33"/>
      <c r="V49" s="33">
        <f t="shared" si="20"/>
        <v>1523500000</v>
      </c>
      <c r="W49" s="6"/>
      <c r="X49" s="6"/>
      <c r="Y49" s="7"/>
    </row>
    <row r="50" spans="1:25" ht="15" customHeight="1" x14ac:dyDescent="0.25">
      <c r="A50" s="34" t="s">
        <v>14</v>
      </c>
      <c r="B50" s="35">
        <v>323700</v>
      </c>
      <c r="C50" s="34" t="s">
        <v>58</v>
      </c>
      <c r="D50" s="36" t="s">
        <v>59</v>
      </c>
      <c r="E50" s="37">
        <v>2013011000164</v>
      </c>
      <c r="F50" s="35">
        <v>213</v>
      </c>
      <c r="G50" s="35">
        <v>904</v>
      </c>
      <c r="H50" s="35">
        <v>1</v>
      </c>
      <c r="I50" s="68" t="s">
        <v>98</v>
      </c>
      <c r="J50" s="35" t="s">
        <v>17</v>
      </c>
      <c r="K50" s="39">
        <v>297242992</v>
      </c>
      <c r="L50" s="39"/>
      <c r="M50" s="39"/>
      <c r="N50" s="39"/>
      <c r="O50" s="39"/>
      <c r="P50" s="39">
        <f t="shared" si="19"/>
        <v>297242992</v>
      </c>
      <c r="Q50" s="39">
        <v>287222427</v>
      </c>
      <c r="R50" s="39"/>
      <c r="S50" s="39"/>
      <c r="T50" s="39"/>
      <c r="U50" s="39"/>
      <c r="V50" s="39">
        <f t="shared" si="20"/>
        <v>287222427</v>
      </c>
      <c r="W50" s="6"/>
      <c r="X50" s="6"/>
      <c r="Y50" s="7"/>
    </row>
    <row r="51" spans="1:25" ht="18" customHeight="1" x14ac:dyDescent="0.25">
      <c r="A51" s="43"/>
      <c r="B51" s="44"/>
      <c r="C51" s="44"/>
      <c r="D51" s="47"/>
      <c r="E51" s="44"/>
      <c r="F51" s="44"/>
      <c r="G51" s="44"/>
      <c r="H51" s="44"/>
      <c r="I51" s="45" t="s">
        <v>122</v>
      </c>
      <c r="J51" s="44"/>
      <c r="K51" s="46">
        <f t="shared" ref="K51:L51" si="21">SUM(K41:K50)</f>
        <v>12003242992</v>
      </c>
      <c r="L51" s="46">
        <f t="shared" si="21"/>
        <v>0</v>
      </c>
      <c r="M51" s="46"/>
      <c r="N51" s="46"/>
      <c r="O51" s="46">
        <f t="shared" ref="O51:P51" si="22">SUM(O41:O50)</f>
        <v>0</v>
      </c>
      <c r="P51" s="49">
        <f t="shared" si="22"/>
        <v>12484242992</v>
      </c>
      <c r="Q51" s="16">
        <f>SUM(Q41:Q50)</f>
        <v>12053262427</v>
      </c>
      <c r="R51" s="16">
        <f t="shared" ref="R51:V51" si="23">SUM(R41:R50)</f>
        <v>0</v>
      </c>
      <c r="S51" s="16">
        <f t="shared" si="23"/>
        <v>0</v>
      </c>
      <c r="T51" s="16">
        <f t="shared" si="23"/>
        <v>0</v>
      </c>
      <c r="U51" s="16">
        <f t="shared" si="23"/>
        <v>0</v>
      </c>
      <c r="V51" s="15">
        <f t="shared" si="23"/>
        <v>12053262427</v>
      </c>
      <c r="W51" s="6"/>
    </row>
    <row r="52" spans="1:25" ht="21" customHeight="1" x14ac:dyDescent="0.25">
      <c r="A52" s="10"/>
      <c r="B52" s="11"/>
      <c r="C52" s="10"/>
      <c r="D52" s="10"/>
      <c r="E52" s="10"/>
      <c r="F52" s="11"/>
      <c r="G52" s="11"/>
      <c r="H52" s="11"/>
      <c r="I52" s="17" t="s">
        <v>61</v>
      </c>
      <c r="J52" s="11"/>
      <c r="K52" s="18">
        <f>K25+K29+K31+K33+K40+K51</f>
        <v>306554000001</v>
      </c>
      <c r="L52" s="18">
        <f>L25+L29+L31+L33+L40+L51</f>
        <v>14608544905</v>
      </c>
      <c r="M52" s="18"/>
      <c r="N52" s="18"/>
      <c r="O52" s="18">
        <f>O25+O29+O31+O33+O40+O51</f>
        <v>27560000000</v>
      </c>
      <c r="P52" s="18">
        <f>P25+P29+P31+P33+P40+P51</f>
        <v>418865148381</v>
      </c>
      <c r="Q52" s="18">
        <f t="shared" ref="Q52:V52" si="24">Q25+Q29+Q31+Q33+Q40+Q51</f>
        <v>161138536591.51611</v>
      </c>
      <c r="R52" s="18">
        <f t="shared" si="24"/>
        <v>0</v>
      </c>
      <c r="S52" s="18">
        <f t="shared" si="24"/>
        <v>36050000000</v>
      </c>
      <c r="T52" s="18">
        <f t="shared" si="24"/>
        <v>27665109000</v>
      </c>
      <c r="U52" s="18">
        <f t="shared" si="24"/>
        <v>50156117000</v>
      </c>
      <c r="V52" s="18">
        <f t="shared" si="24"/>
        <v>275009762591.51611</v>
      </c>
      <c r="W52" s="6"/>
    </row>
    <row r="53" spans="1:25" x14ac:dyDescent="0.25">
      <c r="A53" s="51"/>
      <c r="B53" s="52"/>
      <c r="C53" s="51"/>
      <c r="D53" s="51"/>
      <c r="E53" s="51"/>
      <c r="F53" s="52"/>
      <c r="G53" s="52"/>
      <c r="H53" s="52"/>
      <c r="I53" s="51"/>
      <c r="J53" s="52"/>
      <c r="K53" s="6"/>
      <c r="L53" s="6"/>
      <c r="M53" s="6"/>
      <c r="N53" s="6"/>
      <c r="O53" s="6"/>
      <c r="P53" s="6"/>
      <c r="Q53" s="6"/>
      <c r="R53" s="51"/>
      <c r="S53" s="51"/>
      <c r="T53" s="6"/>
      <c r="U53" s="51"/>
      <c r="V53" s="6"/>
      <c r="W53" s="6"/>
      <c r="X53" s="51"/>
    </row>
    <row r="54" spans="1:25" x14ac:dyDescent="0.25">
      <c r="A54" s="51"/>
      <c r="B54" s="52"/>
      <c r="C54" s="51"/>
      <c r="D54" s="51"/>
      <c r="E54" s="53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4"/>
      <c r="Q54" s="6"/>
      <c r="R54" s="6"/>
      <c r="S54" s="6"/>
      <c r="T54" s="6"/>
      <c r="U54" s="6"/>
      <c r="V54" s="6"/>
      <c r="W54" s="51"/>
      <c r="X54" s="51"/>
    </row>
    <row r="55" spans="1:25" x14ac:dyDescent="0.25">
      <c r="A55" s="51"/>
      <c r="B55" s="52"/>
      <c r="C55" s="51"/>
      <c r="D55" s="51"/>
      <c r="E55" s="51"/>
      <c r="F55" s="52"/>
      <c r="G55" s="52"/>
      <c r="H55" s="52"/>
      <c r="I55" s="51"/>
      <c r="J55" s="5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51"/>
      <c r="X55" s="51"/>
    </row>
    <row r="56" spans="1:25" x14ac:dyDescent="0.25">
      <c r="B56" s="2"/>
      <c r="F56" s="2"/>
      <c r="G56" s="2"/>
      <c r="H56" s="2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5" x14ac:dyDescent="0.25">
      <c r="B57" s="2"/>
      <c r="F57" s="2"/>
      <c r="G57" s="2"/>
      <c r="H57" s="2"/>
      <c r="J57" s="2"/>
      <c r="K57" s="6"/>
      <c r="L57" s="6"/>
      <c r="M57" s="6"/>
      <c r="N57" s="6"/>
      <c r="O57" s="6"/>
      <c r="P57" s="6"/>
      <c r="Q57" s="6"/>
    </row>
    <row r="58" spans="1:25" x14ac:dyDescent="0.25">
      <c r="B58" s="2"/>
      <c r="F58" s="2"/>
      <c r="G58" s="2"/>
      <c r="H58" s="2"/>
      <c r="K58" s="6"/>
      <c r="L58" s="6"/>
      <c r="M58" s="6"/>
      <c r="N58" s="6"/>
      <c r="O58" s="6"/>
      <c r="P58" s="6"/>
      <c r="Q58" s="6"/>
    </row>
    <row r="59" spans="1:25" x14ac:dyDescent="0.25">
      <c r="K59" s="6"/>
      <c r="L59" s="6"/>
      <c r="M59" s="6"/>
      <c r="N59" s="6"/>
      <c r="O59" s="6"/>
      <c r="P59" s="6"/>
      <c r="Q59" s="6"/>
    </row>
    <row r="60" spans="1:25" x14ac:dyDescent="0.25">
      <c r="K60" s="6"/>
      <c r="L60" s="6"/>
      <c r="M60" s="6"/>
      <c r="N60" s="6"/>
      <c r="O60" s="6"/>
      <c r="P60" s="6"/>
      <c r="Q60" s="6"/>
      <c r="R60" s="7"/>
    </row>
    <row r="61" spans="1:25" x14ac:dyDescent="0.25">
      <c r="K61" s="6"/>
      <c r="L61" s="6"/>
      <c r="M61" s="6"/>
      <c r="N61" s="6"/>
      <c r="O61" s="6"/>
      <c r="P61" s="6"/>
      <c r="Q61" s="6"/>
    </row>
    <row r="62" spans="1:25" x14ac:dyDescent="0.25">
      <c r="J62" s="2"/>
      <c r="K62" s="2"/>
      <c r="L62" s="2"/>
      <c r="M62" s="2"/>
      <c r="N62" s="2"/>
      <c r="O62" s="2"/>
      <c r="P62" s="2"/>
      <c r="Q62" s="6"/>
    </row>
    <row r="63" spans="1:25" x14ac:dyDescent="0.25">
      <c r="I63" s="3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25" x14ac:dyDescent="0.25">
      <c r="I64" s="3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9:19" x14ac:dyDescent="0.25">
      <c r="I65" s="3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9:19" x14ac:dyDescent="0.25">
      <c r="I66" s="3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9:19" x14ac:dyDescent="0.25"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9:19" x14ac:dyDescent="0.25"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9:19" x14ac:dyDescent="0.25"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9:19" x14ac:dyDescent="0.25">
      <c r="K70" s="6"/>
      <c r="L70" s="6"/>
      <c r="M70" s="6"/>
      <c r="N70" s="6"/>
      <c r="O70" s="6"/>
      <c r="P70" s="6"/>
      <c r="Q70" s="6"/>
    </row>
    <row r="71" spans="9:19" x14ac:dyDescent="0.25">
      <c r="K71" s="6"/>
      <c r="L71" s="6"/>
      <c r="M71" s="6"/>
      <c r="N71" s="6"/>
      <c r="O71" s="6"/>
      <c r="P71" s="6"/>
      <c r="Q71" s="6"/>
    </row>
    <row r="72" spans="9:19" x14ac:dyDescent="0.25">
      <c r="K72" s="6"/>
      <c r="L72" s="6"/>
      <c r="M72" s="6"/>
      <c r="N72" s="6"/>
      <c r="O72" s="6"/>
      <c r="P72" s="6"/>
      <c r="Q72" s="6"/>
    </row>
    <row r="73" spans="9:19" x14ac:dyDescent="0.25">
      <c r="K73" s="6"/>
      <c r="L73" s="6"/>
      <c r="M73" s="6"/>
      <c r="N73" s="6"/>
      <c r="O73" s="6"/>
      <c r="P73" s="6"/>
      <c r="Q73" s="6"/>
    </row>
    <row r="74" spans="9:19" x14ac:dyDescent="0.25">
      <c r="K74" s="6"/>
      <c r="L74" s="6"/>
      <c r="M74" s="6"/>
      <c r="N74" s="6"/>
      <c r="O74" s="6"/>
      <c r="P74" s="6"/>
      <c r="Q74" s="6"/>
    </row>
    <row r="75" spans="9:19" x14ac:dyDescent="0.25">
      <c r="K75" s="6"/>
      <c r="L75" s="6"/>
      <c r="M75" s="6"/>
      <c r="N75" s="6"/>
      <c r="O75" s="6"/>
      <c r="P75" s="6"/>
      <c r="Q75" s="6"/>
    </row>
    <row r="76" spans="9:19" x14ac:dyDescent="0.25">
      <c r="K76" s="6"/>
      <c r="L76" s="6"/>
      <c r="M76" s="6"/>
      <c r="N76" s="6"/>
      <c r="O76" s="6"/>
      <c r="P76" s="6"/>
      <c r="Q76" s="6"/>
    </row>
    <row r="77" spans="9:19" x14ac:dyDescent="0.25">
      <c r="K77" s="6"/>
      <c r="L77" s="6"/>
      <c r="M77" s="6"/>
      <c r="N77" s="6"/>
      <c r="O77" s="6"/>
      <c r="P77" s="6"/>
      <c r="Q77" s="6"/>
    </row>
    <row r="78" spans="9:19" x14ac:dyDescent="0.25">
      <c r="K78" s="6"/>
      <c r="L78" s="6"/>
      <c r="M78" s="6"/>
      <c r="N78" s="6"/>
      <c r="O78" s="6"/>
      <c r="P78" s="6"/>
      <c r="Q78" s="6"/>
    </row>
    <row r="79" spans="9:19" x14ac:dyDescent="0.25">
      <c r="K79" s="6"/>
      <c r="L79" s="6"/>
      <c r="M79" s="6"/>
      <c r="N79" s="6"/>
      <c r="O79" s="6"/>
      <c r="P79" s="6"/>
      <c r="Q79" s="6"/>
    </row>
    <row r="80" spans="9:19" x14ac:dyDescent="0.25">
      <c r="K80" s="6"/>
      <c r="L80" s="6"/>
      <c r="M80" s="6"/>
      <c r="N80" s="6"/>
      <c r="O80" s="6"/>
      <c r="P80" s="6"/>
      <c r="Q80" s="6"/>
    </row>
    <row r="81" spans="11:17" x14ac:dyDescent="0.25">
      <c r="K81" s="6"/>
      <c r="L81" s="6"/>
      <c r="M81" s="6"/>
      <c r="N81" s="6"/>
      <c r="O81" s="6"/>
      <c r="P81" s="6"/>
      <c r="Q81" s="6"/>
    </row>
    <row r="82" spans="11:17" x14ac:dyDescent="0.25">
      <c r="K82" s="6"/>
      <c r="L82" s="6"/>
      <c r="M82" s="6"/>
      <c r="N82" s="6"/>
      <c r="O82" s="6"/>
      <c r="P82" s="6"/>
      <c r="Q82" s="6"/>
    </row>
    <row r="83" spans="11:17" x14ac:dyDescent="0.25">
      <c r="K83" s="6"/>
      <c r="L83" s="6"/>
      <c r="M83" s="6"/>
      <c r="N83" s="6"/>
      <c r="O83" s="6"/>
      <c r="P83" s="6"/>
      <c r="Q83" s="6"/>
    </row>
  </sheetData>
  <mergeCells count="14">
    <mergeCell ref="F2:F3"/>
    <mergeCell ref="K2:O2"/>
    <mergeCell ref="A2:A3"/>
    <mergeCell ref="B2:B3"/>
    <mergeCell ref="C2:C3"/>
    <mergeCell ref="D2:D3"/>
    <mergeCell ref="E2:E3"/>
    <mergeCell ref="Q2:U2"/>
    <mergeCell ref="V2:V3"/>
    <mergeCell ref="G2:G3"/>
    <mergeCell ref="H2:H3"/>
    <mergeCell ref="I2:I3"/>
    <mergeCell ref="J2:J3"/>
    <mergeCell ref="P2:P3"/>
  </mergeCells>
  <pageMargins left="0.51181102362204722" right="0.51181102362204722" top="0.51181102362204722" bottom="0.51181102362204722" header="0.31496062992125984" footer="0.31496062992125984"/>
  <pageSetup paperSize="14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83"/>
  <sheetViews>
    <sheetView topLeftCell="D25" workbookViewId="0">
      <selection activeCell="D2" sqref="D2:V25"/>
    </sheetView>
  </sheetViews>
  <sheetFormatPr baseColWidth="10" defaultRowHeight="15" x14ac:dyDescent="0.25"/>
  <cols>
    <col min="1" max="1" width="15.28515625" style="4" hidden="1" customWidth="1"/>
    <col min="2" max="2" width="11.42578125" style="4" hidden="1" customWidth="1"/>
    <col min="3" max="3" width="23.7109375" style="4" hidden="1" customWidth="1"/>
    <col min="4" max="4" width="18.28515625" style="4" customWidth="1"/>
    <col min="5" max="5" width="13.7109375" style="4" hidden="1" customWidth="1"/>
    <col min="6" max="8" width="7.7109375" style="4" hidden="1" customWidth="1"/>
    <col min="9" max="9" width="59.7109375" style="4" customWidth="1"/>
    <col min="10" max="10" width="9.7109375" style="4" hidden="1" customWidth="1"/>
    <col min="11" max="11" width="13.42578125" style="4" hidden="1" customWidth="1"/>
    <col min="12" max="14" width="12.5703125" style="4" hidden="1" customWidth="1"/>
    <col min="15" max="15" width="12.85546875" style="4" hidden="1" customWidth="1"/>
    <col min="16" max="16" width="13.7109375" style="4" hidden="1" customWidth="1"/>
    <col min="17" max="17" width="13.5703125" style="4" hidden="1" customWidth="1"/>
    <col min="18" max="20" width="12.85546875" style="4" hidden="1" customWidth="1"/>
    <col min="21" max="21" width="12.5703125" style="4" hidden="1" customWidth="1"/>
    <col min="22" max="22" width="17.42578125" style="4" customWidth="1"/>
    <col min="23" max="23" width="2.28515625" style="4" hidden="1" customWidth="1"/>
    <col min="24" max="24" width="8.7109375" style="4" hidden="1" customWidth="1"/>
    <col min="25" max="25" width="23.42578125" style="4" hidden="1" customWidth="1"/>
    <col min="26" max="26" width="15.140625" style="4" bestFit="1" customWidth="1"/>
    <col min="27" max="16384" width="11.42578125" style="4"/>
  </cols>
  <sheetData>
    <row r="1" spans="1:30" ht="24.95" customHeight="1" x14ac:dyDescent="0.25">
      <c r="I1" s="50" t="s">
        <v>110</v>
      </c>
    </row>
    <row r="2" spans="1:30" ht="18" customHeight="1" x14ac:dyDescent="0.25">
      <c r="A2" s="105" t="s">
        <v>0</v>
      </c>
      <c r="B2" s="98" t="s">
        <v>1</v>
      </c>
      <c r="C2" s="107" t="s">
        <v>2</v>
      </c>
      <c r="D2" s="107" t="s">
        <v>3</v>
      </c>
      <c r="E2" s="107" t="s">
        <v>99</v>
      </c>
      <c r="F2" s="98" t="s">
        <v>4</v>
      </c>
      <c r="G2" s="98" t="s">
        <v>5</v>
      </c>
      <c r="H2" s="98" t="s">
        <v>6</v>
      </c>
      <c r="I2" s="100" t="s">
        <v>7</v>
      </c>
      <c r="J2" s="98" t="s">
        <v>8</v>
      </c>
      <c r="K2" s="102" t="s">
        <v>104</v>
      </c>
      <c r="L2" s="103"/>
      <c r="M2" s="103"/>
      <c r="N2" s="103"/>
      <c r="O2" s="104"/>
      <c r="P2" s="98" t="s">
        <v>103</v>
      </c>
      <c r="Q2" s="93" t="s">
        <v>102</v>
      </c>
      <c r="R2" s="94"/>
      <c r="S2" s="94"/>
      <c r="T2" s="94"/>
      <c r="U2" s="95"/>
      <c r="V2" s="96" t="s">
        <v>101</v>
      </c>
      <c r="W2" s="8"/>
      <c r="X2" s="96" t="s">
        <v>123</v>
      </c>
      <c r="Y2" s="96" t="s">
        <v>132</v>
      </c>
      <c r="Z2" s="8"/>
      <c r="AA2" s="8"/>
      <c r="AB2" s="8"/>
      <c r="AC2" s="8"/>
      <c r="AD2" s="8"/>
    </row>
    <row r="3" spans="1:30" ht="18" customHeight="1" x14ac:dyDescent="0.25">
      <c r="A3" s="106"/>
      <c r="B3" s="99"/>
      <c r="C3" s="108"/>
      <c r="D3" s="108"/>
      <c r="E3" s="108"/>
      <c r="F3" s="99"/>
      <c r="G3" s="99"/>
      <c r="H3" s="99"/>
      <c r="I3" s="101"/>
      <c r="J3" s="99"/>
      <c r="K3" s="19" t="s">
        <v>105</v>
      </c>
      <c r="L3" s="19" t="s">
        <v>10</v>
      </c>
      <c r="M3" s="19" t="s">
        <v>11</v>
      </c>
      <c r="N3" s="19" t="s">
        <v>12</v>
      </c>
      <c r="O3" s="19" t="s">
        <v>13</v>
      </c>
      <c r="P3" s="99"/>
      <c r="Q3" s="20" t="s">
        <v>9</v>
      </c>
      <c r="R3" s="20" t="s">
        <v>10</v>
      </c>
      <c r="S3" s="20" t="s">
        <v>11</v>
      </c>
      <c r="T3" s="20" t="s">
        <v>12</v>
      </c>
      <c r="U3" s="20" t="s">
        <v>13</v>
      </c>
      <c r="V3" s="97"/>
      <c r="W3" s="8"/>
      <c r="X3" s="97"/>
      <c r="Y3" s="97"/>
      <c r="Z3" s="8"/>
      <c r="AA3" s="9"/>
      <c r="AB3" s="9"/>
      <c r="AC3" s="8"/>
      <c r="AD3" s="8"/>
    </row>
    <row r="4" spans="1:30" ht="30" customHeight="1" x14ac:dyDescent="0.25">
      <c r="A4" s="21" t="s">
        <v>14</v>
      </c>
      <c r="B4" s="22">
        <v>320101</v>
      </c>
      <c r="C4" s="21" t="s">
        <v>15</v>
      </c>
      <c r="D4" s="23" t="s">
        <v>24</v>
      </c>
      <c r="E4" s="24">
        <v>2015011000181</v>
      </c>
      <c r="F4" s="57">
        <v>520</v>
      </c>
      <c r="G4" s="57">
        <v>904</v>
      </c>
      <c r="H4" s="41">
        <v>3</v>
      </c>
      <c r="I4" s="81" t="s">
        <v>62</v>
      </c>
      <c r="J4" s="22" t="s">
        <v>17</v>
      </c>
      <c r="K4" s="26">
        <v>0</v>
      </c>
      <c r="L4" s="26">
        <v>4501000000</v>
      </c>
      <c r="M4" s="26"/>
      <c r="N4" s="26"/>
      <c r="O4" s="26"/>
      <c r="P4" s="26">
        <f>SUM(K4:O4)</f>
        <v>4501000000</v>
      </c>
      <c r="Q4" s="26">
        <v>0</v>
      </c>
      <c r="R4" s="26"/>
      <c r="S4" s="26"/>
      <c r="T4" s="26"/>
      <c r="U4" s="26"/>
      <c r="V4" s="26">
        <f>SUM(Q4:U4)</f>
        <v>0</v>
      </c>
      <c r="X4" s="26"/>
      <c r="Y4" s="77"/>
      <c r="Z4" s="8"/>
      <c r="AA4" s="8"/>
      <c r="AB4" s="8"/>
      <c r="AC4" s="8"/>
      <c r="AD4" s="8"/>
    </row>
    <row r="5" spans="1:30" ht="21" customHeight="1" x14ac:dyDescent="0.25">
      <c r="A5" s="27" t="s">
        <v>14</v>
      </c>
      <c r="B5" s="28">
        <v>320101</v>
      </c>
      <c r="C5" s="27" t="s">
        <v>15</v>
      </c>
      <c r="D5" s="29" t="s">
        <v>24</v>
      </c>
      <c r="E5" s="30">
        <v>1150024400000</v>
      </c>
      <c r="F5" s="57">
        <v>520</v>
      </c>
      <c r="G5" s="57">
        <v>904</v>
      </c>
      <c r="H5" s="41">
        <v>1</v>
      </c>
      <c r="I5" s="82" t="s">
        <v>25</v>
      </c>
      <c r="J5" s="28" t="s">
        <v>17</v>
      </c>
      <c r="K5" s="33">
        <v>5163000000</v>
      </c>
      <c r="L5" s="33">
        <v>0</v>
      </c>
      <c r="M5" s="33"/>
      <c r="N5" s="33"/>
      <c r="O5" s="33"/>
      <c r="P5" s="33">
        <f>SUM(K5:O5)</f>
        <v>5163000000</v>
      </c>
      <c r="Q5" s="33">
        <v>4788000000</v>
      </c>
      <c r="R5" s="33"/>
      <c r="S5" s="33"/>
      <c r="T5" s="33"/>
      <c r="U5" s="33"/>
      <c r="V5" s="33">
        <f>SUM(Q5:U5)</f>
        <v>4788000000</v>
      </c>
      <c r="W5" s="8"/>
      <c r="X5" s="71">
        <f>(V5-P5)/P5</f>
        <v>-7.2632190586868095E-2</v>
      </c>
      <c r="Y5" s="79"/>
      <c r="Z5" s="8"/>
      <c r="AA5" s="8"/>
      <c r="AB5" s="8"/>
      <c r="AC5" s="8"/>
      <c r="AD5" s="8"/>
    </row>
    <row r="6" spans="1:30" ht="42.95" customHeight="1" x14ac:dyDescent="0.25">
      <c r="A6" s="27" t="s">
        <v>14</v>
      </c>
      <c r="B6" s="28">
        <v>320101</v>
      </c>
      <c r="C6" s="27" t="s">
        <v>15</v>
      </c>
      <c r="D6" s="29" t="s">
        <v>95</v>
      </c>
      <c r="E6" s="30">
        <v>2011011000401</v>
      </c>
      <c r="F6" s="57">
        <v>520</v>
      </c>
      <c r="G6" s="57">
        <v>900</v>
      </c>
      <c r="H6" s="41">
        <v>81</v>
      </c>
      <c r="I6" s="82" t="s">
        <v>18</v>
      </c>
      <c r="J6" s="28" t="s">
        <v>17</v>
      </c>
      <c r="K6" s="33">
        <v>1395000000</v>
      </c>
      <c r="L6" s="33">
        <v>0</v>
      </c>
      <c r="M6" s="33"/>
      <c r="N6" s="33"/>
      <c r="O6" s="33"/>
      <c r="P6" s="33">
        <f t="shared" ref="P6:P24" si="0">SUM(K6:O6)</f>
        <v>1395000000</v>
      </c>
      <c r="Q6" s="33">
        <v>1293000000</v>
      </c>
      <c r="R6" s="33"/>
      <c r="S6" s="33"/>
      <c r="T6" s="33"/>
      <c r="U6" s="33"/>
      <c r="V6" s="33">
        <f t="shared" ref="V6:V24" si="1">SUM(Q6:U6)</f>
        <v>1293000000</v>
      </c>
      <c r="W6" s="8"/>
      <c r="X6" s="71">
        <f t="shared" ref="X6:X52" si="2">(V6-P6)/P6</f>
        <v>-7.3118279569892475E-2</v>
      </c>
      <c r="Y6" s="79"/>
      <c r="Z6" s="8"/>
      <c r="AA6" s="8"/>
      <c r="AB6" s="8"/>
      <c r="AC6" s="8"/>
      <c r="AD6" s="8"/>
    </row>
    <row r="7" spans="1:30" ht="30" customHeight="1" x14ac:dyDescent="0.25">
      <c r="A7" s="27" t="s">
        <v>14</v>
      </c>
      <c r="B7" s="28">
        <v>320101</v>
      </c>
      <c r="C7" s="27" t="s">
        <v>15</v>
      </c>
      <c r="D7" s="29" t="s">
        <v>96</v>
      </c>
      <c r="E7" s="30">
        <v>2014011000408</v>
      </c>
      <c r="F7" s="57">
        <v>520</v>
      </c>
      <c r="G7" s="57">
        <v>900</v>
      </c>
      <c r="H7" s="41">
        <v>100</v>
      </c>
      <c r="I7" s="82" t="s">
        <v>63</v>
      </c>
      <c r="J7" s="28" t="s">
        <v>17</v>
      </c>
      <c r="K7" s="33">
        <v>5119000000</v>
      </c>
      <c r="L7" s="33">
        <v>0</v>
      </c>
      <c r="M7" s="33"/>
      <c r="N7" s="33"/>
      <c r="O7" s="33"/>
      <c r="P7" s="33">
        <f t="shared" si="0"/>
        <v>5119000000</v>
      </c>
      <c r="Q7" s="33">
        <v>4747000000</v>
      </c>
      <c r="R7" s="33"/>
      <c r="S7" s="33"/>
      <c r="T7" s="33"/>
      <c r="U7" s="33"/>
      <c r="V7" s="33">
        <f t="shared" si="1"/>
        <v>4747000000</v>
      </c>
      <c r="W7" s="8"/>
      <c r="X7" s="71">
        <f t="shared" si="2"/>
        <v>-7.2670443445985541E-2</v>
      </c>
      <c r="Y7" s="79"/>
      <c r="Z7" s="8"/>
      <c r="AA7" s="8"/>
      <c r="AB7" s="8"/>
      <c r="AC7" s="8"/>
      <c r="AD7" s="8"/>
    </row>
    <row r="8" spans="1:30" ht="42.95" customHeight="1" x14ac:dyDescent="0.25">
      <c r="A8" s="27" t="s">
        <v>14</v>
      </c>
      <c r="B8" s="28">
        <v>320101</v>
      </c>
      <c r="C8" s="27" t="s">
        <v>15</v>
      </c>
      <c r="D8" s="29" t="s">
        <v>83</v>
      </c>
      <c r="E8" s="30">
        <v>2012011000332</v>
      </c>
      <c r="F8" s="57">
        <v>520</v>
      </c>
      <c r="G8" s="57">
        <v>900</v>
      </c>
      <c r="H8" s="41">
        <v>83</v>
      </c>
      <c r="I8" s="82" t="s">
        <v>19</v>
      </c>
      <c r="J8" s="28" t="s">
        <v>17</v>
      </c>
      <c r="K8" s="33">
        <f>4956000000-K19</f>
        <v>2456000000</v>
      </c>
      <c r="L8" s="33">
        <v>0</v>
      </c>
      <c r="M8" s="33"/>
      <c r="N8" s="33"/>
      <c r="O8" s="33"/>
      <c r="P8" s="33">
        <f t="shared" si="0"/>
        <v>2456000000</v>
      </c>
      <c r="Q8" s="33">
        <f>2270000000+4000000000</f>
        <v>6270000000</v>
      </c>
      <c r="R8" s="33"/>
      <c r="S8" s="33"/>
      <c r="T8" s="33"/>
      <c r="U8" s="33"/>
      <c r="V8" s="33">
        <f t="shared" si="1"/>
        <v>6270000000</v>
      </c>
      <c r="W8" s="8"/>
      <c r="X8" s="71">
        <f t="shared" si="2"/>
        <v>1.5529315960912051</v>
      </c>
      <c r="Y8" s="79" t="s">
        <v>124</v>
      </c>
      <c r="Z8" s="8"/>
      <c r="AA8" s="8"/>
      <c r="AB8" s="8"/>
      <c r="AC8" s="8"/>
      <c r="AD8" s="8"/>
    </row>
    <row r="9" spans="1:30" ht="48" customHeight="1" x14ac:dyDescent="0.25">
      <c r="A9" s="27" t="s">
        <v>14</v>
      </c>
      <c r="B9" s="28">
        <v>320101</v>
      </c>
      <c r="C9" s="31" t="s">
        <v>15</v>
      </c>
      <c r="D9" s="29" t="s">
        <v>86</v>
      </c>
      <c r="E9" s="30">
        <v>2015011000167</v>
      </c>
      <c r="F9" s="57">
        <v>520</v>
      </c>
      <c r="G9" s="57">
        <v>900</v>
      </c>
      <c r="H9" s="41">
        <v>102</v>
      </c>
      <c r="I9" s="82" t="s">
        <v>64</v>
      </c>
      <c r="J9" s="28" t="s">
        <v>17</v>
      </c>
      <c r="K9" s="33">
        <v>1142000000</v>
      </c>
      <c r="L9" s="33">
        <v>2819238238</v>
      </c>
      <c r="M9" s="33"/>
      <c r="N9" s="33"/>
      <c r="O9" s="33"/>
      <c r="P9" s="33">
        <f t="shared" si="0"/>
        <v>3961238238</v>
      </c>
      <c r="Q9" s="33">
        <f>1059000000+500000000</f>
        <v>1559000000</v>
      </c>
      <c r="R9" s="33"/>
      <c r="S9" s="33"/>
      <c r="T9" s="33"/>
      <c r="U9" s="33"/>
      <c r="V9" s="33">
        <f t="shared" si="1"/>
        <v>1559000000</v>
      </c>
      <c r="W9" s="8"/>
      <c r="X9" s="71">
        <f t="shared" si="2"/>
        <v>-0.60643619334869203</v>
      </c>
      <c r="Y9" s="79" t="s">
        <v>129</v>
      </c>
      <c r="Z9" s="8"/>
      <c r="AA9" s="8"/>
      <c r="AB9" s="8"/>
      <c r="AC9" s="8"/>
      <c r="AD9" s="8"/>
    </row>
    <row r="10" spans="1:30" ht="42.95" customHeight="1" x14ac:dyDescent="0.25">
      <c r="A10" s="27" t="s">
        <v>14</v>
      </c>
      <c r="B10" s="28">
        <v>320101</v>
      </c>
      <c r="C10" s="31" t="s">
        <v>15</v>
      </c>
      <c r="D10" s="29" t="s">
        <v>85</v>
      </c>
      <c r="E10" s="30">
        <v>2012011000336</v>
      </c>
      <c r="F10" s="57">
        <v>520</v>
      </c>
      <c r="G10" s="57">
        <v>900</v>
      </c>
      <c r="H10" s="41">
        <v>87</v>
      </c>
      <c r="I10" s="82" t="s">
        <v>21</v>
      </c>
      <c r="J10" s="28" t="s">
        <v>17</v>
      </c>
      <c r="K10" s="33">
        <v>2974000000</v>
      </c>
      <c r="L10" s="33"/>
      <c r="M10" s="33"/>
      <c r="N10" s="33"/>
      <c r="O10" s="33"/>
      <c r="P10" s="33">
        <f t="shared" si="0"/>
        <v>2974000000</v>
      </c>
      <c r="Q10" s="33">
        <v>2700000000</v>
      </c>
      <c r="R10" s="33"/>
      <c r="S10" s="33"/>
      <c r="T10" s="33"/>
      <c r="U10" s="33"/>
      <c r="V10" s="33">
        <f t="shared" si="1"/>
        <v>2700000000</v>
      </c>
      <c r="W10" s="8"/>
      <c r="X10" s="71">
        <f t="shared" si="2"/>
        <v>-9.213180901143242E-2</v>
      </c>
      <c r="Y10" s="79"/>
      <c r="Z10" s="8"/>
      <c r="AA10" s="8"/>
      <c r="AB10" s="8"/>
      <c r="AC10" s="8"/>
      <c r="AD10" s="8"/>
    </row>
    <row r="11" spans="1:30" ht="42.95" customHeight="1" x14ac:dyDescent="0.25">
      <c r="A11" s="27" t="s">
        <v>14</v>
      </c>
      <c r="B11" s="28">
        <v>320101</v>
      </c>
      <c r="C11" s="31" t="s">
        <v>15</v>
      </c>
      <c r="D11" s="29" t="s">
        <v>85</v>
      </c>
      <c r="E11" s="30">
        <v>2015011000277</v>
      </c>
      <c r="F11" s="41">
        <v>630</v>
      </c>
      <c r="G11" s="57">
        <v>900</v>
      </c>
      <c r="H11" s="41">
        <v>18</v>
      </c>
      <c r="I11" s="82" t="s">
        <v>65</v>
      </c>
      <c r="J11" s="28" t="s">
        <v>17</v>
      </c>
      <c r="K11" s="33">
        <v>0</v>
      </c>
      <c r="L11" s="33">
        <v>0</v>
      </c>
      <c r="M11" s="33">
        <v>35000000000</v>
      </c>
      <c r="N11" s="33"/>
      <c r="O11" s="33"/>
      <c r="P11" s="33">
        <f t="shared" si="0"/>
        <v>35000000000</v>
      </c>
      <c r="Q11" s="33">
        <v>0</v>
      </c>
      <c r="R11" s="33"/>
      <c r="S11" s="32">
        <v>36050000000</v>
      </c>
      <c r="T11" s="33"/>
      <c r="U11" s="33"/>
      <c r="V11" s="33">
        <f t="shared" si="1"/>
        <v>36050000000</v>
      </c>
      <c r="W11" s="8"/>
      <c r="X11" s="71">
        <f t="shared" si="2"/>
        <v>0.03</v>
      </c>
      <c r="Y11" s="79" t="s">
        <v>134</v>
      </c>
      <c r="Z11" s="8"/>
      <c r="AA11" s="8"/>
      <c r="AB11" s="8"/>
      <c r="AC11" s="8"/>
      <c r="AD11" s="8"/>
    </row>
    <row r="12" spans="1:30" ht="30" customHeight="1" x14ac:dyDescent="0.25">
      <c r="A12" s="27" t="s">
        <v>14</v>
      </c>
      <c r="B12" s="28">
        <v>320101</v>
      </c>
      <c r="C12" s="31" t="s">
        <v>15</v>
      </c>
      <c r="D12" s="29" t="s">
        <v>87</v>
      </c>
      <c r="E12" s="30">
        <v>2015011000252</v>
      </c>
      <c r="F12" s="57">
        <v>520</v>
      </c>
      <c r="G12" s="57">
        <v>900</v>
      </c>
      <c r="H12" s="41">
        <v>104</v>
      </c>
      <c r="I12" s="82" t="s">
        <v>84</v>
      </c>
      <c r="J12" s="28" t="s">
        <v>17</v>
      </c>
      <c r="K12" s="33">
        <v>1387000000</v>
      </c>
      <c r="L12" s="33">
        <v>0</v>
      </c>
      <c r="M12" s="33"/>
      <c r="N12" s="33"/>
      <c r="O12" s="33"/>
      <c r="P12" s="33">
        <f t="shared" si="0"/>
        <v>1387000000</v>
      </c>
      <c r="Q12" s="33">
        <v>1285000000</v>
      </c>
      <c r="R12" s="33"/>
      <c r="S12" s="33"/>
      <c r="T12" s="33"/>
      <c r="U12" s="33"/>
      <c r="V12" s="33">
        <f t="shared" si="1"/>
        <v>1285000000</v>
      </c>
      <c r="W12" s="8"/>
      <c r="X12" s="71">
        <f t="shared" si="2"/>
        <v>-7.3540014419610666E-2</v>
      </c>
      <c r="Y12" s="79"/>
      <c r="Z12" s="8"/>
      <c r="AA12" s="8"/>
      <c r="AB12" s="8"/>
      <c r="AC12" s="8"/>
      <c r="AD12" s="8"/>
    </row>
    <row r="13" spans="1:30" ht="30" customHeight="1" x14ac:dyDescent="0.25">
      <c r="A13" s="27" t="s">
        <v>14</v>
      </c>
      <c r="B13" s="28">
        <v>320101</v>
      </c>
      <c r="C13" s="31" t="s">
        <v>15</v>
      </c>
      <c r="D13" s="29" t="s">
        <v>22</v>
      </c>
      <c r="E13" s="30">
        <v>2015011000272</v>
      </c>
      <c r="F13" s="57">
        <v>520</v>
      </c>
      <c r="G13" s="57">
        <v>900</v>
      </c>
      <c r="H13" s="41">
        <v>106</v>
      </c>
      <c r="I13" s="82" t="s">
        <v>113</v>
      </c>
      <c r="J13" s="28" t="s">
        <v>17</v>
      </c>
      <c r="K13" s="33">
        <v>6225000000</v>
      </c>
      <c r="L13" s="33">
        <v>0</v>
      </c>
      <c r="M13" s="33"/>
      <c r="N13" s="33"/>
      <c r="O13" s="33"/>
      <c r="P13" s="33">
        <f t="shared" si="0"/>
        <v>6225000000</v>
      </c>
      <c r="Q13" s="33">
        <v>5755000000</v>
      </c>
      <c r="R13" s="33"/>
      <c r="S13" s="33"/>
      <c r="T13" s="33"/>
      <c r="U13" s="33"/>
      <c r="V13" s="33">
        <f t="shared" si="1"/>
        <v>5755000000</v>
      </c>
      <c r="W13" s="8"/>
      <c r="X13" s="71">
        <f t="shared" si="2"/>
        <v>-7.5502008032128518E-2</v>
      </c>
      <c r="Y13" s="79"/>
      <c r="Z13" s="8"/>
      <c r="AA13" s="8"/>
      <c r="AB13" s="8"/>
      <c r="AC13" s="8"/>
      <c r="AD13" s="8"/>
    </row>
    <row r="14" spans="1:30" ht="30" customHeight="1" x14ac:dyDescent="0.25">
      <c r="A14" s="27" t="s">
        <v>14</v>
      </c>
      <c r="B14" s="28">
        <v>320101</v>
      </c>
      <c r="C14" s="31" t="s">
        <v>15</v>
      </c>
      <c r="D14" s="29" t="s">
        <v>97</v>
      </c>
      <c r="E14" s="30">
        <v>2013011000248</v>
      </c>
      <c r="F14" s="57">
        <v>520</v>
      </c>
      <c r="G14" s="57">
        <v>900</v>
      </c>
      <c r="H14" s="41">
        <v>93</v>
      </c>
      <c r="I14" s="82" t="s">
        <v>67</v>
      </c>
      <c r="J14" s="28" t="s">
        <v>17</v>
      </c>
      <c r="K14" s="33">
        <v>2039000000</v>
      </c>
      <c r="L14" s="33">
        <v>0</v>
      </c>
      <c r="M14" s="33"/>
      <c r="N14" s="33"/>
      <c r="O14" s="33"/>
      <c r="P14" s="33">
        <f t="shared" si="0"/>
        <v>2039000000</v>
      </c>
      <c r="Q14" s="33">
        <v>1850600981</v>
      </c>
      <c r="R14" s="33"/>
      <c r="S14" s="33"/>
      <c r="T14" s="33"/>
      <c r="U14" s="33"/>
      <c r="V14" s="33">
        <f t="shared" si="1"/>
        <v>1850600981</v>
      </c>
      <c r="W14" s="8"/>
      <c r="X14" s="71">
        <f t="shared" si="2"/>
        <v>-9.2397753310446293E-2</v>
      </c>
      <c r="Y14" s="79"/>
      <c r="Z14" s="8"/>
      <c r="AA14" s="8"/>
      <c r="AB14" s="8"/>
      <c r="AC14" s="8"/>
      <c r="AD14" s="8"/>
    </row>
    <row r="15" spans="1:30" ht="30" customHeight="1" x14ac:dyDescent="0.25">
      <c r="A15" s="27" t="s">
        <v>14</v>
      </c>
      <c r="B15" s="28">
        <v>320101</v>
      </c>
      <c r="C15" s="27" t="s">
        <v>15</v>
      </c>
      <c r="D15" s="29" t="s">
        <v>16</v>
      </c>
      <c r="E15" s="30">
        <v>2015011000234</v>
      </c>
      <c r="F15" s="57">
        <v>520</v>
      </c>
      <c r="G15" s="57">
        <v>900</v>
      </c>
      <c r="H15" s="41">
        <v>103</v>
      </c>
      <c r="I15" s="82" t="s">
        <v>68</v>
      </c>
      <c r="J15" s="28" t="s">
        <v>17</v>
      </c>
      <c r="K15" s="33">
        <f>5863202116+2457797884</f>
        <v>8321000000</v>
      </c>
      <c r="L15" s="33">
        <v>0</v>
      </c>
      <c r="M15" s="33"/>
      <c r="N15" s="33"/>
      <c r="O15" s="33"/>
      <c r="P15" s="33">
        <f t="shared" si="0"/>
        <v>8321000000</v>
      </c>
      <c r="Q15" s="33">
        <v>7700000000</v>
      </c>
      <c r="R15" s="33"/>
      <c r="S15" s="33"/>
      <c r="T15" s="33"/>
      <c r="U15" s="33"/>
      <c r="V15" s="33">
        <f t="shared" si="1"/>
        <v>7700000000</v>
      </c>
      <c r="W15" s="8"/>
      <c r="X15" s="71">
        <f t="shared" si="2"/>
        <v>-7.4630453070544403E-2</v>
      </c>
      <c r="Y15" s="79"/>
      <c r="Z15" s="8"/>
      <c r="AA15" s="8"/>
      <c r="AB15" s="8"/>
      <c r="AC15" s="8"/>
      <c r="AD15" s="8"/>
    </row>
    <row r="16" spans="1:30" ht="30" customHeight="1" x14ac:dyDescent="0.25">
      <c r="A16" s="27" t="s">
        <v>14</v>
      </c>
      <c r="B16" s="28">
        <v>320101</v>
      </c>
      <c r="C16" s="27" t="s">
        <v>15</v>
      </c>
      <c r="D16" s="29" t="s">
        <v>26</v>
      </c>
      <c r="E16" s="30">
        <v>2011011000399</v>
      </c>
      <c r="F16" s="57">
        <v>520</v>
      </c>
      <c r="G16" s="57">
        <v>906</v>
      </c>
      <c r="H16" s="41">
        <v>7</v>
      </c>
      <c r="I16" s="82" t="s">
        <v>27</v>
      </c>
      <c r="J16" s="28" t="s">
        <v>17</v>
      </c>
      <c r="K16" s="33">
        <v>5220000000</v>
      </c>
      <c r="L16" s="33">
        <v>0</v>
      </c>
      <c r="M16" s="33"/>
      <c r="N16" s="33"/>
      <c r="O16" s="33"/>
      <c r="P16" s="33">
        <f t="shared" si="0"/>
        <v>5220000000</v>
      </c>
      <c r="Q16" s="33">
        <v>4800000000</v>
      </c>
      <c r="R16" s="33"/>
      <c r="S16" s="33"/>
      <c r="T16" s="33"/>
      <c r="U16" s="33"/>
      <c r="V16" s="33">
        <f t="shared" si="1"/>
        <v>4800000000</v>
      </c>
      <c r="W16" s="8"/>
      <c r="X16" s="71">
        <f t="shared" si="2"/>
        <v>-8.0459770114942528E-2</v>
      </c>
      <c r="Y16" s="79"/>
      <c r="Z16" s="8"/>
      <c r="AA16" s="8"/>
      <c r="AB16" s="8"/>
      <c r="AC16" s="8"/>
      <c r="AD16" s="8"/>
    </row>
    <row r="17" spans="1:30" ht="38.1" customHeight="1" x14ac:dyDescent="0.25">
      <c r="A17" s="27" t="s">
        <v>14</v>
      </c>
      <c r="B17" s="28">
        <v>320101</v>
      </c>
      <c r="C17" s="27" t="s">
        <v>15</v>
      </c>
      <c r="D17" s="29" t="s">
        <v>23</v>
      </c>
      <c r="E17" s="30">
        <v>2014011000256</v>
      </c>
      <c r="F17" s="57">
        <v>520</v>
      </c>
      <c r="G17" s="57">
        <v>906</v>
      </c>
      <c r="H17" s="41">
        <v>12</v>
      </c>
      <c r="I17" s="82" t="s">
        <v>100</v>
      </c>
      <c r="J17" s="28" t="s">
        <v>17</v>
      </c>
      <c r="K17" s="33">
        <v>7095000000</v>
      </c>
      <c r="L17" s="33">
        <v>1891440000</v>
      </c>
      <c r="M17" s="33"/>
      <c r="N17" s="33"/>
      <c r="O17" s="33"/>
      <c r="P17" s="33">
        <f t="shared" si="0"/>
        <v>8986440000</v>
      </c>
      <c r="Q17" s="33">
        <v>6580000000</v>
      </c>
      <c r="R17" s="33"/>
      <c r="S17" s="33"/>
      <c r="T17" s="33"/>
      <c r="U17" s="33"/>
      <c r="V17" s="33">
        <f t="shared" si="1"/>
        <v>6580000000</v>
      </c>
      <c r="W17" s="8"/>
      <c r="X17" s="71">
        <f t="shared" si="2"/>
        <v>-0.26778568598911251</v>
      </c>
      <c r="Y17" s="79" t="s">
        <v>126</v>
      </c>
      <c r="Z17" s="8"/>
      <c r="AA17" s="8"/>
      <c r="AB17" s="8"/>
      <c r="AC17" s="8"/>
      <c r="AD17" s="8"/>
    </row>
    <row r="18" spans="1:30" ht="30" customHeight="1" x14ac:dyDescent="0.25">
      <c r="A18" s="27" t="s">
        <v>14</v>
      </c>
      <c r="B18" s="28">
        <v>320101</v>
      </c>
      <c r="C18" s="27" t="s">
        <v>15</v>
      </c>
      <c r="D18" s="29" t="s">
        <v>88</v>
      </c>
      <c r="E18" s="30">
        <v>2015011000253</v>
      </c>
      <c r="F18" s="57">
        <v>520</v>
      </c>
      <c r="G18" s="57">
        <v>900</v>
      </c>
      <c r="H18" s="41">
        <v>105</v>
      </c>
      <c r="I18" s="82" t="s">
        <v>71</v>
      </c>
      <c r="J18" s="28" t="s">
        <v>17</v>
      </c>
      <c r="K18" s="33">
        <v>1000384263</v>
      </c>
      <c r="L18" s="33">
        <v>0</v>
      </c>
      <c r="M18" s="33"/>
      <c r="N18" s="33"/>
      <c r="O18" s="33"/>
      <c r="P18" s="33">
        <f t="shared" si="0"/>
        <v>1000384263</v>
      </c>
      <c r="Q18" s="33">
        <f>930000000+250000000</f>
        <v>1180000000</v>
      </c>
      <c r="R18" s="33"/>
      <c r="S18" s="33"/>
      <c r="T18" s="33"/>
      <c r="U18" s="33"/>
      <c r="V18" s="33">
        <f t="shared" si="1"/>
        <v>1180000000</v>
      </c>
      <c r="W18" s="8"/>
      <c r="X18" s="71">
        <f t="shared" si="2"/>
        <v>0.17954674382957581</v>
      </c>
      <c r="Y18" s="79" t="s">
        <v>127</v>
      </c>
      <c r="Z18" s="8"/>
      <c r="AA18" s="8"/>
      <c r="AB18" s="8"/>
      <c r="AC18" s="8"/>
      <c r="AD18" s="8"/>
    </row>
    <row r="19" spans="1:30" ht="30" customHeight="1" x14ac:dyDescent="0.25">
      <c r="A19" s="27" t="s">
        <v>14</v>
      </c>
      <c r="B19" s="28">
        <v>320101</v>
      </c>
      <c r="C19" s="27" t="s">
        <v>15</v>
      </c>
      <c r="D19" s="29" t="s">
        <v>108</v>
      </c>
      <c r="E19" s="30"/>
      <c r="F19" s="41"/>
      <c r="G19" s="41"/>
      <c r="H19" s="41"/>
      <c r="I19" s="82" t="s">
        <v>114</v>
      </c>
      <c r="J19" s="28" t="s">
        <v>17</v>
      </c>
      <c r="K19" s="33">
        <v>2500000000</v>
      </c>
      <c r="L19" s="33">
        <v>0</v>
      </c>
      <c r="M19" s="33"/>
      <c r="N19" s="33"/>
      <c r="O19" s="33"/>
      <c r="P19" s="33">
        <f t="shared" si="0"/>
        <v>2500000000</v>
      </c>
      <c r="Q19" s="33">
        <v>2300000000</v>
      </c>
      <c r="R19" s="33"/>
      <c r="S19" s="33"/>
      <c r="T19" s="33"/>
      <c r="U19" s="33"/>
      <c r="V19" s="33">
        <f t="shared" si="1"/>
        <v>2300000000</v>
      </c>
      <c r="W19" s="8"/>
      <c r="X19" s="71">
        <f t="shared" si="2"/>
        <v>-0.08</v>
      </c>
      <c r="Y19" s="79"/>
      <c r="Z19" s="8"/>
      <c r="AA19" s="8"/>
      <c r="AB19" s="8"/>
      <c r="AC19" s="8"/>
      <c r="AD19" s="8"/>
    </row>
    <row r="20" spans="1:30" ht="38.1" customHeight="1" x14ac:dyDescent="0.25">
      <c r="A20" s="27" t="s">
        <v>14</v>
      </c>
      <c r="B20" s="28">
        <v>320101</v>
      </c>
      <c r="C20" s="27" t="s">
        <v>15</v>
      </c>
      <c r="D20" s="29" t="s">
        <v>22</v>
      </c>
      <c r="E20" s="30"/>
      <c r="F20" s="41"/>
      <c r="G20" s="41"/>
      <c r="H20" s="41"/>
      <c r="I20" s="82" t="s">
        <v>109</v>
      </c>
      <c r="J20" s="28" t="s">
        <v>17</v>
      </c>
      <c r="K20" s="33">
        <v>0</v>
      </c>
      <c r="L20" s="33">
        <v>0</v>
      </c>
      <c r="M20" s="33"/>
      <c r="N20" s="33"/>
      <c r="O20" s="33"/>
      <c r="P20" s="33">
        <f t="shared" si="0"/>
        <v>0</v>
      </c>
      <c r="Q20" s="33">
        <v>4000000000</v>
      </c>
      <c r="R20" s="33"/>
      <c r="S20" s="33"/>
      <c r="T20" s="33"/>
      <c r="U20" s="33"/>
      <c r="V20" s="33">
        <f t="shared" si="1"/>
        <v>4000000000</v>
      </c>
      <c r="W20" s="8"/>
      <c r="X20" s="71"/>
      <c r="Y20" s="79" t="s">
        <v>133</v>
      </c>
      <c r="Z20" s="8"/>
      <c r="AA20" s="8"/>
      <c r="AB20" s="8"/>
      <c r="AC20" s="8"/>
      <c r="AD20" s="8"/>
    </row>
    <row r="21" spans="1:30" ht="39.950000000000003" customHeight="1" x14ac:dyDescent="0.25">
      <c r="A21" s="27" t="s">
        <v>14</v>
      </c>
      <c r="B21" s="28">
        <v>320101</v>
      </c>
      <c r="C21" s="27" t="s">
        <v>15</v>
      </c>
      <c r="D21" s="29" t="s">
        <v>28</v>
      </c>
      <c r="E21" s="30">
        <v>2015011000223</v>
      </c>
      <c r="F21" s="41">
        <v>670</v>
      </c>
      <c r="G21" s="57">
        <v>900</v>
      </c>
      <c r="H21" s="41">
        <v>11</v>
      </c>
      <c r="I21" s="82" t="s">
        <v>72</v>
      </c>
      <c r="J21" s="28" t="s">
        <v>17</v>
      </c>
      <c r="K21" s="33">
        <v>7262000000</v>
      </c>
      <c r="L21" s="33"/>
      <c r="M21" s="33"/>
      <c r="N21" s="33"/>
      <c r="O21" s="33"/>
      <c r="P21" s="33">
        <f t="shared" si="0"/>
        <v>7262000000</v>
      </c>
      <c r="Q21" s="33">
        <v>7027700000</v>
      </c>
      <c r="R21" s="33"/>
      <c r="S21" s="33"/>
      <c r="T21" s="33"/>
      <c r="U21" s="33"/>
      <c r="V21" s="33">
        <f t="shared" si="1"/>
        <v>7027700000</v>
      </c>
      <c r="W21" s="8"/>
      <c r="X21" s="71">
        <f t="shared" si="2"/>
        <v>-3.2263839162765082E-2</v>
      </c>
      <c r="Y21" s="79" t="s">
        <v>134</v>
      </c>
      <c r="Z21" s="8"/>
      <c r="AA21" s="8"/>
      <c r="AB21" s="8"/>
      <c r="AC21" s="8"/>
      <c r="AD21" s="8"/>
    </row>
    <row r="22" spans="1:30" ht="39.950000000000003" customHeight="1" x14ac:dyDescent="0.25">
      <c r="A22" s="27" t="s">
        <v>14</v>
      </c>
      <c r="B22" s="28">
        <v>320101</v>
      </c>
      <c r="C22" s="27" t="s">
        <v>15</v>
      </c>
      <c r="D22" s="29" t="s">
        <v>29</v>
      </c>
      <c r="E22" s="30">
        <v>2014011000405</v>
      </c>
      <c r="F22" s="41">
        <v>670</v>
      </c>
      <c r="G22" s="57">
        <v>900</v>
      </c>
      <c r="H22" s="41">
        <v>9</v>
      </c>
      <c r="I22" s="82" t="s">
        <v>90</v>
      </c>
      <c r="J22" s="28" t="s">
        <v>17</v>
      </c>
      <c r="K22" s="33">
        <v>8465500000</v>
      </c>
      <c r="L22" s="33">
        <v>0</v>
      </c>
      <c r="M22" s="33"/>
      <c r="N22" s="33"/>
      <c r="O22" s="33"/>
      <c r="P22" s="33">
        <f t="shared" si="0"/>
        <v>8465500000</v>
      </c>
      <c r="Q22" s="33">
        <v>8192400000</v>
      </c>
      <c r="R22" s="33"/>
      <c r="S22" s="33"/>
      <c r="T22" s="33"/>
      <c r="U22" s="33"/>
      <c r="V22" s="33">
        <f t="shared" si="1"/>
        <v>8192400000</v>
      </c>
      <c r="W22" s="8"/>
      <c r="X22" s="71">
        <f t="shared" si="2"/>
        <v>-3.2260350835745084E-2</v>
      </c>
      <c r="Y22" s="79" t="s">
        <v>134</v>
      </c>
      <c r="Z22" s="8"/>
      <c r="AA22" s="8"/>
      <c r="AB22" s="8"/>
      <c r="AC22" s="8"/>
      <c r="AD22" s="8"/>
    </row>
    <row r="23" spans="1:30" ht="39.950000000000003" customHeight="1" x14ac:dyDescent="0.25">
      <c r="A23" s="27" t="s">
        <v>14</v>
      </c>
      <c r="B23" s="28">
        <v>320101</v>
      </c>
      <c r="C23" s="27" t="s">
        <v>15</v>
      </c>
      <c r="D23" s="29" t="s">
        <v>30</v>
      </c>
      <c r="E23" s="30">
        <v>2015011000280</v>
      </c>
      <c r="F23" s="41">
        <v>670</v>
      </c>
      <c r="G23" s="57">
        <v>900</v>
      </c>
      <c r="H23" s="41">
        <v>13</v>
      </c>
      <c r="I23" s="82" t="s">
        <v>73</v>
      </c>
      <c r="J23" s="28" t="s">
        <v>17</v>
      </c>
      <c r="K23" s="33">
        <v>5262000000</v>
      </c>
      <c r="L23" s="33">
        <v>0</v>
      </c>
      <c r="M23" s="33"/>
      <c r="N23" s="33"/>
      <c r="O23" s="33"/>
      <c r="P23" s="33">
        <f t="shared" si="0"/>
        <v>5262000000</v>
      </c>
      <c r="Q23" s="33">
        <v>5092399999.5161304</v>
      </c>
      <c r="R23" s="33"/>
      <c r="S23" s="33"/>
      <c r="T23" s="33"/>
      <c r="U23" s="33"/>
      <c r="V23" s="33">
        <f t="shared" si="1"/>
        <v>5092399999.5161304</v>
      </c>
      <c r="W23" s="8"/>
      <c r="X23" s="71">
        <f t="shared" si="2"/>
        <v>-3.2231090931940244E-2</v>
      </c>
      <c r="Y23" s="79" t="s">
        <v>134</v>
      </c>
      <c r="Z23" s="8"/>
      <c r="AA23" s="8"/>
      <c r="AB23" s="8"/>
      <c r="AC23" s="8"/>
      <c r="AD23" s="8"/>
    </row>
    <row r="24" spans="1:30" ht="39.950000000000003" customHeight="1" x14ac:dyDescent="0.25">
      <c r="A24" s="34" t="s">
        <v>14</v>
      </c>
      <c r="B24" s="35">
        <v>320101</v>
      </c>
      <c r="C24" s="34" t="s">
        <v>15</v>
      </c>
      <c r="D24" s="36" t="s">
        <v>89</v>
      </c>
      <c r="E24" s="37">
        <v>2015011000229</v>
      </c>
      <c r="F24" s="56">
        <v>670</v>
      </c>
      <c r="G24" s="57">
        <v>900</v>
      </c>
      <c r="H24" s="56">
        <v>12</v>
      </c>
      <c r="I24" s="83" t="s">
        <v>91</v>
      </c>
      <c r="J24" s="35" t="s">
        <v>17</v>
      </c>
      <c r="K24" s="39">
        <v>10010500000</v>
      </c>
      <c r="L24" s="39">
        <v>0</v>
      </c>
      <c r="M24" s="39"/>
      <c r="N24" s="39"/>
      <c r="O24" s="39"/>
      <c r="P24" s="39">
        <f t="shared" si="0"/>
        <v>10010500000</v>
      </c>
      <c r="Q24" s="39">
        <v>9687500000</v>
      </c>
      <c r="R24" s="39"/>
      <c r="S24" s="39"/>
      <c r="T24" s="39"/>
      <c r="U24" s="39"/>
      <c r="V24" s="39">
        <f t="shared" si="1"/>
        <v>9687500000</v>
      </c>
      <c r="W24" s="8"/>
      <c r="X24" s="72">
        <f t="shared" si="2"/>
        <v>-3.2266120573397936E-2</v>
      </c>
      <c r="Y24" s="79" t="s">
        <v>134</v>
      </c>
      <c r="Z24" s="8"/>
      <c r="AA24" s="8"/>
      <c r="AB24" s="8"/>
      <c r="AC24" s="8"/>
      <c r="AD24" s="8"/>
    </row>
    <row r="25" spans="1:30" ht="18" customHeight="1" x14ac:dyDescent="0.25">
      <c r="A25" s="43"/>
      <c r="B25" s="44"/>
      <c r="C25" s="44"/>
      <c r="D25" s="44"/>
      <c r="E25" s="44"/>
      <c r="F25" s="44"/>
      <c r="G25" s="44"/>
      <c r="H25" s="44"/>
      <c r="I25" s="84" t="s">
        <v>31</v>
      </c>
      <c r="J25" s="44"/>
      <c r="K25" s="46">
        <f t="shared" ref="K25:P25" si="3">SUM(K4:K24)</f>
        <v>83036384263</v>
      </c>
      <c r="L25" s="46">
        <f t="shared" si="3"/>
        <v>9211678238</v>
      </c>
      <c r="M25" s="46"/>
      <c r="N25" s="46"/>
      <c r="O25" s="46">
        <f t="shared" si="3"/>
        <v>0</v>
      </c>
      <c r="P25" s="48">
        <f t="shared" si="3"/>
        <v>127248062501</v>
      </c>
      <c r="Q25" s="15">
        <f>SUM(Q4:Q24)</f>
        <v>86807600980.516129</v>
      </c>
      <c r="R25" s="15">
        <f t="shared" ref="R25:V25" si="4">SUM(R4:R24)</f>
        <v>0</v>
      </c>
      <c r="S25" s="15">
        <f t="shared" si="4"/>
        <v>36050000000</v>
      </c>
      <c r="T25" s="15">
        <f t="shared" si="4"/>
        <v>0</v>
      </c>
      <c r="U25" s="15">
        <f t="shared" si="4"/>
        <v>0</v>
      </c>
      <c r="V25" s="15">
        <f t="shared" si="4"/>
        <v>122857600980.51613</v>
      </c>
      <c r="W25" s="8"/>
      <c r="X25" s="74">
        <f t="shared" si="2"/>
        <v>-3.4503169904448391E-2</v>
      </c>
      <c r="Y25" s="15"/>
      <c r="Z25" s="6"/>
      <c r="AA25" s="6"/>
      <c r="AB25" s="8"/>
      <c r="AC25" s="8"/>
      <c r="AD25" s="8"/>
    </row>
    <row r="26" spans="1:30" ht="32.1" customHeight="1" x14ac:dyDescent="0.25">
      <c r="A26" s="21" t="s">
        <v>14</v>
      </c>
      <c r="B26" s="22">
        <v>320102</v>
      </c>
      <c r="C26" s="21" t="s">
        <v>32</v>
      </c>
      <c r="D26" s="23" t="s">
        <v>92</v>
      </c>
      <c r="E26" s="24">
        <v>2015011000283</v>
      </c>
      <c r="F26" s="57">
        <v>520</v>
      </c>
      <c r="G26" s="57">
        <v>900</v>
      </c>
      <c r="H26" s="41">
        <v>57</v>
      </c>
      <c r="I26" s="81" t="s">
        <v>74</v>
      </c>
      <c r="J26" s="22" t="s">
        <v>17</v>
      </c>
      <c r="K26" s="26">
        <f>23717685595+7718201587</f>
        <v>31435887182</v>
      </c>
      <c r="L26" s="26">
        <v>5396866667</v>
      </c>
      <c r="M26" s="26"/>
      <c r="N26" s="26"/>
      <c r="O26" s="26"/>
      <c r="P26" s="26">
        <f>SUM(K26:O26)</f>
        <v>36832753849</v>
      </c>
      <c r="Q26" s="26">
        <v>30948886453</v>
      </c>
      <c r="R26" s="26"/>
      <c r="S26" s="26"/>
      <c r="T26" s="26"/>
      <c r="U26" s="26"/>
      <c r="V26" s="26">
        <f>SUM(Q26:U26)</f>
        <v>30948886453</v>
      </c>
      <c r="W26" s="8"/>
      <c r="X26" s="73">
        <f t="shared" si="2"/>
        <v>-0.15974551943961543</v>
      </c>
      <c r="Y26" s="78"/>
      <c r="Z26" s="6"/>
      <c r="AA26" s="6"/>
      <c r="AB26" s="8"/>
      <c r="AC26" s="8"/>
      <c r="AD26" s="8"/>
    </row>
    <row r="27" spans="1:30" ht="32.1" customHeight="1" x14ac:dyDescent="0.25">
      <c r="A27" s="27" t="s">
        <v>14</v>
      </c>
      <c r="B27" s="28">
        <v>320102</v>
      </c>
      <c r="C27" s="27" t="s">
        <v>32</v>
      </c>
      <c r="D27" s="29" t="s">
        <v>92</v>
      </c>
      <c r="E27" s="30"/>
      <c r="F27" s="41"/>
      <c r="G27" s="41"/>
      <c r="H27" s="41"/>
      <c r="I27" s="82" t="s">
        <v>115</v>
      </c>
      <c r="J27" s="28" t="s">
        <v>17</v>
      </c>
      <c r="K27" s="33">
        <v>898791750</v>
      </c>
      <c r="L27" s="33">
        <v>0</v>
      </c>
      <c r="M27" s="33"/>
      <c r="N27" s="33"/>
      <c r="O27" s="33"/>
      <c r="P27" s="33">
        <f>SUM(K27:O27)</f>
        <v>898791750</v>
      </c>
      <c r="Q27" s="33">
        <v>7000000000</v>
      </c>
      <c r="R27" s="33"/>
      <c r="S27" s="33"/>
      <c r="T27" s="33"/>
      <c r="U27" s="33"/>
      <c r="V27" s="33">
        <f>SUM(Q27:U27)</f>
        <v>7000000000</v>
      </c>
      <c r="W27" s="8"/>
      <c r="X27" s="71">
        <f t="shared" si="2"/>
        <v>6.7882334812263245</v>
      </c>
      <c r="Y27" s="78"/>
      <c r="Z27" s="6"/>
      <c r="AA27" s="6"/>
      <c r="AB27" s="8"/>
      <c r="AC27" s="8"/>
      <c r="AD27" s="8"/>
    </row>
    <row r="28" spans="1:30" ht="42.95" customHeight="1" x14ac:dyDescent="0.25">
      <c r="A28" s="34" t="s">
        <v>14</v>
      </c>
      <c r="B28" s="35">
        <v>320102</v>
      </c>
      <c r="C28" s="34" t="s">
        <v>32</v>
      </c>
      <c r="D28" s="36" t="s">
        <v>92</v>
      </c>
      <c r="E28" s="37"/>
      <c r="F28" s="35">
        <v>670</v>
      </c>
      <c r="G28" s="57">
        <v>900</v>
      </c>
      <c r="H28" s="35">
        <v>1</v>
      </c>
      <c r="I28" s="83" t="s">
        <v>107</v>
      </c>
      <c r="J28" s="35" t="s">
        <v>17</v>
      </c>
      <c r="K28" s="39">
        <v>1884210000</v>
      </c>
      <c r="L28" s="39">
        <v>0</v>
      </c>
      <c r="M28" s="39"/>
      <c r="N28" s="39"/>
      <c r="O28" s="39"/>
      <c r="P28" s="33">
        <f t="shared" ref="P28" si="5">SUM(K28:O28)</f>
        <v>1884210000</v>
      </c>
      <c r="Q28" s="39">
        <v>300000000</v>
      </c>
      <c r="R28" s="39"/>
      <c r="S28" s="39"/>
      <c r="T28" s="39"/>
      <c r="U28" s="39"/>
      <c r="V28" s="33">
        <f t="shared" ref="V28" si="6">SUM(Q28:U28)</f>
        <v>300000000</v>
      </c>
      <c r="W28" s="8"/>
      <c r="X28" s="71">
        <f t="shared" si="2"/>
        <v>-0.84078207843074815</v>
      </c>
      <c r="Y28" s="78"/>
      <c r="Z28" s="6"/>
      <c r="AA28" s="6"/>
      <c r="AB28" s="8"/>
      <c r="AC28" s="8"/>
      <c r="AD28" s="8"/>
    </row>
    <row r="29" spans="1:30" ht="18" customHeight="1" x14ac:dyDescent="0.25">
      <c r="A29" s="43"/>
      <c r="B29" s="44"/>
      <c r="C29" s="44"/>
      <c r="D29" s="44"/>
      <c r="E29" s="44"/>
      <c r="F29" s="44"/>
      <c r="G29" s="44"/>
      <c r="H29" s="44"/>
      <c r="I29" s="84" t="s">
        <v>106</v>
      </c>
      <c r="J29" s="44"/>
      <c r="K29" s="46">
        <f>SUM(K26:K28)</f>
        <v>34218888932</v>
      </c>
      <c r="L29" s="46">
        <f t="shared" ref="L29:O29" si="7">SUM(L26:L28)</f>
        <v>5396866667</v>
      </c>
      <c r="M29" s="46">
        <f t="shared" si="7"/>
        <v>0</v>
      </c>
      <c r="N29" s="46">
        <f t="shared" si="7"/>
        <v>0</v>
      </c>
      <c r="O29" s="46">
        <f t="shared" si="7"/>
        <v>0</v>
      </c>
      <c r="P29" s="48">
        <f>SUM(P26:P28)</f>
        <v>39615755599</v>
      </c>
      <c r="Q29" s="15">
        <f>SUM(Q26:Q28)</f>
        <v>38248886453</v>
      </c>
      <c r="R29" s="15">
        <f t="shared" ref="R29:V29" si="8">SUM(R26:R28)</f>
        <v>0</v>
      </c>
      <c r="S29" s="15">
        <f t="shared" si="8"/>
        <v>0</v>
      </c>
      <c r="T29" s="15">
        <f t="shared" si="8"/>
        <v>0</v>
      </c>
      <c r="U29" s="15">
        <f t="shared" si="8"/>
        <v>0</v>
      </c>
      <c r="V29" s="15">
        <f t="shared" si="8"/>
        <v>38248886453</v>
      </c>
      <c r="W29" s="8"/>
      <c r="X29" s="74">
        <f t="shared" si="2"/>
        <v>-3.4503169896234497E-2</v>
      </c>
      <c r="Y29" s="15"/>
      <c r="Z29" s="6"/>
      <c r="AA29" s="6"/>
      <c r="AB29" s="8"/>
      <c r="AC29" s="8"/>
      <c r="AD29" s="8"/>
    </row>
    <row r="30" spans="1:30" ht="42.95" customHeight="1" x14ac:dyDescent="0.25">
      <c r="A30" s="31" t="s">
        <v>14</v>
      </c>
      <c r="B30" s="41">
        <v>320104</v>
      </c>
      <c r="C30" s="31" t="s">
        <v>93</v>
      </c>
      <c r="D30" s="42" t="s">
        <v>33</v>
      </c>
      <c r="E30" s="30"/>
      <c r="F30" s="57"/>
      <c r="G30" s="57"/>
      <c r="H30" s="41"/>
      <c r="I30" s="82" t="s">
        <v>116</v>
      </c>
      <c r="J30" s="41" t="s">
        <v>17</v>
      </c>
      <c r="K30" s="33">
        <v>3443520031</v>
      </c>
      <c r="L30" s="33"/>
      <c r="M30" s="33"/>
      <c r="N30" s="33"/>
      <c r="O30" s="33"/>
      <c r="P30" s="33">
        <f t="shared" ref="P30" si="9">SUM(K30:O30)</f>
        <v>3443520031</v>
      </c>
      <c r="Q30" s="33">
        <v>3324707674</v>
      </c>
      <c r="R30" s="33"/>
      <c r="S30" s="33"/>
      <c r="T30" s="33"/>
      <c r="U30" s="33"/>
      <c r="V30" s="33">
        <f t="shared" ref="V30" si="10">SUM(Q30:U30)</f>
        <v>3324707674</v>
      </c>
      <c r="X30" s="71">
        <f t="shared" si="2"/>
        <v>-3.4503169991869288E-2</v>
      </c>
      <c r="Y30" s="78"/>
      <c r="Z30" s="6"/>
      <c r="AA30" s="6"/>
    </row>
    <row r="31" spans="1:30" ht="18" customHeight="1" x14ac:dyDescent="0.25">
      <c r="A31" s="43"/>
      <c r="B31" s="44"/>
      <c r="C31" s="44"/>
      <c r="D31" s="44"/>
      <c r="E31" s="44"/>
      <c r="F31" s="44"/>
      <c r="G31" s="44"/>
      <c r="H31" s="44"/>
      <c r="I31" s="84" t="s">
        <v>37</v>
      </c>
      <c r="J31" s="44"/>
      <c r="K31" s="46">
        <f t="shared" ref="K31:O31" si="11">K30</f>
        <v>3443520031</v>
      </c>
      <c r="L31" s="46">
        <f t="shared" si="11"/>
        <v>0</v>
      </c>
      <c r="M31" s="46">
        <f t="shared" si="11"/>
        <v>0</v>
      </c>
      <c r="N31" s="46">
        <f t="shared" si="11"/>
        <v>0</v>
      </c>
      <c r="O31" s="46">
        <f t="shared" si="11"/>
        <v>0</v>
      </c>
      <c r="P31" s="48">
        <f>P30</f>
        <v>3443520031</v>
      </c>
      <c r="Q31" s="15">
        <f>Q30</f>
        <v>3324707674</v>
      </c>
      <c r="R31" s="15">
        <f t="shared" ref="R31:V31" si="12">R30</f>
        <v>0</v>
      </c>
      <c r="S31" s="15">
        <f t="shared" si="12"/>
        <v>0</v>
      </c>
      <c r="T31" s="15">
        <f t="shared" si="12"/>
        <v>0</v>
      </c>
      <c r="U31" s="15">
        <f t="shared" si="12"/>
        <v>0</v>
      </c>
      <c r="V31" s="15">
        <f t="shared" si="12"/>
        <v>3324707674</v>
      </c>
      <c r="W31" s="1"/>
      <c r="X31" s="74">
        <f t="shared" si="2"/>
        <v>-3.4503169991869288E-2</v>
      </c>
      <c r="Y31" s="15"/>
      <c r="Z31" s="6"/>
      <c r="AA31" s="6"/>
    </row>
    <row r="32" spans="1:30" ht="32.1" customHeight="1" x14ac:dyDescent="0.25">
      <c r="A32" s="10" t="s">
        <v>14</v>
      </c>
      <c r="B32" s="11">
        <v>320200</v>
      </c>
      <c r="C32" s="10" t="s">
        <v>38</v>
      </c>
      <c r="D32" s="12" t="s">
        <v>39</v>
      </c>
      <c r="E32" s="13">
        <v>2013011000334</v>
      </c>
      <c r="F32" s="60">
        <v>520</v>
      </c>
      <c r="G32" s="60">
        <v>900</v>
      </c>
      <c r="H32" s="11">
        <v>6</v>
      </c>
      <c r="I32" s="85" t="s">
        <v>76</v>
      </c>
      <c r="J32" s="11" t="s">
        <v>17</v>
      </c>
      <c r="K32" s="14">
        <f>16178999115+5264964668</f>
        <v>21443963783</v>
      </c>
      <c r="L32" s="14"/>
      <c r="M32" s="14"/>
      <c r="N32" s="14">
        <v>3022603475</v>
      </c>
      <c r="O32" s="14"/>
      <c r="P32" s="14">
        <f>SUM(K32:O32)</f>
        <v>24466567258</v>
      </c>
      <c r="Q32" s="14">
        <v>20704079057</v>
      </c>
      <c r="R32" s="14"/>
      <c r="S32" s="14"/>
      <c r="T32" s="14">
        <v>3574609000</v>
      </c>
      <c r="U32" s="14">
        <v>2735617000</v>
      </c>
      <c r="V32" s="14">
        <f>SUM(Q32:U32)</f>
        <v>27014305057</v>
      </c>
      <c r="X32" s="71">
        <f t="shared" si="2"/>
        <v>0.10413139579958643</v>
      </c>
      <c r="Y32" s="78"/>
      <c r="Z32" s="6"/>
      <c r="AA32" s="6"/>
    </row>
    <row r="33" spans="1:29" ht="25.5" x14ac:dyDescent="0.25">
      <c r="A33" s="43"/>
      <c r="B33" s="44"/>
      <c r="C33" s="44"/>
      <c r="D33" s="44"/>
      <c r="E33" s="44"/>
      <c r="F33" s="44"/>
      <c r="G33" s="44"/>
      <c r="H33" s="44"/>
      <c r="I33" s="84" t="s">
        <v>40</v>
      </c>
      <c r="J33" s="44"/>
      <c r="K33" s="46">
        <f t="shared" ref="K33:S33" si="13">K32</f>
        <v>21443963783</v>
      </c>
      <c r="L33" s="46">
        <f t="shared" si="13"/>
        <v>0</v>
      </c>
      <c r="M33" s="46"/>
      <c r="N33" s="46"/>
      <c r="O33" s="46">
        <f t="shared" si="13"/>
        <v>0</v>
      </c>
      <c r="P33" s="48">
        <f t="shared" si="13"/>
        <v>24466567258</v>
      </c>
      <c r="Q33" s="15">
        <f t="shared" si="13"/>
        <v>20704079057</v>
      </c>
      <c r="R33" s="15">
        <f t="shared" si="13"/>
        <v>0</v>
      </c>
      <c r="S33" s="15">
        <f t="shared" si="13"/>
        <v>0</v>
      </c>
      <c r="T33" s="15">
        <f>T32</f>
        <v>3574609000</v>
      </c>
      <c r="U33" s="15">
        <f t="shared" ref="U33:V33" si="14">U32</f>
        <v>2735617000</v>
      </c>
      <c r="V33" s="15">
        <f t="shared" si="14"/>
        <v>27014305057</v>
      </c>
      <c r="X33" s="74">
        <f t="shared" si="2"/>
        <v>0.10413139579958643</v>
      </c>
      <c r="Y33" s="15"/>
      <c r="Z33" s="6"/>
      <c r="AA33" s="6"/>
    </row>
    <row r="34" spans="1:29" ht="24" x14ac:dyDescent="0.25">
      <c r="A34" s="21" t="s">
        <v>14</v>
      </c>
      <c r="B34" s="22">
        <v>320401</v>
      </c>
      <c r="C34" s="21" t="s">
        <v>34</v>
      </c>
      <c r="D34" s="23" t="s">
        <v>33</v>
      </c>
      <c r="E34" s="24">
        <v>1150005320000</v>
      </c>
      <c r="F34" s="58">
        <v>520</v>
      </c>
      <c r="G34" s="58">
        <v>900</v>
      </c>
      <c r="H34" s="22">
        <v>5</v>
      </c>
      <c r="I34" s="86" t="s">
        <v>35</v>
      </c>
      <c r="J34" s="22" t="s">
        <v>36</v>
      </c>
      <c r="K34" s="26">
        <v>2408000000</v>
      </c>
      <c r="L34" s="26"/>
      <c r="M34" s="26"/>
      <c r="N34" s="26">
        <v>22310575000</v>
      </c>
      <c r="O34" s="26">
        <v>21545000000</v>
      </c>
      <c r="P34" s="26">
        <f>SUM(K34:O34)</f>
        <v>46263575000</v>
      </c>
      <c r="Q34" s="26">
        <v>0</v>
      </c>
      <c r="R34" s="26"/>
      <c r="S34" s="26"/>
      <c r="T34" s="61">
        <v>14834500000</v>
      </c>
      <c r="U34" s="61">
        <v>34834500000</v>
      </c>
      <c r="V34" s="26">
        <f>SUM(Q34:U34)</f>
        <v>49669000000</v>
      </c>
      <c r="W34" s="1"/>
      <c r="X34" s="71">
        <f t="shared" si="2"/>
        <v>7.3609205514273385E-2</v>
      </c>
      <c r="Y34" s="78"/>
      <c r="Z34" s="6"/>
      <c r="AA34" s="6"/>
    </row>
    <row r="35" spans="1:29" ht="24" x14ac:dyDescent="0.25">
      <c r="A35" s="27" t="s">
        <v>14</v>
      </c>
      <c r="B35" s="28">
        <v>320401</v>
      </c>
      <c r="C35" s="27" t="s">
        <v>34</v>
      </c>
      <c r="D35" s="29" t="s">
        <v>23</v>
      </c>
      <c r="E35" s="30">
        <v>2015011000262</v>
      </c>
      <c r="F35" s="57">
        <v>670</v>
      </c>
      <c r="G35" s="57">
        <v>900</v>
      </c>
      <c r="H35" s="28">
        <v>2</v>
      </c>
      <c r="I35" s="87" t="s">
        <v>70</v>
      </c>
      <c r="J35" s="28" t="s">
        <v>36</v>
      </c>
      <c r="K35" s="33">
        <v>0</v>
      </c>
      <c r="L35" s="33"/>
      <c r="M35" s="33"/>
      <c r="N35" s="33">
        <v>128695000</v>
      </c>
      <c r="O35" s="33">
        <v>2200000000</v>
      </c>
      <c r="P35" s="33">
        <f t="shared" ref="P35:P38" si="15">SUM(K35:O35)</f>
        <v>2328695000</v>
      </c>
      <c r="Q35" s="33">
        <v>0</v>
      </c>
      <c r="R35" s="33"/>
      <c r="S35" s="33"/>
      <c r="T35" s="33">
        <v>0</v>
      </c>
      <c r="U35" s="33">
        <v>4447000000</v>
      </c>
      <c r="V35" s="33">
        <f t="shared" ref="V35:V38" si="16">SUM(Q35:U35)</f>
        <v>4447000000</v>
      </c>
      <c r="X35" s="71">
        <f t="shared" si="2"/>
        <v>0.90965326073186914</v>
      </c>
      <c r="Y35" s="78"/>
      <c r="Z35" s="6"/>
      <c r="AA35" s="6"/>
    </row>
    <row r="36" spans="1:29" ht="24" x14ac:dyDescent="0.25">
      <c r="A36" s="27" t="s">
        <v>14</v>
      </c>
      <c r="B36" s="28">
        <v>320401</v>
      </c>
      <c r="C36" s="27" t="s">
        <v>34</v>
      </c>
      <c r="D36" s="29" t="s">
        <v>23</v>
      </c>
      <c r="E36" s="30">
        <v>2015011000267</v>
      </c>
      <c r="F36" s="57">
        <v>520</v>
      </c>
      <c r="G36" s="57">
        <v>906</v>
      </c>
      <c r="H36" s="28">
        <v>7</v>
      </c>
      <c r="I36" s="87" t="s">
        <v>69</v>
      </c>
      <c r="J36" s="28" t="s">
        <v>36</v>
      </c>
      <c r="K36" s="33">
        <v>0</v>
      </c>
      <c r="L36" s="33"/>
      <c r="M36" s="33"/>
      <c r="N36" s="33">
        <v>200000000</v>
      </c>
      <c r="O36" s="33">
        <v>300000000</v>
      </c>
      <c r="P36" s="33">
        <f t="shared" si="15"/>
        <v>500000000</v>
      </c>
      <c r="Q36" s="33">
        <v>0</v>
      </c>
      <c r="R36" s="33"/>
      <c r="S36" s="33"/>
      <c r="T36" s="33">
        <f>(500+8+300)*1000000</f>
        <v>808000000</v>
      </c>
      <c r="U36" s="33">
        <f>1447000000-500000000-300000000-8000000</f>
        <v>639000000</v>
      </c>
      <c r="V36" s="33">
        <f t="shared" si="16"/>
        <v>1447000000</v>
      </c>
      <c r="X36" s="71">
        <f t="shared" si="2"/>
        <v>1.8939999999999999</v>
      </c>
      <c r="Y36" s="78"/>
      <c r="Z36" s="6"/>
      <c r="AA36" s="6"/>
    </row>
    <row r="37" spans="1:29" ht="36" x14ac:dyDescent="0.25">
      <c r="A37" s="27" t="s">
        <v>14</v>
      </c>
      <c r="B37" s="28">
        <v>320401</v>
      </c>
      <c r="C37" s="27" t="s">
        <v>34</v>
      </c>
      <c r="D37" s="29" t="s">
        <v>92</v>
      </c>
      <c r="E37" s="30">
        <v>2015011000283</v>
      </c>
      <c r="F37" s="57">
        <v>520</v>
      </c>
      <c r="G37" s="57">
        <v>900</v>
      </c>
      <c r="H37" s="28">
        <v>19</v>
      </c>
      <c r="I37" s="87" t="s">
        <v>74</v>
      </c>
      <c r="J37" s="28" t="s">
        <v>36</v>
      </c>
      <c r="K37" s="33">
        <v>0</v>
      </c>
      <c r="L37" s="33"/>
      <c r="M37" s="33"/>
      <c r="N37" s="33">
        <v>7699730000</v>
      </c>
      <c r="O37" s="33">
        <v>3415000000</v>
      </c>
      <c r="P37" s="33">
        <f t="shared" si="15"/>
        <v>11114730000</v>
      </c>
      <c r="Q37" s="33">
        <v>0</v>
      </c>
      <c r="R37" s="33"/>
      <c r="S37" s="33"/>
      <c r="T37" s="33">
        <v>7476000000</v>
      </c>
      <c r="U37" s="33">
        <v>6500000000</v>
      </c>
      <c r="V37" s="33">
        <f t="shared" si="16"/>
        <v>13976000000</v>
      </c>
      <c r="X37" s="71">
        <f t="shared" si="2"/>
        <v>0.25743045490083882</v>
      </c>
      <c r="Y37" s="78"/>
      <c r="Z37" s="6"/>
      <c r="AA37" s="6"/>
    </row>
    <row r="38" spans="1:29" ht="36" x14ac:dyDescent="0.25">
      <c r="A38" s="27" t="s">
        <v>14</v>
      </c>
      <c r="B38" s="28">
        <v>320401</v>
      </c>
      <c r="C38" s="27" t="s">
        <v>34</v>
      </c>
      <c r="D38" s="29" t="s">
        <v>92</v>
      </c>
      <c r="E38" s="30">
        <v>2015011000270</v>
      </c>
      <c r="F38" s="57">
        <v>520</v>
      </c>
      <c r="G38" s="41">
        <v>904</v>
      </c>
      <c r="H38" s="28">
        <v>3</v>
      </c>
      <c r="I38" s="87" t="s">
        <v>75</v>
      </c>
      <c r="J38" s="28" t="s">
        <v>36</v>
      </c>
      <c r="K38" s="33">
        <v>0</v>
      </c>
      <c r="L38" s="33"/>
      <c r="M38" s="33"/>
      <c r="N38" s="33">
        <v>1300000000</v>
      </c>
      <c r="O38" s="33">
        <v>100000000</v>
      </c>
      <c r="P38" s="33">
        <f t="shared" si="15"/>
        <v>1400000000</v>
      </c>
      <c r="Q38" s="33">
        <v>0</v>
      </c>
      <c r="R38" s="33"/>
      <c r="S38" s="33"/>
      <c r="T38" s="33">
        <v>972000000</v>
      </c>
      <c r="U38" s="33">
        <v>1000000000</v>
      </c>
      <c r="V38" s="33">
        <f t="shared" si="16"/>
        <v>1972000000</v>
      </c>
      <c r="X38" s="71">
        <f t="shared" si="2"/>
        <v>0.40857142857142859</v>
      </c>
      <c r="Y38" s="78"/>
      <c r="Z38" s="6"/>
      <c r="AA38" s="6"/>
    </row>
    <row r="39" spans="1:29" ht="36" x14ac:dyDescent="0.25">
      <c r="A39" s="34" t="s">
        <v>14</v>
      </c>
      <c r="B39" s="35">
        <v>320401</v>
      </c>
      <c r="C39" s="34" t="s">
        <v>34</v>
      </c>
      <c r="D39" s="36" t="s">
        <v>20</v>
      </c>
      <c r="E39" s="37">
        <v>2015011000251</v>
      </c>
      <c r="F39" s="59">
        <v>670</v>
      </c>
      <c r="G39" s="59">
        <v>900</v>
      </c>
      <c r="H39" s="35">
        <v>3</v>
      </c>
      <c r="I39" s="88" t="s">
        <v>66</v>
      </c>
      <c r="J39" s="35" t="s">
        <v>17</v>
      </c>
      <c r="K39" s="39">
        <v>150000000000</v>
      </c>
      <c r="L39" s="39"/>
      <c r="M39" s="39"/>
      <c r="N39" s="39">
        <v>0</v>
      </c>
      <c r="O39" s="39">
        <v>0</v>
      </c>
      <c r="P39" s="39">
        <f>SUM(K39:O39)</f>
        <v>150000000000</v>
      </c>
      <c r="Q39" s="39">
        <v>0</v>
      </c>
      <c r="R39" s="39"/>
      <c r="S39" s="39"/>
      <c r="T39" s="39">
        <v>0</v>
      </c>
      <c r="U39" s="39">
        <v>0</v>
      </c>
      <c r="V39" s="39">
        <f>SUM(Q39:U39)</f>
        <v>0</v>
      </c>
      <c r="X39" s="71">
        <f t="shared" si="2"/>
        <v>-1</v>
      </c>
      <c r="Y39" s="78"/>
      <c r="Z39" s="6"/>
      <c r="AA39" s="6"/>
    </row>
    <row r="40" spans="1:29" x14ac:dyDescent="0.25">
      <c r="A40" s="43"/>
      <c r="B40" s="44"/>
      <c r="C40" s="44"/>
      <c r="D40" s="44"/>
      <c r="E40" s="44"/>
      <c r="F40" s="44"/>
      <c r="G40" s="44"/>
      <c r="H40" s="44"/>
      <c r="I40" s="84" t="s">
        <v>60</v>
      </c>
      <c r="J40" s="44"/>
      <c r="K40" s="46">
        <f t="shared" ref="K40:P40" si="17">SUM(K34:K39)</f>
        <v>152408000000</v>
      </c>
      <c r="L40" s="46">
        <f t="shared" si="17"/>
        <v>0</v>
      </c>
      <c r="M40" s="46"/>
      <c r="N40" s="46"/>
      <c r="O40" s="46">
        <f t="shared" si="17"/>
        <v>27560000000</v>
      </c>
      <c r="P40" s="48">
        <f t="shared" si="17"/>
        <v>211607000000</v>
      </c>
      <c r="Q40" s="15">
        <f>SUM(Q34:Q39)</f>
        <v>0</v>
      </c>
      <c r="R40" s="15">
        <f t="shared" ref="R40:V40" si="18">SUM(R34:R39)</f>
        <v>0</v>
      </c>
      <c r="S40" s="15">
        <f t="shared" si="18"/>
        <v>0</v>
      </c>
      <c r="T40" s="15">
        <f t="shared" si="18"/>
        <v>24090500000</v>
      </c>
      <c r="U40" s="15">
        <f t="shared" si="18"/>
        <v>47420500000</v>
      </c>
      <c r="V40" s="15">
        <f t="shared" si="18"/>
        <v>71511000000</v>
      </c>
      <c r="X40" s="74">
        <f t="shared" si="2"/>
        <v>-0.66205749337214748</v>
      </c>
      <c r="Y40" s="15"/>
      <c r="Z40" s="6"/>
      <c r="AA40" s="6"/>
    </row>
    <row r="41" spans="1:29" ht="36" x14ac:dyDescent="0.25">
      <c r="A41" s="21" t="s">
        <v>14</v>
      </c>
      <c r="B41" s="22">
        <v>321000</v>
      </c>
      <c r="C41" s="21" t="s">
        <v>41</v>
      </c>
      <c r="D41" s="23" t="s">
        <v>42</v>
      </c>
      <c r="E41" s="24">
        <v>2013011000034</v>
      </c>
      <c r="F41" s="22">
        <v>520</v>
      </c>
      <c r="G41" s="22">
        <v>900</v>
      </c>
      <c r="H41" s="22">
        <v>1</v>
      </c>
      <c r="I41" s="89" t="s">
        <v>43</v>
      </c>
      <c r="J41" s="22" t="s">
        <v>17</v>
      </c>
      <c r="K41" s="26">
        <v>1407000000</v>
      </c>
      <c r="L41" s="26"/>
      <c r="M41" s="26"/>
      <c r="N41" s="26"/>
      <c r="O41" s="26"/>
      <c r="P41" s="26">
        <f>SUM(K41:O41)</f>
        <v>1407000000</v>
      </c>
      <c r="Q41" s="26">
        <v>1358400000</v>
      </c>
      <c r="R41" s="26"/>
      <c r="S41" s="26"/>
      <c r="T41" s="26"/>
      <c r="U41" s="26"/>
      <c r="V41" s="26">
        <f>SUM(Q41:U41)</f>
        <v>1358400000</v>
      </c>
      <c r="X41" s="71">
        <f t="shared" si="2"/>
        <v>-3.4541577825159916E-2</v>
      </c>
      <c r="Y41" s="78"/>
      <c r="Z41" s="6"/>
      <c r="AA41" s="6"/>
      <c r="AB41" s="6"/>
      <c r="AC41" s="7"/>
    </row>
    <row r="42" spans="1:29" ht="36" x14ac:dyDescent="0.25">
      <c r="A42" s="27" t="s">
        <v>14</v>
      </c>
      <c r="B42" s="28">
        <v>321200</v>
      </c>
      <c r="C42" s="27" t="s">
        <v>44</v>
      </c>
      <c r="D42" s="29" t="s">
        <v>45</v>
      </c>
      <c r="E42" s="30"/>
      <c r="F42" s="65"/>
      <c r="G42" s="65"/>
      <c r="H42" s="65"/>
      <c r="I42" s="90" t="s">
        <v>77</v>
      </c>
      <c r="J42" s="28" t="s">
        <v>17</v>
      </c>
      <c r="K42" s="33">
        <v>2554000000</v>
      </c>
      <c r="L42" s="33"/>
      <c r="M42" s="33"/>
      <c r="N42" s="33"/>
      <c r="O42" s="33"/>
      <c r="P42" s="33">
        <f t="shared" ref="P42:P50" si="19">SUM(K42:O42)</f>
        <v>2554000000</v>
      </c>
      <c r="Q42" s="33">
        <v>2465800000</v>
      </c>
      <c r="R42" s="33"/>
      <c r="S42" s="33"/>
      <c r="T42" s="33"/>
      <c r="U42" s="33"/>
      <c r="V42" s="33">
        <f t="shared" ref="V42:V50" si="20">SUM(Q42:U42)</f>
        <v>2465800000</v>
      </c>
      <c r="X42" s="71">
        <f t="shared" si="2"/>
        <v>-3.4534064212999219E-2</v>
      </c>
      <c r="Y42" s="78"/>
      <c r="Z42" s="6"/>
      <c r="AA42" s="6"/>
      <c r="AB42" s="6"/>
      <c r="AC42" s="7"/>
    </row>
    <row r="43" spans="1:29" ht="24" x14ac:dyDescent="0.25">
      <c r="A43" s="27" t="s">
        <v>14</v>
      </c>
      <c r="B43" s="28">
        <v>322400</v>
      </c>
      <c r="C43" s="27" t="s">
        <v>46</v>
      </c>
      <c r="D43" s="29" t="s">
        <v>47</v>
      </c>
      <c r="E43" s="30">
        <v>2015011000256</v>
      </c>
      <c r="F43" s="28">
        <v>520</v>
      </c>
      <c r="G43" s="28">
        <v>900</v>
      </c>
      <c r="H43" s="28">
        <v>6</v>
      </c>
      <c r="I43" s="90" t="s">
        <v>78</v>
      </c>
      <c r="J43" s="28" t="s">
        <v>17</v>
      </c>
      <c r="K43" s="40">
        <v>1770000000</v>
      </c>
      <c r="L43" s="40"/>
      <c r="M43" s="40"/>
      <c r="N43" s="40"/>
      <c r="O43" s="40"/>
      <c r="P43" s="33">
        <f t="shared" si="19"/>
        <v>1770000000</v>
      </c>
      <c r="Q43" s="32">
        <v>1708900000</v>
      </c>
      <c r="R43" s="33"/>
      <c r="S43" s="33"/>
      <c r="T43" s="33"/>
      <c r="U43" s="33"/>
      <c r="V43" s="33">
        <f t="shared" si="20"/>
        <v>1708900000</v>
      </c>
      <c r="X43" s="71">
        <f t="shared" si="2"/>
        <v>-3.4519774011299437E-2</v>
      </c>
      <c r="Y43" s="78"/>
      <c r="Z43" s="6"/>
      <c r="AA43" s="6"/>
      <c r="AB43" s="6"/>
      <c r="AC43" s="7"/>
    </row>
    <row r="44" spans="1:29" ht="36" x14ac:dyDescent="0.25">
      <c r="A44" s="27" t="s">
        <v>14</v>
      </c>
      <c r="B44" s="28">
        <v>322400</v>
      </c>
      <c r="C44" s="27" t="s">
        <v>46</v>
      </c>
      <c r="D44" s="29" t="s">
        <v>47</v>
      </c>
      <c r="E44" s="30">
        <v>2015011000297</v>
      </c>
      <c r="F44" s="28">
        <v>520</v>
      </c>
      <c r="G44" s="28">
        <v>900</v>
      </c>
      <c r="H44" s="28">
        <v>7</v>
      </c>
      <c r="I44" s="90" t="s">
        <v>79</v>
      </c>
      <c r="J44" s="28" t="s">
        <v>17</v>
      </c>
      <c r="K44" s="40">
        <v>741000000</v>
      </c>
      <c r="L44" s="40"/>
      <c r="M44" s="40"/>
      <c r="N44" s="40"/>
      <c r="O44" s="40"/>
      <c r="P44" s="33">
        <f t="shared" si="19"/>
        <v>741000000</v>
      </c>
      <c r="Q44" s="32">
        <v>715400000</v>
      </c>
      <c r="R44" s="33"/>
      <c r="S44" s="33"/>
      <c r="T44" s="33"/>
      <c r="U44" s="33"/>
      <c r="V44" s="33">
        <f t="shared" si="20"/>
        <v>715400000</v>
      </c>
      <c r="X44" s="71">
        <f t="shared" si="2"/>
        <v>-3.4547908232118757E-2</v>
      </c>
      <c r="Y44" s="78"/>
      <c r="Z44" s="6"/>
      <c r="AA44" s="6"/>
      <c r="AB44" s="6"/>
      <c r="AC44" s="7"/>
    </row>
    <row r="45" spans="1:29" ht="36" x14ac:dyDescent="0.25">
      <c r="A45" s="27" t="s">
        <v>14</v>
      </c>
      <c r="B45" s="28">
        <v>322600</v>
      </c>
      <c r="C45" s="27" t="s">
        <v>48</v>
      </c>
      <c r="D45" s="29" t="s">
        <v>49</v>
      </c>
      <c r="E45" s="30">
        <v>2015011000071</v>
      </c>
      <c r="F45" s="28">
        <v>520</v>
      </c>
      <c r="G45" s="28">
        <v>906</v>
      </c>
      <c r="H45" s="28">
        <v>2</v>
      </c>
      <c r="I45" s="90" t="s">
        <v>80</v>
      </c>
      <c r="J45" s="28" t="s">
        <v>17</v>
      </c>
      <c r="K45" s="40">
        <v>763000000</v>
      </c>
      <c r="L45" s="40"/>
      <c r="M45" s="40"/>
      <c r="N45" s="40"/>
      <c r="O45" s="40"/>
      <c r="P45" s="33">
        <f t="shared" si="19"/>
        <v>763000000</v>
      </c>
      <c r="Q45" s="33">
        <v>736600000</v>
      </c>
      <c r="R45" s="33"/>
      <c r="S45" s="33"/>
      <c r="T45" s="33"/>
      <c r="U45" s="33"/>
      <c r="V45" s="33">
        <f t="shared" si="20"/>
        <v>736600000</v>
      </c>
      <c r="X45" s="71">
        <f t="shared" si="2"/>
        <v>-3.4600262123197903E-2</v>
      </c>
      <c r="Y45" s="79"/>
      <c r="Z45" s="6"/>
      <c r="AA45" s="6"/>
      <c r="AB45" s="6"/>
      <c r="AC45" s="7"/>
    </row>
    <row r="46" spans="1:29" ht="36" x14ac:dyDescent="0.25">
      <c r="A46" s="27" t="s">
        <v>14</v>
      </c>
      <c r="B46" s="28">
        <v>322700</v>
      </c>
      <c r="C46" s="27" t="s">
        <v>50</v>
      </c>
      <c r="D46" s="29" t="s">
        <v>51</v>
      </c>
      <c r="E46" s="30">
        <v>2015011000255</v>
      </c>
      <c r="F46" s="41">
        <v>113</v>
      </c>
      <c r="G46" s="41">
        <v>906</v>
      </c>
      <c r="H46" s="41">
        <v>1</v>
      </c>
      <c r="I46" s="82" t="s">
        <v>130</v>
      </c>
      <c r="J46" s="28" t="s">
        <v>17</v>
      </c>
      <c r="K46" s="40"/>
      <c r="L46" s="40"/>
      <c r="M46" s="40"/>
      <c r="N46" s="40"/>
      <c r="O46" s="40"/>
      <c r="P46" s="33">
        <v>481000000</v>
      </c>
      <c r="Q46" s="33"/>
      <c r="R46" s="33"/>
      <c r="S46" s="33"/>
      <c r="T46" s="33"/>
      <c r="U46" s="33"/>
      <c r="V46" s="33">
        <v>0</v>
      </c>
      <c r="X46" s="71">
        <f t="shared" si="2"/>
        <v>-1</v>
      </c>
      <c r="Y46" s="79" t="s">
        <v>131</v>
      </c>
      <c r="Z46" s="6"/>
      <c r="AA46" s="6"/>
      <c r="AB46" s="6"/>
      <c r="AC46" s="7"/>
    </row>
    <row r="47" spans="1:29" ht="36" x14ac:dyDescent="0.25">
      <c r="A47" s="27" t="s">
        <v>14</v>
      </c>
      <c r="B47" s="28">
        <v>322700</v>
      </c>
      <c r="C47" s="27" t="s">
        <v>94</v>
      </c>
      <c r="D47" s="29" t="s">
        <v>52</v>
      </c>
      <c r="E47" s="30">
        <v>2013011000278</v>
      </c>
      <c r="F47" s="28">
        <v>213</v>
      </c>
      <c r="G47" s="28">
        <v>906</v>
      </c>
      <c r="H47" s="28">
        <v>2</v>
      </c>
      <c r="I47" s="82" t="s">
        <v>81</v>
      </c>
      <c r="J47" s="28" t="s">
        <v>17</v>
      </c>
      <c r="K47" s="40">
        <v>213000000</v>
      </c>
      <c r="L47" s="40"/>
      <c r="M47" s="40"/>
      <c r="N47" s="40"/>
      <c r="O47" s="40"/>
      <c r="P47" s="33">
        <f t="shared" si="19"/>
        <v>213000000</v>
      </c>
      <c r="Q47" s="33">
        <v>205640000</v>
      </c>
      <c r="R47" s="33"/>
      <c r="S47" s="33"/>
      <c r="T47" s="33"/>
      <c r="U47" s="33"/>
      <c r="V47" s="33">
        <f t="shared" si="20"/>
        <v>205640000</v>
      </c>
      <c r="X47" s="71">
        <f t="shared" si="2"/>
        <v>-3.4553990610328641E-2</v>
      </c>
      <c r="Y47" s="79"/>
      <c r="Z47" s="6"/>
      <c r="AA47" s="6"/>
      <c r="AB47" s="6"/>
      <c r="AC47" s="7"/>
    </row>
    <row r="48" spans="1:29" ht="48" x14ac:dyDescent="0.25">
      <c r="A48" s="27" t="s">
        <v>14</v>
      </c>
      <c r="B48" s="28">
        <v>323100</v>
      </c>
      <c r="C48" s="27" t="s">
        <v>53</v>
      </c>
      <c r="D48" s="29" t="s">
        <v>54</v>
      </c>
      <c r="E48" s="30"/>
      <c r="F48" s="65"/>
      <c r="G48" s="65"/>
      <c r="H48" s="65"/>
      <c r="I48" s="82" t="s">
        <v>125</v>
      </c>
      <c r="J48" s="28" t="s">
        <v>17</v>
      </c>
      <c r="K48" s="33">
        <v>2680000000</v>
      </c>
      <c r="L48" s="33"/>
      <c r="M48" s="33"/>
      <c r="N48" s="33"/>
      <c r="O48" s="33"/>
      <c r="P48" s="33">
        <f t="shared" si="19"/>
        <v>2680000000</v>
      </c>
      <c r="Q48" s="32">
        <v>3051800000</v>
      </c>
      <c r="R48" s="33"/>
      <c r="S48" s="33"/>
      <c r="T48" s="33"/>
      <c r="U48" s="33"/>
      <c r="V48" s="33">
        <f t="shared" si="20"/>
        <v>3051800000</v>
      </c>
      <c r="X48" s="71">
        <f t="shared" si="2"/>
        <v>0.13873134328358208</v>
      </c>
      <c r="Y48" s="79" t="s">
        <v>128</v>
      </c>
      <c r="Z48" s="6"/>
      <c r="AA48" s="6"/>
      <c r="AB48" s="6"/>
      <c r="AC48" s="7"/>
    </row>
    <row r="49" spans="1:29" ht="36" x14ac:dyDescent="0.25">
      <c r="A49" s="27" t="s">
        <v>14</v>
      </c>
      <c r="B49" s="28">
        <v>323500</v>
      </c>
      <c r="C49" s="27" t="s">
        <v>56</v>
      </c>
      <c r="D49" s="29" t="s">
        <v>57</v>
      </c>
      <c r="E49" s="30">
        <v>2015011000271</v>
      </c>
      <c r="F49" s="28">
        <v>520</v>
      </c>
      <c r="G49" s="28">
        <v>904</v>
      </c>
      <c r="H49" s="28">
        <v>1</v>
      </c>
      <c r="I49" s="82" t="s">
        <v>82</v>
      </c>
      <c r="J49" s="28" t="s">
        <v>17</v>
      </c>
      <c r="K49" s="33">
        <v>1578000000</v>
      </c>
      <c r="L49" s="33"/>
      <c r="M49" s="33"/>
      <c r="N49" s="33"/>
      <c r="O49" s="33"/>
      <c r="P49" s="33">
        <f t="shared" si="19"/>
        <v>1578000000</v>
      </c>
      <c r="Q49" s="33">
        <v>1523500000</v>
      </c>
      <c r="R49" s="33"/>
      <c r="S49" s="33"/>
      <c r="T49" s="33"/>
      <c r="U49" s="33"/>
      <c r="V49" s="33">
        <f t="shared" si="20"/>
        <v>1523500000</v>
      </c>
      <c r="X49" s="71">
        <f t="shared" si="2"/>
        <v>-3.4537389100126742E-2</v>
      </c>
      <c r="Y49" s="79"/>
      <c r="Z49" s="6"/>
      <c r="AA49" s="6"/>
      <c r="AB49" s="6"/>
      <c r="AC49" s="7"/>
    </row>
    <row r="50" spans="1:29" ht="36" x14ac:dyDescent="0.25">
      <c r="A50" s="34" t="s">
        <v>14</v>
      </c>
      <c r="B50" s="35">
        <v>323700</v>
      </c>
      <c r="C50" s="34" t="s">
        <v>58</v>
      </c>
      <c r="D50" s="36" t="s">
        <v>59</v>
      </c>
      <c r="E50" s="37">
        <v>2013011000164</v>
      </c>
      <c r="F50" s="35">
        <v>213</v>
      </c>
      <c r="G50" s="35">
        <v>904</v>
      </c>
      <c r="H50" s="35">
        <v>1</v>
      </c>
      <c r="I50" s="83" t="s">
        <v>98</v>
      </c>
      <c r="J50" s="35" t="s">
        <v>17</v>
      </c>
      <c r="K50" s="39">
        <v>297242992</v>
      </c>
      <c r="L50" s="39"/>
      <c r="M50" s="39"/>
      <c r="N50" s="39"/>
      <c r="O50" s="39"/>
      <c r="P50" s="39">
        <f t="shared" si="19"/>
        <v>297242992</v>
      </c>
      <c r="Q50" s="39">
        <v>287222427</v>
      </c>
      <c r="R50" s="39"/>
      <c r="S50" s="39"/>
      <c r="T50" s="39"/>
      <c r="U50" s="39"/>
      <c r="V50" s="39">
        <f t="shared" si="20"/>
        <v>287222427</v>
      </c>
      <c r="X50" s="71">
        <f t="shared" si="2"/>
        <v>-3.3711694706666122E-2</v>
      </c>
      <c r="Y50" s="78"/>
      <c r="Z50" s="6"/>
      <c r="AA50" s="6"/>
      <c r="AB50" s="6"/>
      <c r="AC50" s="7"/>
    </row>
    <row r="51" spans="1:29" x14ac:dyDescent="0.25">
      <c r="A51" s="43"/>
      <c r="B51" s="44"/>
      <c r="C51" s="44"/>
      <c r="D51" s="47"/>
      <c r="E51" s="44"/>
      <c r="F51" s="44"/>
      <c r="G51" s="44"/>
      <c r="H51" s="44"/>
      <c r="I51" s="45" t="s">
        <v>122</v>
      </c>
      <c r="J51" s="44"/>
      <c r="K51" s="46">
        <f t="shared" ref="K51:L51" si="21">SUM(K41:K50)</f>
        <v>12003242992</v>
      </c>
      <c r="L51" s="46">
        <f t="shared" si="21"/>
        <v>0</v>
      </c>
      <c r="M51" s="46"/>
      <c r="N51" s="46"/>
      <c r="O51" s="46">
        <f t="shared" ref="O51:P51" si="22">SUM(O41:O50)</f>
        <v>0</v>
      </c>
      <c r="P51" s="49">
        <f t="shared" si="22"/>
        <v>12484242992</v>
      </c>
      <c r="Q51" s="16">
        <f>SUM(Q41:Q50)</f>
        <v>12053262427</v>
      </c>
      <c r="R51" s="16">
        <f t="shared" ref="R51:V51" si="23">SUM(R41:R50)</f>
        <v>0</v>
      </c>
      <c r="S51" s="16">
        <f t="shared" si="23"/>
        <v>0</v>
      </c>
      <c r="T51" s="16">
        <f t="shared" si="23"/>
        <v>0</v>
      </c>
      <c r="U51" s="16">
        <f t="shared" si="23"/>
        <v>0</v>
      </c>
      <c r="V51" s="15">
        <f t="shared" si="23"/>
        <v>12053262427</v>
      </c>
      <c r="W51" s="8"/>
      <c r="X51" s="74">
        <f t="shared" si="2"/>
        <v>-3.4521962226798666E-2</v>
      </c>
      <c r="Y51" s="15"/>
      <c r="Z51" s="6"/>
      <c r="AA51" s="6"/>
    </row>
    <row r="52" spans="1:29" x14ac:dyDescent="0.25">
      <c r="A52" s="10"/>
      <c r="B52" s="11"/>
      <c r="C52" s="10"/>
      <c r="D52" s="10"/>
      <c r="E52" s="10"/>
      <c r="F52" s="11"/>
      <c r="G52" s="11"/>
      <c r="H52" s="11"/>
      <c r="I52" s="17" t="s">
        <v>61</v>
      </c>
      <c r="J52" s="11"/>
      <c r="K52" s="18">
        <f>K25+K29+K31+K33+K40+K51</f>
        <v>306554000001</v>
      </c>
      <c r="L52" s="18">
        <f>L25+L29+L31+L33+L40+L51</f>
        <v>14608544905</v>
      </c>
      <c r="M52" s="18"/>
      <c r="N52" s="18"/>
      <c r="O52" s="18">
        <f>O25+O29+O31+O33+O40+O51</f>
        <v>27560000000</v>
      </c>
      <c r="P52" s="18">
        <f>P25+P29+P31+P33+P40+P51</f>
        <v>418865148381</v>
      </c>
      <c r="Q52" s="18">
        <f t="shared" ref="Q52:V52" si="24">Q25+Q29+Q31+Q33+Q40+Q51</f>
        <v>161138536591.51611</v>
      </c>
      <c r="R52" s="18">
        <f t="shared" si="24"/>
        <v>0</v>
      </c>
      <c r="S52" s="18">
        <f t="shared" si="24"/>
        <v>36050000000</v>
      </c>
      <c r="T52" s="18">
        <f t="shared" si="24"/>
        <v>27665109000</v>
      </c>
      <c r="U52" s="18">
        <f t="shared" si="24"/>
        <v>50156117000</v>
      </c>
      <c r="V52" s="18">
        <f t="shared" si="24"/>
        <v>275009762591.51611</v>
      </c>
      <c r="X52" s="75">
        <f t="shared" si="2"/>
        <v>-0.34344080987762904</v>
      </c>
      <c r="Y52" s="80"/>
      <c r="Z52" s="6"/>
      <c r="AA52" s="6"/>
    </row>
    <row r="53" spans="1:29" x14ac:dyDescent="0.25">
      <c r="A53" s="51"/>
      <c r="B53" s="52"/>
      <c r="C53" s="51"/>
      <c r="D53" s="51"/>
      <c r="E53" s="51"/>
      <c r="F53" s="52"/>
      <c r="G53" s="52"/>
      <c r="H53" s="52"/>
      <c r="I53" s="51"/>
      <c r="J53" s="52"/>
      <c r="K53" s="6"/>
      <c r="L53" s="6"/>
      <c r="M53" s="6"/>
      <c r="N53" s="6"/>
      <c r="O53" s="6"/>
      <c r="P53" s="6"/>
      <c r="Q53" s="6"/>
      <c r="R53" s="51"/>
      <c r="S53" s="51"/>
      <c r="T53" s="6"/>
      <c r="U53" s="51"/>
      <c r="V53" s="6"/>
      <c r="W53" s="51"/>
      <c r="X53" s="8"/>
      <c r="Y53" s="64"/>
      <c r="Z53" s="6"/>
      <c r="AA53" s="6"/>
      <c r="AB53" s="51"/>
    </row>
    <row r="54" spans="1:29" x14ac:dyDescent="0.25">
      <c r="A54" s="51"/>
      <c r="B54" s="52"/>
      <c r="C54" s="51"/>
      <c r="D54" s="51"/>
      <c r="E54" s="53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4"/>
      <c r="Q54" s="6"/>
      <c r="R54" s="6"/>
      <c r="S54" s="6"/>
      <c r="T54" s="6"/>
      <c r="U54" s="6"/>
      <c r="V54" s="6"/>
      <c r="W54" s="51"/>
      <c r="X54" s="51"/>
      <c r="Y54" s="64"/>
      <c r="Z54" s="51"/>
      <c r="AA54" s="51"/>
      <c r="AB54" s="51"/>
    </row>
    <row r="55" spans="1:29" x14ac:dyDescent="0.25">
      <c r="A55" s="51"/>
      <c r="B55" s="52"/>
      <c r="C55" s="51"/>
      <c r="D55" s="51"/>
      <c r="E55" s="51"/>
      <c r="F55" s="52"/>
      <c r="G55" s="52"/>
      <c r="H55" s="52"/>
      <c r="I55" s="51"/>
      <c r="J55" s="5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51"/>
      <c r="X55" s="51"/>
      <c r="Y55" s="51"/>
      <c r="Z55" s="51"/>
      <c r="AA55" s="51"/>
      <c r="AB55" s="51"/>
    </row>
    <row r="56" spans="1:29" x14ac:dyDescent="0.25">
      <c r="B56" s="2"/>
      <c r="F56" s="2"/>
      <c r="G56" s="2"/>
      <c r="H56" s="2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9" x14ac:dyDescent="0.25">
      <c r="B57" s="2"/>
      <c r="F57" s="2"/>
      <c r="G57" s="2"/>
      <c r="H57" s="2"/>
      <c r="J57" s="2"/>
      <c r="K57" s="6"/>
      <c r="L57" s="6"/>
      <c r="M57" s="6"/>
      <c r="N57" s="6"/>
      <c r="O57" s="6"/>
      <c r="P57" s="6"/>
      <c r="Q57" s="6"/>
    </row>
    <row r="58" spans="1:29" x14ac:dyDescent="0.25">
      <c r="B58" s="2"/>
      <c r="F58" s="2"/>
      <c r="G58" s="2"/>
      <c r="H58" s="2"/>
      <c r="K58" s="6"/>
      <c r="L58" s="6"/>
      <c r="M58" s="6"/>
      <c r="N58" s="6"/>
      <c r="O58" s="6"/>
      <c r="P58" s="6"/>
      <c r="Q58" s="6"/>
    </row>
    <row r="59" spans="1:29" x14ac:dyDescent="0.25">
      <c r="K59" s="6"/>
      <c r="L59" s="6"/>
      <c r="M59" s="6"/>
      <c r="N59" s="6"/>
      <c r="O59" s="6"/>
      <c r="P59" s="6"/>
      <c r="Q59" s="6"/>
    </row>
    <row r="60" spans="1:29" x14ac:dyDescent="0.25">
      <c r="K60" s="6"/>
      <c r="L60" s="6"/>
      <c r="M60" s="6"/>
      <c r="N60" s="6"/>
      <c r="O60" s="6"/>
      <c r="P60" s="6"/>
      <c r="Q60" s="6"/>
      <c r="R60" s="7"/>
    </row>
    <row r="61" spans="1:29" x14ac:dyDescent="0.25">
      <c r="K61" s="6"/>
      <c r="L61" s="6"/>
      <c r="M61" s="6"/>
      <c r="N61" s="6"/>
      <c r="O61" s="6"/>
      <c r="P61" s="6"/>
      <c r="Q61" s="6"/>
    </row>
    <row r="62" spans="1:29" x14ac:dyDescent="0.25">
      <c r="J62" s="2"/>
      <c r="K62" s="2"/>
      <c r="L62" s="2"/>
      <c r="M62" s="2"/>
      <c r="N62" s="2"/>
      <c r="O62" s="2"/>
      <c r="P62" s="2"/>
      <c r="Q62" s="6"/>
    </row>
    <row r="63" spans="1:29" x14ac:dyDescent="0.25">
      <c r="I63" s="3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29" x14ac:dyDescent="0.25">
      <c r="I64" s="3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9:19" x14ac:dyDescent="0.25">
      <c r="I65" s="3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9:19" x14ac:dyDescent="0.25">
      <c r="I66" s="3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9:19" x14ac:dyDescent="0.25"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9:19" x14ac:dyDescent="0.25"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9:19" x14ac:dyDescent="0.25"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9:19" x14ac:dyDescent="0.25">
      <c r="K70" s="6"/>
      <c r="L70" s="6"/>
      <c r="M70" s="6"/>
      <c r="N70" s="6"/>
      <c r="O70" s="6"/>
      <c r="P70" s="6"/>
      <c r="Q70" s="6"/>
    </row>
    <row r="71" spans="9:19" x14ac:dyDescent="0.25">
      <c r="K71" s="6"/>
      <c r="L71" s="6"/>
      <c r="M71" s="6"/>
      <c r="N71" s="6"/>
      <c r="O71" s="6"/>
      <c r="P71" s="6"/>
      <c r="Q71" s="6"/>
    </row>
    <row r="72" spans="9:19" x14ac:dyDescent="0.25">
      <c r="K72" s="6"/>
      <c r="L72" s="6"/>
      <c r="M72" s="6"/>
      <c r="N72" s="6"/>
      <c r="O72" s="6"/>
      <c r="P72" s="6"/>
      <c r="Q72" s="6"/>
    </row>
    <row r="73" spans="9:19" x14ac:dyDescent="0.25">
      <c r="K73" s="6"/>
      <c r="L73" s="6"/>
      <c r="M73" s="6"/>
      <c r="N73" s="6"/>
      <c r="O73" s="6"/>
      <c r="P73" s="6"/>
      <c r="Q73" s="6"/>
    </row>
    <row r="74" spans="9:19" x14ac:dyDescent="0.25">
      <c r="K74" s="6"/>
      <c r="L74" s="6"/>
      <c r="M74" s="6"/>
      <c r="N74" s="6"/>
      <c r="O74" s="6"/>
      <c r="P74" s="6"/>
      <c r="Q74" s="6"/>
    </row>
    <row r="75" spans="9:19" x14ac:dyDescent="0.25">
      <c r="K75" s="6"/>
      <c r="L75" s="6"/>
      <c r="M75" s="6"/>
      <c r="N75" s="6"/>
      <c r="O75" s="6"/>
      <c r="P75" s="6"/>
      <c r="Q75" s="6"/>
    </row>
    <row r="76" spans="9:19" x14ac:dyDescent="0.25">
      <c r="K76" s="6"/>
      <c r="L76" s="6"/>
      <c r="M76" s="6"/>
      <c r="N76" s="6"/>
      <c r="O76" s="6"/>
      <c r="P76" s="6"/>
      <c r="Q76" s="6"/>
    </row>
    <row r="77" spans="9:19" x14ac:dyDescent="0.25">
      <c r="K77" s="6"/>
      <c r="L77" s="6"/>
      <c r="M77" s="6"/>
      <c r="N77" s="6"/>
      <c r="O77" s="6"/>
      <c r="P77" s="6"/>
      <c r="Q77" s="6"/>
    </row>
    <row r="78" spans="9:19" x14ac:dyDescent="0.25">
      <c r="K78" s="6"/>
      <c r="L78" s="6"/>
      <c r="M78" s="6"/>
      <c r="N78" s="6"/>
      <c r="O78" s="6"/>
      <c r="P78" s="6"/>
      <c r="Q78" s="6"/>
    </row>
    <row r="79" spans="9:19" x14ac:dyDescent="0.25">
      <c r="K79" s="6"/>
      <c r="L79" s="6"/>
      <c r="M79" s="6"/>
      <c r="N79" s="6"/>
      <c r="O79" s="6"/>
      <c r="P79" s="6"/>
      <c r="Q79" s="6"/>
    </row>
    <row r="80" spans="9:19" x14ac:dyDescent="0.25">
      <c r="K80" s="6"/>
      <c r="L80" s="6"/>
      <c r="M80" s="6"/>
      <c r="N80" s="6"/>
      <c r="O80" s="6"/>
      <c r="P80" s="6"/>
      <c r="Q80" s="6"/>
    </row>
    <row r="81" spans="11:17" x14ac:dyDescent="0.25">
      <c r="K81" s="6"/>
      <c r="L81" s="6"/>
      <c r="M81" s="6"/>
      <c r="N81" s="6"/>
      <c r="O81" s="6"/>
      <c r="P81" s="6"/>
      <c r="Q81" s="6"/>
    </row>
    <row r="82" spans="11:17" x14ac:dyDescent="0.25">
      <c r="K82" s="6"/>
      <c r="L82" s="6"/>
      <c r="M82" s="6"/>
      <c r="N82" s="6"/>
      <c r="O82" s="6"/>
      <c r="P82" s="6"/>
      <c r="Q82" s="6"/>
    </row>
    <row r="83" spans="11:17" x14ac:dyDescent="0.25">
      <c r="K83" s="6"/>
      <c r="L83" s="6"/>
      <c r="M83" s="6"/>
      <c r="N83" s="6"/>
      <c r="O83" s="6"/>
      <c r="P83" s="6"/>
      <c r="Q83" s="6"/>
    </row>
  </sheetData>
  <mergeCells count="16">
    <mergeCell ref="Q2:U2"/>
    <mergeCell ref="V2:V3"/>
    <mergeCell ref="X2:X3"/>
    <mergeCell ref="Y2:Y3"/>
    <mergeCell ref="G2:G3"/>
    <mergeCell ref="H2:H3"/>
    <mergeCell ref="I2:I3"/>
    <mergeCell ref="J2:J3"/>
    <mergeCell ref="K2:O2"/>
    <mergeCell ref="P2:P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Distrib.POAI</vt:lpstr>
      <vt:lpstr>Cuota.2017</vt:lpstr>
      <vt:lpstr>Presentación</vt:lpstr>
      <vt:lpstr>Cuota.2017!Área_de_impresión</vt:lpstr>
      <vt:lpstr>Distrib.POAI!Área_de_impresión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Mojica Mejia</dc:creator>
  <cp:lastModifiedBy>Dorian Alberto Muñoz Rodas</cp:lastModifiedBy>
  <cp:lastPrinted>2016-08-17T13:35:51Z</cp:lastPrinted>
  <dcterms:created xsi:type="dcterms:W3CDTF">2015-06-05T15:12:10Z</dcterms:created>
  <dcterms:modified xsi:type="dcterms:W3CDTF">2016-10-15T00:02:29Z</dcterms:modified>
</cp:coreProperties>
</file>